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8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ThisWorkbook" defaultThemeVersion="124226"/>
  <bookViews>
    <workbookView xWindow="9705" yWindow="-15" windowWidth="9540" windowHeight="6645" tabRatio="936"/>
  </bookViews>
  <sheets>
    <sheet name="adilabad" sheetId="1" r:id="rId1"/>
    <sheet name="komarambheem" sheetId="2" r:id="rId2"/>
    <sheet name="mancherial" sheetId="3" r:id="rId3"/>
    <sheet name="nirmal" sheetId="4" r:id="rId4"/>
    <sheet name="nizamabad" sheetId="5" r:id="rId5"/>
    <sheet name="Jagtial" sheetId="6" r:id="rId6"/>
    <sheet name="peddapalli" sheetId="7" r:id="rId7"/>
    <sheet name="Jayashankar" sheetId="8" r:id="rId8"/>
    <sheet name="bhadradri" sheetId="9" r:id="rId9"/>
    <sheet name="mahabubabad" sheetId="10" r:id="rId10"/>
    <sheet name="warangalR" sheetId="11" r:id="rId11"/>
    <sheet name="warangalU" sheetId="12" r:id="rId12"/>
    <sheet name="karimnagar" sheetId="13" r:id="rId13"/>
    <sheet name="rajanna" sheetId="14" r:id="rId14"/>
    <sheet name="kamareddy" sheetId="15" r:id="rId15"/>
    <sheet name="sangareddy" sheetId="16" r:id="rId16"/>
    <sheet name="medak" sheetId="17" r:id="rId17"/>
    <sheet name="siddipet" sheetId="18" r:id="rId18"/>
    <sheet name="jangaon" sheetId="19" r:id="rId19"/>
    <sheet name="yadadri" sheetId="20" r:id="rId20"/>
    <sheet name="medchal" sheetId="21" r:id="rId21"/>
    <sheet name="hyd" sheetId="22" r:id="rId22"/>
    <sheet name="rr" sheetId="23" r:id="rId23"/>
    <sheet name="vikarabad" sheetId="24" r:id="rId24"/>
    <sheet name="mahabubnagar" sheetId="25" r:id="rId25"/>
    <sheet name="jogulamba" sheetId="26" r:id="rId26"/>
    <sheet name="wanaparthy" sheetId="27" r:id="rId27"/>
    <sheet name="nagarkurnool" sheetId="28" r:id="rId28"/>
    <sheet name="nalgonda" sheetId="29" r:id="rId29"/>
    <sheet name="suryapet" sheetId="30" r:id="rId30"/>
    <sheet name="khammam" sheetId="31" r:id="rId31"/>
    <sheet name="spo" sheetId="32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c">#REF!</definedName>
    <definedName name="\d">#REF!</definedName>
    <definedName name="\e">#REF!</definedName>
    <definedName name="\i">#REF!</definedName>
    <definedName name="\j">#REF!</definedName>
    <definedName name="\n">#REF!</definedName>
    <definedName name="\q">#REF!</definedName>
    <definedName name="\s">#REF!</definedName>
    <definedName name="\x">#REF!</definedName>
    <definedName name="________________xlnm.Print_Area_1">#REF!</definedName>
    <definedName name="_______________xlnm.Print_Area_1">#REF!</definedName>
    <definedName name="______________xlnm.Print_Area_1">#REF!</definedName>
    <definedName name="_____________xlnm.Print_Area_1">#REF!</definedName>
    <definedName name="____________xlnm.Print_Area_1">#REF!</definedName>
    <definedName name="___________xlnm.Print_Area_1">#REF!</definedName>
    <definedName name="__________xlnm.Print_Area_1">#REF!</definedName>
    <definedName name="_________xlnm.Print_Area_1">#REF!</definedName>
    <definedName name="________xlnm.Print_Area_1">#REF!</definedName>
    <definedName name="_______xlnm.Print_Area_1">#REF!</definedName>
    <definedName name="______xlnm.Print_Area_1">#REF!</definedName>
    <definedName name="_____xlnm.Print_Area_1">#REF!</definedName>
    <definedName name="____xlnm.Print_Area_1">#REF!</definedName>
    <definedName name="___xlnm.Print_Area_1">#REF!</definedName>
    <definedName name="__1Excel_BuiltIn_Print_Area_1_1">[1]Kgbv!$A$1:$B$35</definedName>
    <definedName name="__xlnm.Print_Area_1">#REF!</definedName>
    <definedName name="_1Excel_BuiltIn_Print_Area_1_1">[2]Kgbv!$A$1:$B$35</definedName>
    <definedName name="_3Excel_BuiltIn_Print_Area_1_1">[1]Kgbv!$A$1:$B$35</definedName>
    <definedName name="_4Excel_BuiltIn_Print_Area_1_1">[3]Kgbv!$A$1:$B$35</definedName>
    <definedName name="_8Excel_BuiltIn_Print_Area_1_1">[3]Kgbv!$A$1:$B$35</definedName>
    <definedName name="_Fill" hidden="1">#REF!</definedName>
    <definedName name="_ftnref1_40">#REF!</definedName>
    <definedName name="_Key1" hidden="1">[4]A!#REF!</definedName>
    <definedName name="_Order1" hidden="1">0</definedName>
    <definedName name="_Sort" hidden="1">[4]A!#REF!</definedName>
    <definedName name="a">#REF!</definedName>
    <definedName name="A_13">#REF!</definedName>
    <definedName name="A_2">#REF!</definedName>
    <definedName name="A_31">#REF!</definedName>
    <definedName name="aa">#REF!</definedName>
    <definedName name="aaaa">#REF!</definedName>
    <definedName name="aaaa_13">#REF!</definedName>
    <definedName name="aaaa_2">#REF!</definedName>
    <definedName name="aaaa_31">#REF!</definedName>
    <definedName name="abc">#REF!</definedName>
    <definedName name="ajay">#REF!</definedName>
    <definedName name="asdfasdfa">#REF!</definedName>
    <definedName name="B">#REF!</definedName>
    <definedName name="B_13">#REF!</definedName>
    <definedName name="B_2">#REF!</definedName>
    <definedName name="B_31">#REF!</definedName>
    <definedName name="BuiltIn_AutoFilter___1">[5]SSA_BANGALORE!#REF!</definedName>
    <definedName name="BuiltIn_AutoFilter___2">[5]SSA_MYSORE!#REF!</definedName>
    <definedName name="BuiltIn_AutoFilter___3">#REF!</definedName>
    <definedName name="BuiltIn_Consolidate_Area___0">#N/A</definedName>
    <definedName name="BuiltIn_Consolidate_Area___0___0">#N/A</definedName>
    <definedName name="C_">#REF!</definedName>
    <definedName name="C__13">#REF!</definedName>
    <definedName name="C__2">#REF!</definedName>
    <definedName name="C__31">#REF!</definedName>
    <definedName name="Category__ACR_HM_Room">[6]Category__ACR_HM_Room!#REF!</definedName>
    <definedName name="COMPUER_NO_AVAILABLE_ALL">[7]COMPUER_NO_AVAILABLE_ALL!#REF!</definedName>
    <definedName name="_xlnm.Consolidate_Area">#N/A</definedName>
    <definedName name="Copy">#REF!</definedName>
    <definedName name="D">'[4]10-20'!#REF!</definedName>
    <definedName name="D_13">'[8]10-20'!#REF!</definedName>
    <definedName name="D_2">'[9]10-20'!#REF!</definedName>
    <definedName name="D_31">'[8]10-20'!#REF!</definedName>
    <definedName name="_xlnm.Database" localSheetId="8">#REF!</definedName>
    <definedName name="_xlnm.Database" localSheetId="21">#REF!</definedName>
    <definedName name="_xlnm.Database" localSheetId="5">#REF!</definedName>
    <definedName name="_xlnm.Database" localSheetId="18">#REF!</definedName>
    <definedName name="_xlnm.Database" localSheetId="7">#REF!</definedName>
    <definedName name="_xlnm.Database" localSheetId="25">#REF!</definedName>
    <definedName name="_xlnm.Database" localSheetId="14">#REF!</definedName>
    <definedName name="_xlnm.Database" localSheetId="12">#REF!</definedName>
    <definedName name="_xlnm.Database" localSheetId="30">#REF!</definedName>
    <definedName name="_xlnm.Database" localSheetId="1">#REF!</definedName>
    <definedName name="_xlnm.Database" localSheetId="9">#REF!</definedName>
    <definedName name="_xlnm.Database" localSheetId="24">#REF!</definedName>
    <definedName name="_xlnm.Database" localSheetId="2">#REF!</definedName>
    <definedName name="_xlnm.Database" localSheetId="16">#REF!</definedName>
    <definedName name="_xlnm.Database" localSheetId="20">#REF!</definedName>
    <definedName name="_xlnm.Database" localSheetId="27">#REF!</definedName>
    <definedName name="_xlnm.Database" localSheetId="28">#REF!</definedName>
    <definedName name="_xlnm.Database" localSheetId="3">#REF!</definedName>
    <definedName name="_xlnm.Database" localSheetId="4">#REF!</definedName>
    <definedName name="_xlnm.Database" localSheetId="6">#REF!</definedName>
    <definedName name="_xlnm.Database" localSheetId="13">#REF!</definedName>
    <definedName name="_xlnm.Database" localSheetId="22">#REF!</definedName>
    <definedName name="_xlnm.Database" localSheetId="15">#REF!</definedName>
    <definedName name="_xlnm.Database" localSheetId="17">#REF!</definedName>
    <definedName name="_xlnm.Database" localSheetId="31">#REF!</definedName>
    <definedName name="_xlnm.Database" localSheetId="29">#REF!</definedName>
    <definedName name="_xlnm.Database" localSheetId="23">#REF!</definedName>
    <definedName name="_xlnm.Database" localSheetId="26">#REF!</definedName>
    <definedName name="_xlnm.Database" localSheetId="10">#REF!</definedName>
    <definedName name="_xlnm.Database" localSheetId="11">#REF!</definedName>
    <definedName name="_xlnm.Database" localSheetId="19">#REF!</definedName>
    <definedName name="_xlnm.Database">#REF!</definedName>
    <definedName name="Deepak">#REF!</definedName>
    <definedName name="DFGB">#REF!</definedName>
    <definedName name="dmr2oct">'[10]28'!$A$5:$T$60</definedName>
    <definedName name="dmr2oct_2">#REF!</definedName>
    <definedName name="ds" hidden="1">{"'Sheet1'!$A$4386:$N$4591"}</definedName>
    <definedName name="E">#REF!</definedName>
    <definedName name="E_13">#REF!</definedName>
    <definedName name="E_2">#REF!</definedName>
    <definedName name="E_31">#REF!</definedName>
    <definedName name="eeee">#REF!</definedName>
    <definedName name="enrollment">#REF!</definedName>
    <definedName name="Excel_BuiltIn__FilterDatabase_1">#REF!</definedName>
    <definedName name="Excel_BuiltIn_Print_Area">#REF!</definedName>
    <definedName name="Excel_BuiltIn_Print_Area_10_1">#REF!</definedName>
    <definedName name="Excel_BuiltIn_Print_Area_10_1_1">"#REF!"</definedName>
    <definedName name="Excel_BuiltIn_Print_Area_10_1_5">"#REF!"</definedName>
    <definedName name="Excel_BuiltIn_Print_Area_10_1_6">"#REF!"</definedName>
    <definedName name="Excel_BuiltIn_Print_Area_12">'[11]STR-Table-6'!#REF!</definedName>
    <definedName name="Excel_BuiltIn_Print_Area_14">#REF!</definedName>
    <definedName name="Excel_BuiltIn_Print_Area_15_1">#REF!</definedName>
    <definedName name="Excel_BuiltIn_Print_Area_16_1">#REF!</definedName>
    <definedName name="Excel_BuiltIn_Print_Area_17_1">'[11]RTE-tch-Prim-Table-10'!#REF!</definedName>
    <definedName name="Excel_BuiltIn_Print_Area_18_1">#REF!</definedName>
    <definedName name="Excel_BuiltIn_Print_Area_2_1_1">"#REF!"</definedName>
    <definedName name="Excel_BuiltIn_Print_Area_2_1_2">"#REF!"</definedName>
    <definedName name="Excel_BuiltIn_Print_Area_2_1_2_1">'[12]districtwise awppb'!$A$1:$AH$185</definedName>
    <definedName name="Excel_BuiltIn_Print_Area_2_1_2_1_5">"#REF!"</definedName>
    <definedName name="Excel_BuiltIn_Print_Area_21_1">'[11]brc-crc-furni-Table-13'!#REF!</definedName>
    <definedName name="Excel_BuiltIn_Print_Area_22">'[11]integ-Table-14'!#REF!</definedName>
    <definedName name="Excel_BuiltIn_Print_Area_30">'[11]cwsn-Table22'!#REF!</definedName>
    <definedName name="Excel_BuiltIn_Print_Area_32_1">'[11]cw-addl-Table24.1'!#REF!</definedName>
    <definedName name="Excel_BuiltIn_Print_Area_33_1">#REF!</definedName>
    <definedName name="Excel_BuiltIn_Print_Area_34">'[11]cw-dw-toilet-Table25'!#REF!</definedName>
    <definedName name="Excel_BuiltIn_Print_Area_36">'[11]m-grant-Table-27'!#REF!</definedName>
    <definedName name="Excel_BuiltIn_Print_Area_4_1">"#REF!"</definedName>
    <definedName name="Excel_BuiltIn_Print_Area_42_1">'[11]cwsn-Table22'!#REF!</definedName>
    <definedName name="Excel_BuiltIn_Print_Area_43">#REF!</definedName>
    <definedName name="Excel_BuiltIn_Print_Area_44_1">'[11]cw-addl-Table24.1'!#REF!</definedName>
    <definedName name="Excel_BuiltIn_Print_Area_44_1_1">#REF!</definedName>
    <definedName name="Excel_BuiltIn_Print_Area_46_1">'[11]cw-dw-toilet-Table25'!#REF!</definedName>
    <definedName name="Excel_BuiltIn_Print_Area_48_1">'[11]m-grant-Table-27'!#REF!</definedName>
    <definedName name="Excel_BuiltIn_Print_Area_55_1">#REF!</definedName>
    <definedName name="Excel_BuiltIn_Print_Area_6_1">"#REF!"</definedName>
    <definedName name="Excel_BuiltIn_Print_Area_6_1_1">"#REF!"</definedName>
    <definedName name="Excel_BuiltIn_Print_Area_7_1">"#REF!"</definedName>
    <definedName name="Excel_BuiltIn_Print_Area_7_1_1">"#REF!"</definedName>
    <definedName name="Excel_BuiltIn_Print_Titles_1">#REF!</definedName>
    <definedName name="Excel_BuiltIn_Print_Titles_4">#REF!</definedName>
    <definedName name="Excel_BuiltIn_Print_Titles_44">#REF!</definedName>
    <definedName name="Excel_BuiltIn_Print_Titles_5_1">"#REF!,#REF!"</definedName>
    <definedName name="Excel_BuiltIn_Print_Titles_6_1">"#REF!,#REF!"</definedName>
    <definedName name="FDGV">#REF!</definedName>
    <definedName name="FFF">#REF!</definedName>
    <definedName name="ffff">'[4]10-20'!#REF!</definedName>
    <definedName name="ffffff">#REF!</definedName>
    <definedName name="gg">#REF!</definedName>
    <definedName name="gggggggggggggg">#REF!</definedName>
    <definedName name="graduates">#REF!</definedName>
    <definedName name="h">#REF!</definedName>
    <definedName name="HTML_CodePage" hidden="1">1252</definedName>
    <definedName name="HTML_Control" hidden="1">{"'Sheet1'!$A$4386:$N$4591"}</definedName>
    <definedName name="HTML_Description" hidden="1">""</definedName>
    <definedName name="HTML_Email" hidden="1">""</definedName>
    <definedName name="HTML_Header" hidden="1">"Sheet1"</definedName>
    <definedName name="HTML_LastUpdate" hidden="1">"7/1/03"</definedName>
    <definedName name="HTML_LineAfter" hidden="1">FALSE</definedName>
    <definedName name="HTML_LineBefore" hidden="1">FALSE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hidden="1">"A:\MyHTML.htm"</definedName>
    <definedName name="HTML_Title" hidden="1">"SGSDaily Progress Report Piyaj toDharoi Pipeline"</definedName>
    <definedName name="J">#REF!</definedName>
    <definedName name="jkl">#REF!</definedName>
    <definedName name="kkk" hidden="1">{"'Sheet1'!$A$4386:$N$4591"}</definedName>
    <definedName name="kkkk">#REF!</definedName>
    <definedName name="Link">#REF!</definedName>
    <definedName name="ll">#REF!</definedName>
    <definedName name="mm">#REF!</definedName>
    <definedName name="mn">#REF!</definedName>
    <definedName name="new" hidden="1">#REF!</definedName>
    <definedName name="NNEW">#REF!</definedName>
    <definedName name="Nov" hidden="1">{"'Sheet1'!$A$4386:$N$4591"}</definedName>
    <definedName name="October" hidden="1">{"'Sheet1'!$A$4386:$N$4591"}</definedName>
    <definedName name="P">#REF!</definedName>
    <definedName name="P_13">#REF!</definedName>
    <definedName name="P_2">#REF!</definedName>
    <definedName name="P_31">#REF!</definedName>
    <definedName name="_xlnm.Print_Area" localSheetId="0">adilabad!$A$1:$S$516</definedName>
    <definedName name="_xlnm.Print_Area" localSheetId="8">bhadradri!$A$1:$S$516</definedName>
    <definedName name="_xlnm.Print_Area" localSheetId="21">hyd!$A$1:$S$516</definedName>
    <definedName name="_xlnm.Print_Area" localSheetId="5">Jagtial!$A$1:$S$516</definedName>
    <definedName name="_xlnm.Print_Area" localSheetId="18">jangaon!$A$1:$S$516</definedName>
    <definedName name="_xlnm.Print_Area" localSheetId="7">Jayashankar!$A$1:$S$516</definedName>
    <definedName name="_xlnm.Print_Area" localSheetId="25">jogulamba!$A$1:$S$516</definedName>
    <definedName name="_xlnm.Print_Area" localSheetId="14">kamareddy!$A$1:$S$516</definedName>
    <definedName name="_xlnm.Print_Area" localSheetId="12">karimnagar!$A$1:$S$516</definedName>
    <definedName name="_xlnm.Print_Area" localSheetId="30">khammam!$A$1:$S$516</definedName>
    <definedName name="_xlnm.Print_Area" localSheetId="1">komarambheem!$A$1:$S$516</definedName>
    <definedName name="_xlnm.Print_Area" localSheetId="9">mahabubabad!$A$1:$S$516</definedName>
    <definedName name="_xlnm.Print_Area" localSheetId="24">mahabubnagar!$A$1:$S$516</definedName>
    <definedName name="_xlnm.Print_Area" localSheetId="2">mancherial!$A$1:$S$516</definedName>
    <definedName name="_xlnm.Print_Area" localSheetId="16">medak!$A$1:$S$516</definedName>
    <definedName name="_xlnm.Print_Area" localSheetId="20">medchal!$A$1:$S$516</definedName>
    <definedName name="_xlnm.Print_Area" localSheetId="27">nagarkurnool!$A$1:$S$516</definedName>
    <definedName name="_xlnm.Print_Area" localSheetId="28">nalgonda!$A$1:$S$516</definedName>
    <definedName name="_xlnm.Print_Area" localSheetId="3">nirmal!$A$1:$S$516</definedName>
    <definedName name="_xlnm.Print_Area" localSheetId="4">nizamabad!$A$1:$S$516</definedName>
    <definedName name="_xlnm.Print_Area" localSheetId="6">peddapalli!$A$1:$S$516</definedName>
    <definedName name="_xlnm.Print_Area" localSheetId="13">rajanna!$A$1:$S$516</definedName>
    <definedName name="_xlnm.Print_Area" localSheetId="22">rr!$A$1:$S$516</definedName>
    <definedName name="_xlnm.Print_Area" localSheetId="15">sangareddy!$A$1:$S$516</definedName>
    <definedName name="_xlnm.Print_Area" localSheetId="17">siddipet!$A$1:$S$516</definedName>
    <definedName name="_xlnm.Print_Area" localSheetId="31">spo!$A$1:$S$516</definedName>
    <definedName name="_xlnm.Print_Area" localSheetId="29">suryapet!$A$1:$S$516</definedName>
    <definedName name="_xlnm.Print_Area" localSheetId="23">vikarabad!$A$1:$S$516</definedName>
    <definedName name="_xlnm.Print_Area" localSheetId="26">wanaparthy!$A$1:$S$516</definedName>
    <definedName name="_xlnm.Print_Area" localSheetId="10">warangalR!$A$1:$S$516</definedName>
    <definedName name="_xlnm.Print_Area" localSheetId="11">warangalU!$A$1:$S$516</definedName>
    <definedName name="_xlnm.Print_Area" localSheetId="19">yadadri!$A$1:$S$516</definedName>
    <definedName name="_xlnm.Print_Area">#REF!</definedName>
    <definedName name="PRINT_AREA_MI">#REF!</definedName>
    <definedName name="_xlnm.Print_Titles" localSheetId="0">adilabad!$A:$B,adilabad!$1:$3</definedName>
    <definedName name="_xlnm.Print_Titles" localSheetId="8">bhadradri!$A:$B,bhadradri!$1:$3</definedName>
    <definedName name="_xlnm.Print_Titles" localSheetId="21">hyd!$A:$B,hyd!$1:$3</definedName>
    <definedName name="_xlnm.Print_Titles" localSheetId="5">Jagtial!$A:$B,Jagtial!$1:$3</definedName>
    <definedName name="_xlnm.Print_Titles" localSheetId="18">jangaon!$A:$B,jangaon!$1:$3</definedName>
    <definedName name="_xlnm.Print_Titles" localSheetId="7">Jayashankar!$A:$B,Jayashankar!$1:$3</definedName>
    <definedName name="_xlnm.Print_Titles" localSheetId="25">jogulamba!$A:$B,jogulamba!$1:$3</definedName>
    <definedName name="_xlnm.Print_Titles" localSheetId="14">kamareddy!$A:$B,kamareddy!$1:$3</definedName>
    <definedName name="_xlnm.Print_Titles" localSheetId="12">karimnagar!$A:$B,karimnagar!$1:$3</definedName>
    <definedName name="_xlnm.Print_Titles" localSheetId="30">khammam!$A:$B,khammam!$1:$3</definedName>
    <definedName name="_xlnm.Print_Titles" localSheetId="1">komarambheem!$A:$B,komarambheem!$1:$3</definedName>
    <definedName name="_xlnm.Print_Titles" localSheetId="9">mahabubabad!$A:$B,mahabubabad!$1:$3</definedName>
    <definedName name="_xlnm.Print_Titles" localSheetId="24">mahabubnagar!$A:$B,mahabubnagar!$1:$3</definedName>
    <definedName name="_xlnm.Print_Titles" localSheetId="2">mancherial!$A:$B,mancherial!$1:$3</definedName>
    <definedName name="_xlnm.Print_Titles" localSheetId="16">medak!$A:$B,medak!$1:$3</definedName>
    <definedName name="_xlnm.Print_Titles" localSheetId="20">medchal!$A:$B,medchal!$1:$3</definedName>
    <definedName name="_xlnm.Print_Titles" localSheetId="27">nagarkurnool!$A:$B,nagarkurnool!$1:$3</definedName>
    <definedName name="_xlnm.Print_Titles" localSheetId="28">nalgonda!$A:$B,nalgonda!$1:$3</definedName>
    <definedName name="_xlnm.Print_Titles" localSheetId="3">nirmal!$A:$B,nirmal!$1:$3</definedName>
    <definedName name="_xlnm.Print_Titles" localSheetId="4">nizamabad!$A:$B,nizamabad!$1:$3</definedName>
    <definedName name="_xlnm.Print_Titles" localSheetId="6">peddapalli!$A:$B,peddapalli!$1:$3</definedName>
    <definedName name="_xlnm.Print_Titles" localSheetId="13">rajanna!$A:$B,rajanna!$1:$3</definedName>
    <definedName name="_xlnm.Print_Titles" localSheetId="22">rr!$A:$B,rr!$1:$3</definedName>
    <definedName name="_xlnm.Print_Titles" localSheetId="15">sangareddy!$A:$B,sangareddy!$1:$3</definedName>
    <definedName name="_xlnm.Print_Titles" localSheetId="17">siddipet!$A:$B,siddipet!$1:$3</definedName>
    <definedName name="_xlnm.Print_Titles" localSheetId="31">spo!$A:$B,spo!$1:$3</definedName>
    <definedName name="_xlnm.Print_Titles" localSheetId="29">suryapet!$A:$B,suryapet!$1:$3</definedName>
    <definedName name="_xlnm.Print_Titles" localSheetId="23">vikarabad!$A:$B,vikarabad!$1:$3</definedName>
    <definedName name="_xlnm.Print_Titles" localSheetId="26">wanaparthy!$A:$B,wanaparthy!$1:$3</definedName>
    <definedName name="_xlnm.Print_Titles" localSheetId="10">warangalR!$A:$B,warangalR!$1:$3</definedName>
    <definedName name="_xlnm.Print_Titles" localSheetId="11">warangalU!$A:$B,warangalU!$1:$3</definedName>
    <definedName name="_xlnm.Print_Titles" localSheetId="19">yadadri!$A:$B,yadadri!$1:$3</definedName>
    <definedName name="_xlnm.Print_Titles">#REF!</definedName>
    <definedName name="PRINT_TITLES_MI">#REF!</definedName>
    <definedName name="q">#REF!</definedName>
    <definedName name="q_43">#REF!</definedName>
    <definedName name="qq" hidden="1">{"'Sheet1'!$A$4386:$N$4591"}</definedName>
    <definedName name="QTTCERAMICTILES">#REF!</definedName>
    <definedName name="QTY_35FLUSHDOORS">#REF!</definedName>
    <definedName name="QTY_CINDER_FILL">#REF!</definedName>
    <definedName name="QTY_DTP_AL_DOORS">#REF!</definedName>
    <definedName name="QTY_DTP_BRICKBATS">#REF!</definedName>
    <definedName name="QTY_DTP_BRICKS">#REF!</definedName>
    <definedName name="QTY_DTP_BWPANELS">#REF!</definedName>
    <definedName name="QTY_DTP_COLLAP.SHUTTERS">#REF!</definedName>
    <definedName name="QTY_DTP_KAPCHI_GRIT">#REF!</definedName>
    <definedName name="QTY_DTP_PARTICLEBOARDPANELS">#REF!</definedName>
    <definedName name="QTY_DTP_ROLL.SHUTTERS">#REF!</definedName>
    <definedName name="QTY_DTP_SAND">#REF!</definedName>
    <definedName name="QTY_DTP_STEEL_W_V">#REF!</definedName>
    <definedName name="QTY_DWV_FOR_L.Polish">#REF!</definedName>
    <definedName name="QTY_DWV_FOR_PAINTING">#REF!</definedName>
    <definedName name="QTY_ENAMEL_PAINT">#REF!</definedName>
    <definedName name="QTY_HYSD_TONNE">#REF!</definedName>
    <definedName name="QTY_LAQUER_POLISH">#REF!</definedName>
    <definedName name="QTY_MS_TONNE">#REF!</definedName>
    <definedName name="QTY_PLASTIC_PAINT">#REF!</definedName>
    <definedName name="QTY_TOTALSTEEL_TONNE">#REF!</definedName>
    <definedName name="QTY_WHITELIME">#REF!</definedName>
    <definedName name="QTY_WP_CEMENT_PAINT">#REF!</definedName>
    <definedName name="QTY100MCCJALI">#REF!</definedName>
    <definedName name="QTY100MMCCJALI">#REF!</definedName>
    <definedName name="QTY100SWP">#REF!</definedName>
    <definedName name="QTY110PVCRW">#REF!</definedName>
    <definedName name="QTY110PVCS">#REF!</definedName>
    <definedName name="QTY150SWP">#REF!</definedName>
    <definedName name="QTY15GIP">#REF!</definedName>
    <definedName name="QTY160PVCS">#REF!</definedName>
    <definedName name="QTY25GIP">#REF!</definedName>
    <definedName name="QTY32GIP">#REF!</definedName>
    <definedName name="QTY40GIP">#REF!</definedName>
    <definedName name="QTY40GMVAVLE">#REF!</definedName>
    <definedName name="QTY430260CURINAL">#REF!</definedName>
    <definedName name="QTY50GIP">#REF!</definedName>
    <definedName name="QTY50GMVALVE">#REF!</definedName>
    <definedName name="QTY550400COWB">#REF!</definedName>
    <definedName name="QTY550400CWB">#REF!</definedName>
    <definedName name="QTY550400WWB">#REF!</definedName>
    <definedName name="QTY550450_FF_MIRROR">#REF!</definedName>
    <definedName name="QTY60020_CPB_TOWELRAIL">#REF!</definedName>
    <definedName name="QTY600450_FF_MIRROR">#REF!</definedName>
    <definedName name="QTY600450150_EWSINK">#REF!</definedName>
    <definedName name="QTY600450CIMHCOVER">#REF!</definedName>
    <definedName name="QTY65GIP">#REF!</definedName>
    <definedName name="QTY65GMVALVE">#REF!</definedName>
    <definedName name="QTYARCHES">#REF!</definedName>
    <definedName name="QTYBBCC1510">[13]SCHB.LDLB!#REF!</definedName>
    <definedName name="QTYBC">#REF!</definedName>
    <definedName name="QTYBEAMS">#REF!</definedName>
    <definedName name="QTYCEMENT">#REF!</definedName>
    <definedName name="QTYCEWC">#REF!</definedName>
    <definedName name="QTYCGTFD">#REF!</definedName>
    <definedName name="QTYCHHAJJAS">#REF!</definedName>
    <definedName name="QTYCMOSAIC">#REF!</definedName>
    <definedName name="QTYCOLUMNS">#REF!</definedName>
    <definedName name="QTYCONCEALEDCOCK">#REF!</definedName>
    <definedName name="QTYCONCRETE">#REF!</definedName>
    <definedName name="QTYCORNICES">#REF!</definedName>
    <definedName name="QTYCOWC">#REF!</definedName>
    <definedName name="QTYDOMES">#REF!</definedName>
    <definedName name="QTYFC">#REF!</definedName>
    <definedName name="QTYFINS">#REF!</definedName>
    <definedName name="QTYFOOTINGS">#REF!</definedName>
    <definedName name="QTYGRANITE">#REF!</definedName>
    <definedName name="QTYGREYMOSAIC">#REF!</definedName>
    <definedName name="QTYGT">#REF!</definedName>
    <definedName name="QTYITWOODFRAME">#REF!</definedName>
    <definedName name="QTYLINTELS">#REF!</definedName>
    <definedName name="QTYMARBLE">#REF!</definedName>
    <definedName name="QTYNT">#REF!</definedName>
    <definedName name="QTYPBEAMS">#REF!</definedName>
    <definedName name="QTYPCC148">[13]SCHB.LDLB!#REF!</definedName>
    <definedName name="QTYPKS">#REF!</definedName>
    <definedName name="QTYPVCTANK">#REF!</definedName>
    <definedName name="QTYRKS">#REF!</definedName>
    <definedName name="QTYSHOWER">#REF!</definedName>
    <definedName name="QTYSLABS">#REF!</definedName>
    <definedName name="QTYSSTEEL">#REF!</definedName>
    <definedName name="QTYSTAIRS">#REF!</definedName>
    <definedName name="qtyTWSHUTTERS">#REF!</definedName>
    <definedName name="QTYWALLCAPS">#REF!</definedName>
    <definedName name="QTYWALLS">#REF!</definedName>
    <definedName name="QTYWGTFD">#REF!</definedName>
    <definedName name="QTYWIWC">#REF!</definedName>
    <definedName name="retention">#REF!</definedName>
    <definedName name="S">#REF!</definedName>
    <definedName name="S_13">#REF!</definedName>
    <definedName name="S_2">#REF!</definedName>
    <definedName name="S_31">#REF!</definedName>
    <definedName name="sdf">#REF!</definedName>
    <definedName name="sdsd">#REF!</definedName>
    <definedName name="sdsd_13">#REF!</definedName>
    <definedName name="sdsd_31">#REF!</definedName>
    <definedName name="se" hidden="1">{"'Sheet1'!$A$4386:$N$4591"}</definedName>
    <definedName name="sfd">#REF!</definedName>
    <definedName name="SNAME">#N/A</definedName>
    <definedName name="ss" hidden="1">{"'Sheet1'!$A$4386:$N$4591"}</definedName>
    <definedName name="SSA">#REF!</definedName>
    <definedName name="stdwise" hidden="1">[4]A!#REF!</definedName>
    <definedName name="Sub">#REF!</definedName>
    <definedName name="SUM">#N/A</definedName>
    <definedName name="supose">#REF!</definedName>
    <definedName name="survival_G5">#REF!</definedName>
    <definedName name="survivers">#REF!</definedName>
    <definedName name="SWA">#REF!</definedName>
    <definedName name="T">#REF!</definedName>
    <definedName name="T_13">#REF!</definedName>
    <definedName name="T_2">#REF!</definedName>
    <definedName name="T_31">#REF!</definedName>
    <definedName name="Table">#REF!</definedName>
    <definedName name="Table_13">#REF!</definedName>
    <definedName name="Table_31">#REF!</definedName>
    <definedName name="TaxTV">10%</definedName>
    <definedName name="TaxXL">5%</definedName>
    <definedName name="TOTAL">#N/A</definedName>
    <definedName name="tt">[13]SCHB.LDLB!#REF!</definedName>
    <definedName name="vis">#REF!</definedName>
    <definedName name="w">#REF!</definedName>
    <definedName name="X">#REF!</definedName>
    <definedName name="X_13">#REF!</definedName>
    <definedName name="X_2">#REF!</definedName>
    <definedName name="X_31">#REF!</definedName>
    <definedName name="xyz">'[4]10-20'!#REF!</definedName>
    <definedName name="ygg" hidden="1">{"'Sheet1'!$A$4386:$N$4591"}</definedName>
    <definedName name="yy">#REF!</definedName>
    <definedName name="yy_13">#REF!</definedName>
    <definedName name="yy_31">#REF!</definedName>
    <definedName name="yyii">#REF!</definedName>
  </definedNames>
  <calcPr calcId="125725"/>
</workbook>
</file>

<file path=xl/calcChain.xml><?xml version="1.0" encoding="utf-8"?>
<calcChain xmlns="http://schemas.openxmlformats.org/spreadsheetml/2006/main">
  <c r="Y418" i="15"/>
  <c r="Y418" i="13"/>
  <c r="Y418" i="7"/>
  <c r="Y418" i="23"/>
  <c r="Y418" i="20"/>
  <c r="Y418" i="30"/>
  <c r="Y418" i="29"/>
  <c r="Y418" i="28"/>
  <c r="Y418" i="27"/>
  <c r="Y418" i="25"/>
  <c r="Y418" i="18"/>
  <c r="Y418" i="9"/>
  <c r="Y418" i="31"/>
  <c r="Y418" i="10"/>
  <c r="Y418" i="19"/>
  <c r="Y418" i="5"/>
  <c r="Y418" i="14"/>
  <c r="Y418" i="2"/>
  <c r="Y418" i="4"/>
  <c r="Y418" i="3"/>
  <c r="Y420" i="1"/>
  <c r="Y419"/>
  <c r="Y418"/>
  <c r="D355"/>
  <c r="AC325" i="2"/>
  <c r="AC325" i="3"/>
  <c r="AC325" i="4"/>
  <c r="AC325" i="5"/>
  <c r="AC325" i="6"/>
  <c r="AC325" i="7"/>
  <c r="AC325" i="8"/>
  <c r="AC325" i="9"/>
  <c r="AC325" i="10"/>
  <c r="AC325" i="11"/>
  <c r="AC325" i="12"/>
  <c r="AC325" i="13"/>
  <c r="AC325" i="14"/>
  <c r="AC325" i="15"/>
  <c r="AC325" i="16"/>
  <c r="AC325" i="17"/>
  <c r="AC325" i="18"/>
  <c r="AC325" i="19"/>
  <c r="AC325" i="20"/>
  <c r="AC325" i="21"/>
  <c r="AC325" i="22"/>
  <c r="AC325" i="23"/>
  <c r="AC325" i="24"/>
  <c r="AC325" i="25"/>
  <c r="AC325" i="26"/>
  <c r="AC325" i="27"/>
  <c r="AC325" i="28"/>
  <c r="AC325" i="29"/>
  <c r="AC325" i="30"/>
  <c r="AC325" i="31"/>
  <c r="AC325" i="1"/>
  <c r="AC324" i="2"/>
  <c r="AC324" i="3"/>
  <c r="AC324" i="4"/>
  <c r="AC324" i="5"/>
  <c r="AC324" i="6"/>
  <c r="AC324" i="7"/>
  <c r="AC324" i="8"/>
  <c r="AC324" i="9"/>
  <c r="AC324" i="10"/>
  <c r="AC324" i="11"/>
  <c r="AC324" i="12"/>
  <c r="AC324" i="13"/>
  <c r="AC324" i="14"/>
  <c r="AC324" i="15"/>
  <c r="AC324" i="16"/>
  <c r="AC324" i="17"/>
  <c r="AC324" i="18"/>
  <c r="AC324" i="19"/>
  <c r="AC324" i="20"/>
  <c r="AC324" i="21"/>
  <c r="AC324" i="22"/>
  <c r="AC324" i="23"/>
  <c r="AC324" i="24"/>
  <c r="AC324" i="25"/>
  <c r="AC324" i="26"/>
  <c r="AC324" i="27"/>
  <c r="AC324" i="28"/>
  <c r="AC324" i="29"/>
  <c r="AC324" i="30"/>
  <c r="AC324" i="31"/>
  <c r="AC324" i="1"/>
  <c r="Z116" i="2"/>
  <c r="Z116" i="3"/>
  <c r="Z116" i="4"/>
  <c r="Z116" i="5"/>
  <c r="Z116" i="6"/>
  <c r="Z116" i="7"/>
  <c r="Z116" i="8"/>
  <c r="Z116" i="9"/>
  <c r="Z116" i="10"/>
  <c r="Z116" i="11"/>
  <c r="Z116" i="12"/>
  <c r="Z116" i="13"/>
  <c r="Z116" i="14"/>
  <c r="Z116" i="15"/>
  <c r="Z116" i="16"/>
  <c r="Z116" i="17"/>
  <c r="Z116" i="18"/>
  <c r="Z116" i="19"/>
  <c r="Z116" i="20"/>
  <c r="Z116" i="21"/>
  <c r="Z116" i="22"/>
  <c r="Z116" i="23"/>
  <c r="Z116" i="24"/>
  <c r="Z116" i="25"/>
  <c r="Z116" i="26"/>
  <c r="Z116" i="27"/>
  <c r="Z116" i="28"/>
  <c r="Z116" i="29"/>
  <c r="Z116" i="30"/>
  <c r="Z116" i="31"/>
  <c r="Z116" i="1"/>
  <c r="Q116" i="2"/>
  <c r="Q116" i="3"/>
  <c r="Q116" i="4"/>
  <c r="Q116" i="5"/>
  <c r="Q116" i="6"/>
  <c r="Q116" i="7"/>
  <c r="Q116" i="8"/>
  <c r="Q116" i="9"/>
  <c r="Q116" i="10"/>
  <c r="Q116" i="11"/>
  <c r="Q116" i="12"/>
  <c r="Q116" i="13"/>
  <c r="Q116" i="14"/>
  <c r="Q116" i="15"/>
  <c r="Q116" i="16"/>
  <c r="Q116" i="17"/>
  <c r="Q116" i="18"/>
  <c r="Q116" i="19"/>
  <c r="Q116" i="20"/>
  <c r="Q116" i="21"/>
  <c r="Q116" i="22"/>
  <c r="Q116" i="23"/>
  <c r="Q116" i="24"/>
  <c r="Q116" i="25"/>
  <c r="Q116" i="26"/>
  <c r="Q116" i="27"/>
  <c r="Q116" i="28"/>
  <c r="Q116" i="29"/>
  <c r="Q116" i="30"/>
  <c r="Q116" i="31"/>
  <c r="Q116" i="1"/>
  <c r="Z51" i="2"/>
  <c r="Z51" i="3"/>
  <c r="Z51" i="4"/>
  <c r="Z51" i="5"/>
  <c r="Z51" i="6"/>
  <c r="Z51" i="7"/>
  <c r="Z51" i="8"/>
  <c r="Z51" i="9"/>
  <c r="Z51" i="10"/>
  <c r="Z51" i="11"/>
  <c r="Z51" i="12"/>
  <c r="Z51" i="13"/>
  <c r="Z51" i="14"/>
  <c r="Z51" i="15"/>
  <c r="Z51" i="16"/>
  <c r="Z51" i="17"/>
  <c r="Z51" i="18"/>
  <c r="Z51" i="19"/>
  <c r="Z51" i="20"/>
  <c r="Z51" i="21"/>
  <c r="Z51" i="22"/>
  <c r="Z51" i="23"/>
  <c r="Z51" i="24"/>
  <c r="Z51" i="25"/>
  <c r="Z51" i="26"/>
  <c r="Z51" i="27"/>
  <c r="Z51" i="28"/>
  <c r="Z51" i="29"/>
  <c r="Z51" i="30"/>
  <c r="Z51" i="31"/>
  <c r="Z51" i="1"/>
  <c r="Q51" i="2"/>
  <c r="Q51" i="3"/>
  <c r="Q51" i="4"/>
  <c r="Q51" i="5"/>
  <c r="Q51" i="6"/>
  <c r="Q51" i="7"/>
  <c r="Q51" i="8"/>
  <c r="Q51" i="9"/>
  <c r="Q51" i="10"/>
  <c r="Q51" i="11"/>
  <c r="Q51" i="12"/>
  <c r="Q51" i="13"/>
  <c r="Q51" i="14"/>
  <c r="Q51" i="15"/>
  <c r="Q51" i="16"/>
  <c r="Q51" i="17"/>
  <c r="Q51" i="18"/>
  <c r="Q51" i="19"/>
  <c r="Q51" i="20"/>
  <c r="Q51" i="21"/>
  <c r="Q51" i="22"/>
  <c r="Q51" i="23"/>
  <c r="Q51" i="24"/>
  <c r="Q51" i="25"/>
  <c r="Q51" i="26"/>
  <c r="Q51" i="27"/>
  <c r="Q51" i="28"/>
  <c r="Q51" i="29"/>
  <c r="Q51" i="30"/>
  <c r="Q51" i="31"/>
  <c r="Q51" i="1"/>
  <c r="AC415" i="4"/>
  <c r="Y440" i="2" l="1"/>
  <c r="Y441" s="1"/>
  <c r="Y440" i="3"/>
  <c r="Y441" s="1"/>
  <c r="Y440" i="4"/>
  <c r="Y441" s="1"/>
  <c r="Y440" i="5"/>
  <c r="Y441" s="1"/>
  <c r="Y440" i="6"/>
  <c r="Y441" s="1"/>
  <c r="Y440" i="7"/>
  <c r="Y441" s="1"/>
  <c r="Y440" i="8"/>
  <c r="Y441" s="1"/>
  <c r="Y440" i="9"/>
  <c r="Y441" s="1"/>
  <c r="Y440" i="10"/>
  <c r="Y441" s="1"/>
  <c r="Y440" i="11"/>
  <c r="Y441" s="1"/>
  <c r="Y440" i="12"/>
  <c r="Y441" s="1"/>
  <c r="Y440" i="13"/>
  <c r="Y441" s="1"/>
  <c r="Y440" i="14"/>
  <c r="Y441" s="1"/>
  <c r="Y440" i="15"/>
  <c r="Y441" s="1"/>
  <c r="Y440" i="16"/>
  <c r="Y441" s="1"/>
  <c r="Y440" i="17"/>
  <c r="Y441" s="1"/>
  <c r="Y440" i="18"/>
  <c r="Y441" s="1"/>
  <c r="Y440" i="19"/>
  <c r="Y441" s="1"/>
  <c r="Y440" i="20"/>
  <c r="Y441" s="1"/>
  <c r="Y440" i="21"/>
  <c r="Y441" s="1"/>
  <c r="Y440" i="22"/>
  <c r="Y441" s="1"/>
  <c r="Y440" i="23"/>
  <c r="Y441" s="1"/>
  <c r="Y440" i="24"/>
  <c r="Y441" s="1"/>
  <c r="Y440" i="25"/>
  <c r="Y441" s="1"/>
  <c r="Y440" i="26"/>
  <c r="Y441" s="1"/>
  <c r="Y440" i="27"/>
  <c r="Y441" s="1"/>
  <c r="Y440" i="28"/>
  <c r="Y441" s="1"/>
  <c r="Y440" i="29"/>
  <c r="Y441" s="1"/>
  <c r="Y440" i="30"/>
  <c r="Y441" s="1"/>
  <c r="Y440" i="31"/>
  <c r="Y441" s="1"/>
  <c r="Y440" i="1"/>
  <c r="Y441" s="1"/>
  <c r="AA439" i="2" l="1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3"/>
  <c r="Z439"/>
  <c r="AB439" s="1"/>
  <c r="AA438"/>
  <c r="Z438"/>
  <c r="AB438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4"/>
  <c r="Z439"/>
  <c r="AB439" s="1"/>
  <c r="AA438"/>
  <c r="Z438"/>
  <c r="AB438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5"/>
  <c r="Z439"/>
  <c r="AB439" s="1"/>
  <c r="AA438"/>
  <c r="Z438"/>
  <c r="AB438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6"/>
  <c r="Z439"/>
  <c r="AB439" s="1"/>
  <c r="AA438"/>
  <c r="Z438"/>
  <c r="AB438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7"/>
  <c r="Z439"/>
  <c r="AB439" s="1"/>
  <c r="AA438"/>
  <c r="Z438"/>
  <c r="AB438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8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9"/>
  <c r="Z439"/>
  <c r="AB439" s="1"/>
  <c r="AA438"/>
  <c r="Z438"/>
  <c r="AB438" s="1"/>
  <c r="AA437"/>
  <c r="Z437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0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1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2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3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4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5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6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7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8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9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0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1"/>
  <c r="Z439"/>
  <c r="AB439" s="1"/>
  <c r="AA438"/>
  <c r="Z438"/>
  <c r="AB438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2"/>
  <c r="Z439"/>
  <c r="AB439" s="1"/>
  <c r="AA438"/>
  <c r="Z438"/>
  <c r="AB438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3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4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5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6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7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8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29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30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31"/>
  <c r="Z439"/>
  <c r="AB439" s="1"/>
  <c r="AA438"/>
  <c r="Z438"/>
  <c r="AB438" s="1"/>
  <c r="AA437"/>
  <c r="Z437"/>
  <c r="AB437" s="1"/>
  <c r="AA436"/>
  <c r="Z436"/>
  <c r="AB436" s="1"/>
  <c r="AA435"/>
  <c r="Z435"/>
  <c r="AB435" s="1"/>
  <c r="AA434"/>
  <c r="Z434"/>
  <c r="AB434" s="1"/>
  <c r="AA433"/>
  <c r="Z433"/>
  <c r="AB433" s="1"/>
  <c r="AA432"/>
  <c r="Z432"/>
  <c r="AB432" s="1"/>
  <c r="AA431"/>
  <c r="Z431"/>
  <c r="AB431" s="1"/>
  <c r="AA430"/>
  <c r="Z430"/>
  <c r="AB430" s="1"/>
  <c r="AA429"/>
  <c r="Z429"/>
  <c r="AB429" s="1"/>
  <c r="AA428"/>
  <c r="Z428"/>
  <c r="AB428" s="1"/>
  <c r="AA427"/>
  <c r="Z427"/>
  <c r="AB427" s="1"/>
  <c r="AA426"/>
  <c r="Z426"/>
  <c r="AB426" s="1"/>
  <c r="AA425"/>
  <c r="Z425"/>
  <c r="AB425" s="1"/>
  <c r="AA424"/>
  <c r="Z424"/>
  <c r="AB424" s="1"/>
  <c r="AA423"/>
  <c r="Z423"/>
  <c r="AB423" s="1"/>
  <c r="AA422"/>
  <c r="Z422"/>
  <c r="AB422" s="1"/>
  <c r="AA421"/>
  <c r="Z421"/>
  <c r="AB421" s="1"/>
  <c r="AA420"/>
  <c r="Z420"/>
  <c r="AB420" s="1"/>
  <c r="AA419"/>
  <c r="Z419"/>
  <c r="AB419" s="1"/>
  <c r="AA418"/>
  <c r="Z418"/>
  <c r="AB418" s="1"/>
  <c r="AA439" i="1"/>
  <c r="Z439"/>
  <c r="AA438"/>
  <c r="Z438"/>
  <c r="AA436"/>
  <c r="Z436"/>
  <c r="AA435"/>
  <c r="Z435"/>
  <c r="AA434"/>
  <c r="Z434"/>
  <c r="AA433"/>
  <c r="Z433"/>
  <c r="AA432"/>
  <c r="Z432"/>
  <c r="AA431"/>
  <c r="Z431"/>
  <c r="AA430"/>
  <c r="Z430"/>
  <c r="AA429"/>
  <c r="Z429"/>
  <c r="AA428"/>
  <c r="Z428"/>
  <c r="AA427"/>
  <c r="Z427"/>
  <c r="AA426"/>
  <c r="Z426"/>
  <c r="AA425"/>
  <c r="Z425"/>
  <c r="AA424"/>
  <c r="Z424"/>
  <c r="AA423"/>
  <c r="Z423"/>
  <c r="AA422"/>
  <c r="Z422"/>
  <c r="AA421"/>
  <c r="Z421"/>
  <c r="AA420"/>
  <c r="Z420"/>
  <c r="AA419"/>
  <c r="Z419"/>
  <c r="AA418"/>
  <c r="Z418"/>
  <c r="AA415" i="2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3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4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5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6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7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8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9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0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1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2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3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4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5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6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7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8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9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0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1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2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3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4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5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6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7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8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29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30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31"/>
  <c r="Z415"/>
  <c r="AB415" s="1"/>
  <c r="AA414"/>
  <c r="Z414"/>
  <c r="AB414" s="1"/>
  <c r="AA413"/>
  <c r="Z413"/>
  <c r="AB413" s="1"/>
  <c r="AA412"/>
  <c r="Z412"/>
  <c r="AB412" s="1"/>
  <c r="AA411"/>
  <c r="Z411"/>
  <c r="AB411" s="1"/>
  <c r="AA410"/>
  <c r="Z410"/>
  <c r="AB410" s="1"/>
  <c r="AA409"/>
  <c r="Z409"/>
  <c r="AB409" s="1"/>
  <c r="AA408"/>
  <c r="Z408"/>
  <c r="AB408" s="1"/>
  <c r="AA415" i="1"/>
  <c r="Z415"/>
  <c r="AA414"/>
  <c r="Z414"/>
  <c r="AA413"/>
  <c r="Z413"/>
  <c r="AA412"/>
  <c r="Z412"/>
  <c r="AA411"/>
  <c r="Z411"/>
  <c r="AA410"/>
  <c r="Z410"/>
  <c r="AA409"/>
  <c r="Z409"/>
  <c r="AA408"/>
  <c r="Z408"/>
  <c r="AA407" i="2"/>
  <c r="AA407" i="3"/>
  <c r="AA407" i="4"/>
  <c r="AA407" i="5"/>
  <c r="AA407" i="6"/>
  <c r="AA407" i="7"/>
  <c r="AA407" i="8"/>
  <c r="AA407" i="9"/>
  <c r="AA407" i="10"/>
  <c r="AA407" i="11"/>
  <c r="AA407" i="12"/>
  <c r="AA407" i="13"/>
  <c r="AA407" i="14"/>
  <c r="AA407" i="15"/>
  <c r="AA407" i="16"/>
  <c r="AA407" i="17"/>
  <c r="AA407" i="18"/>
  <c r="AA407" i="19"/>
  <c r="AA407" i="20"/>
  <c r="AA407" i="21"/>
  <c r="AA407" i="22"/>
  <c r="AA407" i="23"/>
  <c r="AA407" i="24"/>
  <c r="AA407" i="25"/>
  <c r="AA407" i="26"/>
  <c r="AA407" i="27"/>
  <c r="AA407" i="28"/>
  <c r="AA407" i="29"/>
  <c r="AA407" i="30"/>
  <c r="AA407" i="31"/>
  <c r="AA407" i="1"/>
  <c r="Z407" i="2"/>
  <c r="AB407" s="1"/>
  <c r="Z407" i="3"/>
  <c r="AB407" s="1"/>
  <c r="Z407" i="4"/>
  <c r="AB407" s="1"/>
  <c r="Z407" i="5"/>
  <c r="AB407" s="1"/>
  <c r="Z407" i="6"/>
  <c r="AB407" s="1"/>
  <c r="Z407" i="7"/>
  <c r="AB407" s="1"/>
  <c r="Z407" i="8"/>
  <c r="AB407" s="1"/>
  <c r="Z407" i="9"/>
  <c r="AB407" s="1"/>
  <c r="Z407" i="10"/>
  <c r="AB407" s="1"/>
  <c r="Z407" i="11"/>
  <c r="AB407" s="1"/>
  <c r="Z407" i="12"/>
  <c r="AB407" s="1"/>
  <c r="Z407" i="13"/>
  <c r="AB407" s="1"/>
  <c r="Z407" i="14"/>
  <c r="AB407" s="1"/>
  <c r="Z407" i="15"/>
  <c r="AB407" s="1"/>
  <c r="Z407" i="16"/>
  <c r="AB407" s="1"/>
  <c r="Z407" i="17"/>
  <c r="AB407" s="1"/>
  <c r="Z407" i="18"/>
  <c r="AB407" s="1"/>
  <c r="Z407" i="19"/>
  <c r="AB407" s="1"/>
  <c r="Z407" i="20"/>
  <c r="AB407" s="1"/>
  <c r="Z407" i="21"/>
  <c r="AB407" s="1"/>
  <c r="Z407" i="22"/>
  <c r="AB407" s="1"/>
  <c r="Z407" i="23"/>
  <c r="AB407" s="1"/>
  <c r="Z407" i="24"/>
  <c r="AB407" s="1"/>
  <c r="Z407" i="25"/>
  <c r="AB407" s="1"/>
  <c r="Z407" i="26"/>
  <c r="AB407" s="1"/>
  <c r="Z407" i="27"/>
  <c r="AB407" s="1"/>
  <c r="Z407" i="28"/>
  <c r="AB407" s="1"/>
  <c r="Z407" i="29"/>
  <c r="AB407" s="1"/>
  <c r="Z407" i="30"/>
  <c r="AB407" s="1"/>
  <c r="Z407" i="31"/>
  <c r="AB407" s="1"/>
  <c r="Z407" i="1"/>
  <c r="AB401" i="2"/>
  <c r="AA401"/>
  <c r="AB401" i="3"/>
  <c r="AA401"/>
  <c r="AB401" i="4"/>
  <c r="AA401"/>
  <c r="AB401" i="5"/>
  <c r="AA401"/>
  <c r="AB401" i="6"/>
  <c r="AA401"/>
  <c r="AB401" i="7"/>
  <c r="AA401"/>
  <c r="AB401" i="8"/>
  <c r="AA401"/>
  <c r="AB401" i="9"/>
  <c r="AA401"/>
  <c r="AB401" i="10"/>
  <c r="AA401"/>
  <c r="AB401" i="11"/>
  <c r="AA401"/>
  <c r="AB401" i="12"/>
  <c r="AA401"/>
  <c r="AB401" i="13"/>
  <c r="AA401"/>
  <c r="AB401" i="14"/>
  <c r="AA401"/>
  <c r="AB401" i="15"/>
  <c r="AA401"/>
  <c r="AB401" i="16"/>
  <c r="AA401"/>
  <c r="AB401" i="17"/>
  <c r="AA401"/>
  <c r="AB401" i="18"/>
  <c r="AA401"/>
  <c r="AB401" i="19"/>
  <c r="AA401"/>
  <c r="AB401" i="20"/>
  <c r="AA401"/>
  <c r="AB401" i="21"/>
  <c r="AA401"/>
  <c r="AB401" i="22"/>
  <c r="AA401"/>
  <c r="AB401" i="23"/>
  <c r="AA401"/>
  <c r="AB401" i="24"/>
  <c r="AA401"/>
  <c r="AB401" i="25"/>
  <c r="AA401"/>
  <c r="AB401" i="26"/>
  <c r="AA401"/>
  <c r="AB401" i="27"/>
  <c r="AA401"/>
  <c r="AB401" i="28"/>
  <c r="AA401"/>
  <c r="AB401" i="29"/>
  <c r="AA401"/>
  <c r="AB401" i="30"/>
  <c r="AA401"/>
  <c r="AB401" i="31"/>
  <c r="AA401"/>
  <c r="AB401" i="1"/>
  <c r="AA401"/>
  <c r="AB400" i="2"/>
  <c r="AA400"/>
  <c r="AB400" i="3"/>
  <c r="AA400"/>
  <c r="AB400" i="4"/>
  <c r="AA400"/>
  <c r="AB400" i="5"/>
  <c r="AA400"/>
  <c r="AB400" i="6"/>
  <c r="AA400"/>
  <c r="AB400" i="7"/>
  <c r="AA400"/>
  <c r="AB400" i="8"/>
  <c r="AA400"/>
  <c r="AB400" i="9"/>
  <c r="AA400"/>
  <c r="AB400" i="10"/>
  <c r="AA400"/>
  <c r="AB400" i="11"/>
  <c r="AA400"/>
  <c r="AB400" i="12"/>
  <c r="AA400"/>
  <c r="AB400" i="13"/>
  <c r="AA400"/>
  <c r="AB400" i="14"/>
  <c r="AA400"/>
  <c r="AB400" i="15"/>
  <c r="AA400"/>
  <c r="AB400" i="16"/>
  <c r="AA400"/>
  <c r="AB400" i="17"/>
  <c r="AA400"/>
  <c r="AB400" i="18"/>
  <c r="AA400"/>
  <c r="AB400" i="19"/>
  <c r="AA400"/>
  <c r="AB400" i="20"/>
  <c r="AA400"/>
  <c r="AB400" i="21"/>
  <c r="AA400"/>
  <c r="AB400" i="22"/>
  <c r="AA400"/>
  <c r="AB400" i="23"/>
  <c r="AA400"/>
  <c r="AB400" i="24"/>
  <c r="AA400"/>
  <c r="AB400" i="25"/>
  <c r="AA400"/>
  <c r="AB400" i="26"/>
  <c r="AA400"/>
  <c r="AB400" i="27"/>
  <c r="AA400"/>
  <c r="AB400" i="28"/>
  <c r="AA400"/>
  <c r="AB400" i="29"/>
  <c r="AA400"/>
  <c r="AB400" i="30"/>
  <c r="AA400"/>
  <c r="AB400" i="31"/>
  <c r="AA400"/>
  <c r="AB400" i="1"/>
  <c r="AA400"/>
  <c r="AB396" i="2"/>
  <c r="AA396"/>
  <c r="AB395"/>
  <c r="AA395"/>
  <c r="AB394"/>
  <c r="AA394"/>
  <c r="AB393"/>
  <c r="AA393"/>
  <c r="AB396" i="3"/>
  <c r="AA396"/>
  <c r="AB395"/>
  <c r="AA395"/>
  <c r="AB394"/>
  <c r="AA394"/>
  <c r="AB393"/>
  <c r="AA393"/>
  <c r="AB396" i="4"/>
  <c r="AA396"/>
  <c r="AB395"/>
  <c r="AA395"/>
  <c r="AB394"/>
  <c r="AA394"/>
  <c r="AB393"/>
  <c r="AA393"/>
  <c r="AB396" i="5"/>
  <c r="AA396"/>
  <c r="AB395"/>
  <c r="AA395"/>
  <c r="AB394"/>
  <c r="AA394"/>
  <c r="AB393"/>
  <c r="AA393"/>
  <c r="AB396" i="6"/>
  <c r="AA396"/>
  <c r="AB395"/>
  <c r="AA395"/>
  <c r="AB394"/>
  <c r="AA394"/>
  <c r="AB393"/>
  <c r="AA393"/>
  <c r="AB396" i="7"/>
  <c r="AA396"/>
  <c r="AB395"/>
  <c r="AA395"/>
  <c r="AB394"/>
  <c r="AA394"/>
  <c r="AB393"/>
  <c r="AA393"/>
  <c r="AB396" i="8"/>
  <c r="AA396"/>
  <c r="AB395"/>
  <c r="AA395"/>
  <c r="AB394"/>
  <c r="AA394"/>
  <c r="AB393"/>
  <c r="AA393"/>
  <c r="AB396" i="9"/>
  <c r="AA396"/>
  <c r="AB395"/>
  <c r="AA395"/>
  <c r="AB394"/>
  <c r="AA394"/>
  <c r="AB393"/>
  <c r="AA393"/>
  <c r="AB396" i="10"/>
  <c r="AA396"/>
  <c r="AB395"/>
  <c r="AA395"/>
  <c r="AB394"/>
  <c r="AA394"/>
  <c r="AB393"/>
  <c r="AA393"/>
  <c r="AB396" i="11"/>
  <c r="AA396"/>
  <c r="AB395"/>
  <c r="AA395"/>
  <c r="AB394"/>
  <c r="AA394"/>
  <c r="AB393"/>
  <c r="AA393"/>
  <c r="AB396" i="12"/>
  <c r="AA396"/>
  <c r="AB395"/>
  <c r="AA395"/>
  <c r="AB394"/>
  <c r="AA394"/>
  <c r="AB393"/>
  <c r="AA393"/>
  <c r="AB396" i="13"/>
  <c r="AA396"/>
  <c r="AB395"/>
  <c r="AA395"/>
  <c r="AB394"/>
  <c r="AA394"/>
  <c r="AB393"/>
  <c r="AA393"/>
  <c r="AB396" i="14"/>
  <c r="AA396"/>
  <c r="AB395"/>
  <c r="AA395"/>
  <c r="AB394"/>
  <c r="AA394"/>
  <c r="AB393"/>
  <c r="AA393"/>
  <c r="AB396" i="15"/>
  <c r="AA396"/>
  <c r="AB395"/>
  <c r="AA395"/>
  <c r="AB394"/>
  <c r="AA394"/>
  <c r="AB393"/>
  <c r="AA393"/>
  <c r="AB396" i="16"/>
  <c r="AA396"/>
  <c r="AB395"/>
  <c r="AA395"/>
  <c r="AB394"/>
  <c r="AA394"/>
  <c r="AB393"/>
  <c r="AA393"/>
  <c r="AB396" i="17"/>
  <c r="AA396"/>
  <c r="AB395"/>
  <c r="AA395"/>
  <c r="AB394"/>
  <c r="AA394"/>
  <c r="AB393"/>
  <c r="AA393"/>
  <c r="AB396" i="18"/>
  <c r="AA396"/>
  <c r="AB395"/>
  <c r="AA395"/>
  <c r="AB394"/>
  <c r="AA394"/>
  <c r="AB393"/>
  <c r="AA393"/>
  <c r="AB396" i="19"/>
  <c r="AA396"/>
  <c r="AB395"/>
  <c r="AA395"/>
  <c r="AB394"/>
  <c r="AA394"/>
  <c r="AB393"/>
  <c r="AA393"/>
  <c r="AB396" i="20"/>
  <c r="AA396"/>
  <c r="AB395"/>
  <c r="AA395"/>
  <c r="AB394"/>
  <c r="AA394"/>
  <c r="AB393"/>
  <c r="AA393"/>
  <c r="AB396" i="21"/>
  <c r="AA396"/>
  <c r="AB395"/>
  <c r="AA395"/>
  <c r="AB394"/>
  <c r="AA394"/>
  <c r="AB393"/>
  <c r="AA393"/>
  <c r="AB396" i="22"/>
  <c r="AA396"/>
  <c r="AB395"/>
  <c r="AA395"/>
  <c r="AB394"/>
  <c r="AA394"/>
  <c r="AB393"/>
  <c r="AA393"/>
  <c r="AB396" i="23"/>
  <c r="AA396"/>
  <c r="AB395"/>
  <c r="AA395"/>
  <c r="AB394"/>
  <c r="AA394"/>
  <c r="AB393"/>
  <c r="AA393"/>
  <c r="AB396" i="24"/>
  <c r="AA396"/>
  <c r="AB395"/>
  <c r="AA395"/>
  <c r="AB394"/>
  <c r="AA394"/>
  <c r="AB393"/>
  <c r="AA393"/>
  <c r="AB396" i="25"/>
  <c r="AA396"/>
  <c r="AB395"/>
  <c r="AA395"/>
  <c r="AB394"/>
  <c r="AA394"/>
  <c r="AB393"/>
  <c r="AA393"/>
  <c r="AB396" i="26"/>
  <c r="AA396"/>
  <c r="AB395"/>
  <c r="AA395"/>
  <c r="AB394"/>
  <c r="AA394"/>
  <c r="AB393"/>
  <c r="AA393"/>
  <c r="AB396" i="27"/>
  <c r="AA396"/>
  <c r="AB395"/>
  <c r="AA395"/>
  <c r="AB394"/>
  <c r="AA394"/>
  <c r="AB393"/>
  <c r="AA393"/>
  <c r="AB396" i="28"/>
  <c r="AA396"/>
  <c r="AB395"/>
  <c r="AA395"/>
  <c r="AB394"/>
  <c r="AA394"/>
  <c r="AB393"/>
  <c r="AA393"/>
  <c r="AB396" i="29"/>
  <c r="AA396"/>
  <c r="AB395"/>
  <c r="AA395"/>
  <c r="AB394"/>
  <c r="AA394"/>
  <c r="AB393"/>
  <c r="AA393"/>
  <c r="AB396" i="30"/>
  <c r="AA396"/>
  <c r="AB395"/>
  <c r="AA395"/>
  <c r="AB394"/>
  <c r="AA394"/>
  <c r="AB393"/>
  <c r="AA393"/>
  <c r="AB396" i="31"/>
  <c r="AA396"/>
  <c r="AB395"/>
  <c r="AA395"/>
  <c r="AB394"/>
  <c r="AA394"/>
  <c r="AB393"/>
  <c r="AA393"/>
  <c r="AB396" i="1"/>
  <c r="AA396"/>
  <c r="AB395"/>
  <c r="AA395"/>
  <c r="AB394"/>
  <c r="AA394"/>
  <c r="AB393"/>
  <c r="AA393"/>
  <c r="AB388" i="2"/>
  <c r="AA388"/>
  <c r="AB388" i="3"/>
  <c r="AA388"/>
  <c r="AB388" i="4"/>
  <c r="AA388"/>
  <c r="AB388" i="5"/>
  <c r="AA388"/>
  <c r="AB388" i="6"/>
  <c r="AA388"/>
  <c r="AB388" i="7"/>
  <c r="AA388"/>
  <c r="AB388" i="8"/>
  <c r="AA388"/>
  <c r="AB388" i="9"/>
  <c r="AA388"/>
  <c r="AB388" i="10"/>
  <c r="AA388"/>
  <c r="AB388" i="11"/>
  <c r="AA388"/>
  <c r="AB388" i="12"/>
  <c r="AA388"/>
  <c r="AB388" i="13"/>
  <c r="AA388"/>
  <c r="AB388" i="14"/>
  <c r="AA388"/>
  <c r="AB388" i="15"/>
  <c r="AA388"/>
  <c r="AB388" i="16"/>
  <c r="AA388"/>
  <c r="AB388" i="17"/>
  <c r="AA388"/>
  <c r="AB388" i="18"/>
  <c r="AA388"/>
  <c r="AB388" i="19"/>
  <c r="AA388"/>
  <c r="AB388" i="20"/>
  <c r="AA388"/>
  <c r="AB388" i="21"/>
  <c r="AA388"/>
  <c r="AB388" i="22"/>
  <c r="AA388"/>
  <c r="AB388" i="23"/>
  <c r="AA388"/>
  <c r="AB388" i="24"/>
  <c r="AA388"/>
  <c r="AB388" i="25"/>
  <c r="AA388"/>
  <c r="AB388" i="26"/>
  <c r="AA388"/>
  <c r="AB388" i="27"/>
  <c r="AA388"/>
  <c r="AB388" i="28"/>
  <c r="AA388"/>
  <c r="AB388" i="29"/>
  <c r="AA388"/>
  <c r="AB388" i="30"/>
  <c r="AA388"/>
  <c r="AB388" i="31"/>
  <c r="AA388"/>
  <c r="AB388" i="1"/>
  <c r="AA388"/>
  <c r="AA383" i="2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3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4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5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6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7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8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9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0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1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2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3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4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5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6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7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8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9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0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1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2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3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4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5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6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7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8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29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30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31"/>
  <c r="Z383"/>
  <c r="AB383" s="1"/>
  <c r="AA382"/>
  <c r="Z382"/>
  <c r="AB382" s="1"/>
  <c r="AA381"/>
  <c r="Z381"/>
  <c r="AB381" s="1"/>
  <c r="AA380"/>
  <c r="Z380"/>
  <c r="AB380" s="1"/>
  <c r="AA379"/>
  <c r="Z379"/>
  <c r="AB379" s="1"/>
  <c r="AA378"/>
  <c r="Z378"/>
  <c r="AB378" s="1"/>
  <c r="AA377"/>
  <c r="Z377"/>
  <c r="AB377" s="1"/>
  <c r="AA376"/>
  <c r="Z376"/>
  <c r="AB376" s="1"/>
  <c r="AA375"/>
  <c r="Z375"/>
  <c r="AB375" s="1"/>
  <c r="AA374"/>
  <c r="AB374"/>
  <c r="AA373"/>
  <c r="AB373"/>
  <c r="AA372"/>
  <c r="Z372"/>
  <c r="AB372" s="1"/>
  <c r="AA371"/>
  <c r="Z371"/>
  <c r="AB371" s="1"/>
  <c r="AA370"/>
  <c r="Z370"/>
  <c r="AB370" s="1"/>
  <c r="AA369"/>
  <c r="Z369"/>
  <c r="AB369" s="1"/>
  <c r="AA368"/>
  <c r="Z368"/>
  <c r="AB368" s="1"/>
  <c r="AA367"/>
  <c r="Z367"/>
  <c r="AB367" s="1"/>
  <c r="AA366"/>
  <c r="Z366"/>
  <c r="AB366" s="1"/>
  <c r="AA365"/>
  <c r="Z365"/>
  <c r="AB365" s="1"/>
  <c r="AA364"/>
  <c r="Z364"/>
  <c r="AB364" s="1"/>
  <c r="AA363"/>
  <c r="Z363"/>
  <c r="AB363" s="1"/>
  <c r="AA362"/>
  <c r="Z362"/>
  <c r="AB362" s="1"/>
  <c r="AA361"/>
  <c r="Z361"/>
  <c r="AB361" s="1"/>
  <c r="AA360"/>
  <c r="Z360"/>
  <c r="AB360" s="1"/>
  <c r="AA359"/>
  <c r="Z359"/>
  <c r="AB359" s="1"/>
  <c r="AA358"/>
  <c r="Z358"/>
  <c r="AB358" s="1"/>
  <c r="AA357"/>
  <c r="Z357"/>
  <c r="AB357" s="1"/>
  <c r="AA356"/>
  <c r="Z356"/>
  <c r="AB356" s="1"/>
  <c r="AA355"/>
  <c r="Z355"/>
  <c r="AB355" s="1"/>
  <c r="AA354"/>
  <c r="Z354"/>
  <c r="AB354" s="1"/>
  <c r="AA353"/>
  <c r="Z353"/>
  <c r="AB353" s="1"/>
  <c r="AA352"/>
  <c r="Z352"/>
  <c r="AB352" s="1"/>
  <c r="AA351"/>
  <c r="Z351"/>
  <c r="AB351" s="1"/>
  <c r="AA350"/>
  <c r="Z350"/>
  <c r="AB350" s="1"/>
  <c r="AA383" i="1"/>
  <c r="Z383"/>
  <c r="AA382"/>
  <c r="Z382"/>
  <c r="AA381"/>
  <c r="Z381"/>
  <c r="AA380"/>
  <c r="Z380"/>
  <c r="AA379"/>
  <c r="Z379"/>
  <c r="AA378"/>
  <c r="Z378"/>
  <c r="AA377"/>
  <c r="Z377"/>
  <c r="AA376"/>
  <c r="Z376"/>
  <c r="AA375"/>
  <c r="Z375"/>
  <c r="AA374"/>
  <c r="AA373"/>
  <c r="AB373"/>
  <c r="AA372"/>
  <c r="Z372"/>
  <c r="AA371"/>
  <c r="Z371"/>
  <c r="AA370"/>
  <c r="Z370"/>
  <c r="AA369"/>
  <c r="Z369"/>
  <c r="AA368"/>
  <c r="Z368"/>
  <c r="AA367"/>
  <c r="Z367"/>
  <c r="AA366"/>
  <c r="Z366"/>
  <c r="AA365"/>
  <c r="Z365"/>
  <c r="AA364"/>
  <c r="Z364"/>
  <c r="AA363"/>
  <c r="Z363"/>
  <c r="AA362"/>
  <c r="Z362"/>
  <c r="AA361"/>
  <c r="Z361"/>
  <c r="AA360"/>
  <c r="Z360"/>
  <c r="AA359"/>
  <c r="Z359"/>
  <c r="AA358"/>
  <c r="Z358"/>
  <c r="AA357"/>
  <c r="Z357"/>
  <c r="AA356"/>
  <c r="Z356"/>
  <c r="AA355"/>
  <c r="Z355"/>
  <c r="AA354"/>
  <c r="Z354"/>
  <c r="AA353"/>
  <c r="Z353"/>
  <c r="AA352"/>
  <c r="Z352"/>
  <c r="AA351"/>
  <c r="Z351"/>
  <c r="AA350"/>
  <c r="Z350"/>
  <c r="AB342" i="2"/>
  <c r="AA342"/>
  <c r="AB341"/>
  <c r="AA341"/>
  <c r="AB340"/>
  <c r="AA340"/>
  <c r="AB339"/>
  <c r="AA339"/>
  <c r="AB342" i="3"/>
  <c r="AA342"/>
  <c r="AB341"/>
  <c r="AA341"/>
  <c r="AB340"/>
  <c r="AA340"/>
  <c r="AB339"/>
  <c r="AA339"/>
  <c r="AB342" i="4"/>
  <c r="AA342"/>
  <c r="AB341"/>
  <c r="AA341"/>
  <c r="AB340"/>
  <c r="AA340"/>
  <c r="AB339"/>
  <c r="AA339"/>
  <c r="AB342" i="5"/>
  <c r="AA342"/>
  <c r="AB341"/>
  <c r="AA341"/>
  <c r="AB340"/>
  <c r="AA340"/>
  <c r="AB339"/>
  <c r="AA339"/>
  <c r="AB342" i="6"/>
  <c r="AA342"/>
  <c r="AB341"/>
  <c r="AA341"/>
  <c r="AB340"/>
  <c r="AA340"/>
  <c r="AB339"/>
  <c r="AA339"/>
  <c r="AB342" i="7"/>
  <c r="AA342"/>
  <c r="AB341"/>
  <c r="AA341"/>
  <c r="AB340"/>
  <c r="AA340"/>
  <c r="AB339"/>
  <c r="AA339"/>
  <c r="AB342" i="8"/>
  <c r="AA342"/>
  <c r="AB341"/>
  <c r="AA341"/>
  <c r="AB340"/>
  <c r="AA340"/>
  <c r="AB339"/>
  <c r="AA339"/>
  <c r="AB342" i="9"/>
  <c r="AA342"/>
  <c r="AB341"/>
  <c r="AA341"/>
  <c r="AB340"/>
  <c r="AA340"/>
  <c r="AB339"/>
  <c r="AA339"/>
  <c r="AB342" i="10"/>
  <c r="AA342"/>
  <c r="AB341"/>
  <c r="AA341"/>
  <c r="AB340"/>
  <c r="AA340"/>
  <c r="AB339"/>
  <c r="AA339"/>
  <c r="AB342" i="11"/>
  <c r="AA342"/>
  <c r="AB341"/>
  <c r="AA341"/>
  <c r="AB340"/>
  <c r="AA340"/>
  <c r="AB339"/>
  <c r="AA339"/>
  <c r="AB342" i="12"/>
  <c r="AA342"/>
  <c r="AB341"/>
  <c r="AA341"/>
  <c r="AB340"/>
  <c r="AA340"/>
  <c r="AB339"/>
  <c r="AA339"/>
  <c r="AB342" i="13"/>
  <c r="AA342"/>
  <c r="AB341"/>
  <c r="AA341"/>
  <c r="AB340"/>
  <c r="AA340"/>
  <c r="AB339"/>
  <c r="AA339"/>
  <c r="AB342" i="14"/>
  <c r="AA342"/>
  <c r="AB341"/>
  <c r="AA341"/>
  <c r="AB340"/>
  <c r="AA340"/>
  <c r="AB339"/>
  <c r="AA339"/>
  <c r="AB342" i="15"/>
  <c r="AA342"/>
  <c r="AB341"/>
  <c r="AA341"/>
  <c r="AB340"/>
  <c r="AA340"/>
  <c r="AB339"/>
  <c r="AA339"/>
  <c r="AB342" i="16"/>
  <c r="AA342"/>
  <c r="AB341"/>
  <c r="AA341"/>
  <c r="AB340"/>
  <c r="AA340"/>
  <c r="AB339"/>
  <c r="AA339"/>
  <c r="AB342" i="17"/>
  <c r="AA342"/>
  <c r="AB341"/>
  <c r="AA341"/>
  <c r="AB340"/>
  <c r="AA340"/>
  <c r="AB339"/>
  <c r="AA339"/>
  <c r="AB342" i="18"/>
  <c r="AA342"/>
  <c r="AB341"/>
  <c r="AA341"/>
  <c r="AB340"/>
  <c r="AA340"/>
  <c r="AB339"/>
  <c r="AA339"/>
  <c r="AB342" i="19"/>
  <c r="AA342"/>
  <c r="AB341"/>
  <c r="AA341"/>
  <c r="AB340"/>
  <c r="AA340"/>
  <c r="AB339"/>
  <c r="AA339"/>
  <c r="AB342" i="20"/>
  <c r="AA342"/>
  <c r="AB341"/>
  <c r="AA341"/>
  <c r="AB340"/>
  <c r="AA340"/>
  <c r="AB339"/>
  <c r="AA339"/>
  <c r="AB342" i="21"/>
  <c r="AA342"/>
  <c r="AB341"/>
  <c r="AA341"/>
  <c r="AB340"/>
  <c r="AA340"/>
  <c r="AB339"/>
  <c r="AA339"/>
  <c r="AB342" i="22"/>
  <c r="AA342"/>
  <c r="AB341"/>
  <c r="AA341"/>
  <c r="AB340"/>
  <c r="AA340"/>
  <c r="AB339"/>
  <c r="AA339"/>
  <c r="AB342" i="23"/>
  <c r="AA342"/>
  <c r="AB341"/>
  <c r="AA341"/>
  <c r="AB340"/>
  <c r="AA340"/>
  <c r="AB339"/>
  <c r="AA339"/>
  <c r="AB342" i="24"/>
  <c r="AA342"/>
  <c r="AB341"/>
  <c r="AA341"/>
  <c r="AB340"/>
  <c r="AA340"/>
  <c r="AB339"/>
  <c r="AA339"/>
  <c r="AB342" i="25"/>
  <c r="AA342"/>
  <c r="AB341"/>
  <c r="AA341"/>
  <c r="AB340"/>
  <c r="AA340"/>
  <c r="AB339"/>
  <c r="AA339"/>
  <c r="AB342" i="26"/>
  <c r="AA342"/>
  <c r="AB341"/>
  <c r="AA341"/>
  <c r="AB340"/>
  <c r="AA340"/>
  <c r="AB339"/>
  <c r="AA339"/>
  <c r="AB342" i="27"/>
  <c r="AA342"/>
  <c r="AB341"/>
  <c r="AA341"/>
  <c r="AB340"/>
  <c r="AA340"/>
  <c r="AB339"/>
  <c r="AA339"/>
  <c r="AB342" i="28"/>
  <c r="AA342"/>
  <c r="AB341"/>
  <c r="AA341"/>
  <c r="AB340"/>
  <c r="AA340"/>
  <c r="AB339"/>
  <c r="AA339"/>
  <c r="AB342" i="29"/>
  <c r="AA342"/>
  <c r="AB341"/>
  <c r="AA341"/>
  <c r="AB340"/>
  <c r="AA340"/>
  <c r="AB339"/>
  <c r="AA339"/>
  <c r="AB342" i="30"/>
  <c r="AA342"/>
  <c r="AB341"/>
  <c r="AA341"/>
  <c r="AB340"/>
  <c r="AA340"/>
  <c r="AB339"/>
  <c r="AA339"/>
  <c r="AB342" i="31"/>
  <c r="AA342"/>
  <c r="AB341"/>
  <c r="AA341"/>
  <c r="AB340"/>
  <c r="AA340"/>
  <c r="AB339"/>
  <c r="AA339"/>
  <c r="AB342" i="1"/>
  <c r="AA342"/>
  <c r="AB341"/>
  <c r="AA341"/>
  <c r="AB340"/>
  <c r="AA340"/>
  <c r="AB339"/>
  <c r="AA339"/>
  <c r="AA336" i="2"/>
  <c r="Z336"/>
  <c r="AB336" s="1"/>
  <c r="AA336" i="3"/>
  <c r="Z336"/>
  <c r="AB336" s="1"/>
  <c r="AA336" i="4"/>
  <c r="Z336"/>
  <c r="AB336" s="1"/>
  <c r="AA336" i="5"/>
  <c r="Z336"/>
  <c r="AB336" s="1"/>
  <c r="AA336" i="6"/>
  <c r="Z336"/>
  <c r="AB336" s="1"/>
  <c r="AA336" i="7"/>
  <c r="Z336"/>
  <c r="AB336" s="1"/>
  <c r="AA336" i="8"/>
  <c r="Z336"/>
  <c r="AB336" s="1"/>
  <c r="AA336" i="9"/>
  <c r="Z336"/>
  <c r="AB336" s="1"/>
  <c r="AA336" i="10"/>
  <c r="Z336"/>
  <c r="AB336" s="1"/>
  <c r="AA336" i="11"/>
  <c r="Z336"/>
  <c r="AB336" s="1"/>
  <c r="AA336" i="12"/>
  <c r="Z336"/>
  <c r="AB336" s="1"/>
  <c r="AA336" i="13"/>
  <c r="Z336"/>
  <c r="AB336" s="1"/>
  <c r="AA336" i="14"/>
  <c r="Z336"/>
  <c r="AB336" s="1"/>
  <c r="AA336" i="15"/>
  <c r="Z336"/>
  <c r="AB336" s="1"/>
  <c r="AA336" i="16"/>
  <c r="Z336"/>
  <c r="AB336" s="1"/>
  <c r="AA336" i="17"/>
  <c r="Z336"/>
  <c r="AB336" s="1"/>
  <c r="AA336" i="18"/>
  <c r="Z336"/>
  <c r="AB336" s="1"/>
  <c r="AA336" i="19"/>
  <c r="Z336"/>
  <c r="AB336" s="1"/>
  <c r="AA336" i="20"/>
  <c r="Z336"/>
  <c r="AB336" s="1"/>
  <c r="AA336" i="21"/>
  <c r="Z336"/>
  <c r="AB336" s="1"/>
  <c r="AA336" i="22"/>
  <c r="Z336"/>
  <c r="AB336" s="1"/>
  <c r="AA336" i="23"/>
  <c r="Z336"/>
  <c r="AB336" s="1"/>
  <c r="AA336" i="24"/>
  <c r="Z336"/>
  <c r="AB336" s="1"/>
  <c r="AA336" i="25"/>
  <c r="Z336"/>
  <c r="AB336" s="1"/>
  <c r="AA336" i="26"/>
  <c r="Z336"/>
  <c r="AB336" s="1"/>
  <c r="AA336" i="27"/>
  <c r="Z336"/>
  <c r="AB336" s="1"/>
  <c r="AA336" i="28"/>
  <c r="Z336"/>
  <c r="AB336" s="1"/>
  <c r="AA336" i="29"/>
  <c r="Z336"/>
  <c r="AB336" s="1"/>
  <c r="AA336" i="30"/>
  <c r="Z336"/>
  <c r="AB336" s="1"/>
  <c r="AA336" i="31"/>
  <c r="Z336"/>
  <c r="AB336" s="1"/>
  <c r="AA336" i="1"/>
  <c r="Z336"/>
  <c r="AB332" i="2"/>
  <c r="AB332" i="3"/>
  <c r="AB332" i="4"/>
  <c r="AB332" i="5"/>
  <c r="AB332" i="6"/>
  <c r="AB332" i="7"/>
  <c r="AB332" i="8"/>
  <c r="AB332" i="9"/>
  <c r="AB332" i="10"/>
  <c r="AB332" i="11"/>
  <c r="AB332" i="12"/>
  <c r="AB332" i="13"/>
  <c r="AB332" i="14"/>
  <c r="AB332" i="15"/>
  <c r="AB332" i="16"/>
  <c r="AB332" i="17"/>
  <c r="AB332" i="18"/>
  <c r="AB332" i="19"/>
  <c r="AB332" i="20"/>
  <c r="AB332" i="21"/>
  <c r="AB332" i="22"/>
  <c r="AB332" i="23"/>
  <c r="AB332" i="24"/>
  <c r="AB332" i="25"/>
  <c r="AB332" i="26"/>
  <c r="AB332" i="27"/>
  <c r="AB332" i="28"/>
  <c r="AB332" i="29"/>
  <c r="AB332" i="30"/>
  <c r="AB332" i="31"/>
  <c r="AB332" i="1"/>
  <c r="AA332" i="2"/>
  <c r="AA332" i="3"/>
  <c r="AA332" i="4"/>
  <c r="AA332" i="5"/>
  <c r="AA332" i="6"/>
  <c r="AA332" i="7"/>
  <c r="AA332" i="8"/>
  <c r="AA332" i="9"/>
  <c r="AA332" i="10"/>
  <c r="AA332" i="11"/>
  <c r="AA332" i="12"/>
  <c r="AA332" i="13"/>
  <c r="AA332" i="14"/>
  <c r="AA332" i="15"/>
  <c r="AA332" i="16"/>
  <c r="AA332" i="17"/>
  <c r="AA332" i="18"/>
  <c r="AA332" i="19"/>
  <c r="AA332" i="20"/>
  <c r="AA332" i="21"/>
  <c r="AA332" i="22"/>
  <c r="AA332" i="23"/>
  <c r="AA332" i="24"/>
  <c r="AA332" i="25"/>
  <c r="AA332" i="26"/>
  <c r="AA332" i="27"/>
  <c r="AA332" i="28"/>
  <c r="AA332" i="29"/>
  <c r="AA332" i="30"/>
  <c r="AA332" i="31"/>
  <c r="AA332" i="1"/>
  <c r="AA325" i="2"/>
  <c r="Z325"/>
  <c r="AB325" s="1"/>
  <c r="AA325" i="3"/>
  <c r="Z325"/>
  <c r="AB325" s="1"/>
  <c r="AA325" i="4"/>
  <c r="Z325"/>
  <c r="AB325" s="1"/>
  <c r="AA325" i="5"/>
  <c r="Z325"/>
  <c r="AB325" s="1"/>
  <c r="AA325" i="6"/>
  <c r="Z325"/>
  <c r="AB325" s="1"/>
  <c r="AA325" i="7"/>
  <c r="Z325"/>
  <c r="AB325" s="1"/>
  <c r="AA325" i="8"/>
  <c r="Z325"/>
  <c r="AB325" s="1"/>
  <c r="AA325" i="9"/>
  <c r="Z325"/>
  <c r="AB325" s="1"/>
  <c r="AA325" i="10"/>
  <c r="Z325"/>
  <c r="AB325" s="1"/>
  <c r="AA325" i="11"/>
  <c r="Z325"/>
  <c r="AB325" s="1"/>
  <c r="AA325" i="12"/>
  <c r="Z325"/>
  <c r="AB325" s="1"/>
  <c r="AA325" i="13"/>
  <c r="Z325"/>
  <c r="AB325" s="1"/>
  <c r="AA325" i="14"/>
  <c r="Z325"/>
  <c r="AB325" s="1"/>
  <c r="AA325" i="15"/>
  <c r="Z325"/>
  <c r="AB325" s="1"/>
  <c r="AA325" i="16"/>
  <c r="Z325"/>
  <c r="AB325" s="1"/>
  <c r="AA325" i="17"/>
  <c r="Z325"/>
  <c r="AB325" s="1"/>
  <c r="AA325" i="18"/>
  <c r="Z325"/>
  <c r="AB325" s="1"/>
  <c r="AA325" i="19"/>
  <c r="Z325"/>
  <c r="AB325" s="1"/>
  <c r="AA325" i="20"/>
  <c r="Z325"/>
  <c r="AB325" s="1"/>
  <c r="AA325" i="21"/>
  <c r="Z325"/>
  <c r="AB325" s="1"/>
  <c r="AA325" i="22"/>
  <c r="Z325"/>
  <c r="AB325" s="1"/>
  <c r="AA325" i="23"/>
  <c r="Z325"/>
  <c r="AB325" s="1"/>
  <c r="AA325" i="24"/>
  <c r="Z325"/>
  <c r="AB325" s="1"/>
  <c r="AA325" i="25"/>
  <c r="Z325"/>
  <c r="AB325" s="1"/>
  <c r="AA325" i="26"/>
  <c r="Z325"/>
  <c r="AB325" s="1"/>
  <c r="AA325" i="27"/>
  <c r="Z325"/>
  <c r="AB325" s="1"/>
  <c r="AA325" i="28"/>
  <c r="Z325"/>
  <c r="AB325" s="1"/>
  <c r="AA325" i="29"/>
  <c r="Z325"/>
  <c r="AB325" s="1"/>
  <c r="AA325" i="30"/>
  <c r="Z325"/>
  <c r="AB325" s="1"/>
  <c r="AA325" i="31"/>
  <c r="Z325"/>
  <c r="AB325" s="1"/>
  <c r="AA325" i="1"/>
  <c r="Z325"/>
  <c r="AA324" i="2"/>
  <c r="Z324"/>
  <c r="AB324" s="1"/>
  <c r="AA324" i="3"/>
  <c r="Z324"/>
  <c r="AB324" s="1"/>
  <c r="AA324" i="4"/>
  <c r="Z324"/>
  <c r="AB324" s="1"/>
  <c r="AA324" i="5"/>
  <c r="Z324"/>
  <c r="AB324" s="1"/>
  <c r="AA324" i="6"/>
  <c r="Z324"/>
  <c r="AB324" s="1"/>
  <c r="AA324" i="7"/>
  <c r="Z324"/>
  <c r="AB324" s="1"/>
  <c r="AA324" i="8"/>
  <c r="Z324"/>
  <c r="AB324" s="1"/>
  <c r="AA324" i="9"/>
  <c r="Z324"/>
  <c r="AB324" s="1"/>
  <c r="AA324" i="10"/>
  <c r="Z324"/>
  <c r="AB324" s="1"/>
  <c r="AA324" i="11"/>
  <c r="Z324"/>
  <c r="AB324" s="1"/>
  <c r="AA324" i="12"/>
  <c r="Z324"/>
  <c r="AB324" s="1"/>
  <c r="AA324" i="13"/>
  <c r="Z324"/>
  <c r="AB324" s="1"/>
  <c r="AA324" i="14"/>
  <c r="Z324"/>
  <c r="AB324" s="1"/>
  <c r="AA324" i="15"/>
  <c r="Z324"/>
  <c r="AB324" s="1"/>
  <c r="AA324" i="16"/>
  <c r="Z324"/>
  <c r="AB324" s="1"/>
  <c r="AA324" i="17"/>
  <c r="Z324"/>
  <c r="AB324" s="1"/>
  <c r="AA324" i="18"/>
  <c r="Z324"/>
  <c r="AB324" s="1"/>
  <c r="AA324" i="19"/>
  <c r="Z324"/>
  <c r="AB324" s="1"/>
  <c r="AA324" i="20"/>
  <c r="Z324"/>
  <c r="AB324" s="1"/>
  <c r="AA324" i="21"/>
  <c r="Z324"/>
  <c r="AB324" s="1"/>
  <c r="AA324" i="22"/>
  <c r="Z324"/>
  <c r="AB324" s="1"/>
  <c r="AA324" i="23"/>
  <c r="Z324"/>
  <c r="AB324" s="1"/>
  <c r="AA324" i="24"/>
  <c r="Z324"/>
  <c r="AB324" s="1"/>
  <c r="AA324" i="25"/>
  <c r="Z324"/>
  <c r="AB324" s="1"/>
  <c r="AA324" i="26"/>
  <c r="Z324"/>
  <c r="AB324" s="1"/>
  <c r="AA324" i="27"/>
  <c r="Z324"/>
  <c r="AB324" s="1"/>
  <c r="AA324" i="28"/>
  <c r="Z324"/>
  <c r="AB324" s="1"/>
  <c r="AA324" i="29"/>
  <c r="Z324"/>
  <c r="AB324" s="1"/>
  <c r="AA324" i="30"/>
  <c r="Z324"/>
  <c r="AB324" s="1"/>
  <c r="AA324" i="31"/>
  <c r="Z324"/>
  <c r="AB324" s="1"/>
  <c r="AA324" i="1"/>
  <c r="Z324"/>
  <c r="AA321" i="2"/>
  <c r="Z321"/>
  <c r="AB321" s="1"/>
  <c r="AA321" i="3"/>
  <c r="Z321"/>
  <c r="AB321" s="1"/>
  <c r="AA321" i="4"/>
  <c r="Z321"/>
  <c r="AB321" s="1"/>
  <c r="AA321" i="5"/>
  <c r="Z321"/>
  <c r="AB321" s="1"/>
  <c r="AA321" i="6"/>
  <c r="Z321"/>
  <c r="AB321" s="1"/>
  <c r="AA321" i="7"/>
  <c r="Z321"/>
  <c r="AB321" s="1"/>
  <c r="AA321" i="8"/>
  <c r="Z321"/>
  <c r="AB321" s="1"/>
  <c r="AA321" i="9"/>
  <c r="Z321"/>
  <c r="AB321" s="1"/>
  <c r="AA321" i="10"/>
  <c r="Z321"/>
  <c r="AB321" s="1"/>
  <c r="AA321" i="11"/>
  <c r="Z321"/>
  <c r="AB321" s="1"/>
  <c r="AA321" i="12"/>
  <c r="Z321"/>
  <c r="AB321" s="1"/>
  <c r="AA321" i="13"/>
  <c r="Z321"/>
  <c r="AB321" s="1"/>
  <c r="AA321" i="14"/>
  <c r="Z321"/>
  <c r="AB321" s="1"/>
  <c r="AA321" i="15"/>
  <c r="Z321"/>
  <c r="AB321" s="1"/>
  <c r="AA321" i="16"/>
  <c r="Z321"/>
  <c r="AB321" s="1"/>
  <c r="AA321" i="17"/>
  <c r="Z321"/>
  <c r="AB321" s="1"/>
  <c r="AA321" i="18"/>
  <c r="Z321"/>
  <c r="AB321" s="1"/>
  <c r="AA321" i="19"/>
  <c r="Z321"/>
  <c r="AB321" s="1"/>
  <c r="AA321" i="20"/>
  <c r="Z321"/>
  <c r="AB321" s="1"/>
  <c r="AA321" i="21"/>
  <c r="Z321"/>
  <c r="AB321" s="1"/>
  <c r="AA321" i="22"/>
  <c r="Z321"/>
  <c r="AB321" s="1"/>
  <c r="AA321" i="23"/>
  <c r="Z321"/>
  <c r="AB321" s="1"/>
  <c r="AA321" i="24"/>
  <c r="Z321"/>
  <c r="AB321" s="1"/>
  <c r="AA321" i="25"/>
  <c r="Z321"/>
  <c r="AB321" s="1"/>
  <c r="AA321" i="26"/>
  <c r="Z321"/>
  <c r="AB321" s="1"/>
  <c r="AA321" i="27"/>
  <c r="Z321"/>
  <c r="AB321" s="1"/>
  <c r="AA321" i="28"/>
  <c r="Z321"/>
  <c r="AB321" s="1"/>
  <c r="AA321" i="29"/>
  <c r="Z321"/>
  <c r="AB321" s="1"/>
  <c r="AA321" i="30"/>
  <c r="Z321"/>
  <c r="AB321" s="1"/>
  <c r="AA321" i="31"/>
  <c r="Z321"/>
  <c r="AB321" s="1"/>
  <c r="AA321" i="1"/>
  <c r="Z321"/>
  <c r="AA320" i="2"/>
  <c r="Z320"/>
  <c r="AB320" s="1"/>
  <c r="AA320" i="3"/>
  <c r="Z320"/>
  <c r="AB320" s="1"/>
  <c r="AA320" i="4"/>
  <c r="Z320"/>
  <c r="AB320" s="1"/>
  <c r="AA320" i="5"/>
  <c r="Z320"/>
  <c r="AB320" s="1"/>
  <c r="AA320" i="6"/>
  <c r="Z320"/>
  <c r="AB320" s="1"/>
  <c r="AA320" i="7"/>
  <c r="Z320"/>
  <c r="AB320" s="1"/>
  <c r="AA320" i="8"/>
  <c r="Z320"/>
  <c r="AB320" s="1"/>
  <c r="AA320" i="9"/>
  <c r="Z320"/>
  <c r="AB320" s="1"/>
  <c r="AA320" i="10"/>
  <c r="Z320"/>
  <c r="AB320" s="1"/>
  <c r="AA320" i="11"/>
  <c r="Z320"/>
  <c r="AB320" s="1"/>
  <c r="AA320" i="12"/>
  <c r="Z320"/>
  <c r="AB320" s="1"/>
  <c r="AA320" i="13"/>
  <c r="Z320"/>
  <c r="AB320" s="1"/>
  <c r="AA320" i="14"/>
  <c r="Z320"/>
  <c r="AB320" s="1"/>
  <c r="AA320" i="15"/>
  <c r="Z320"/>
  <c r="AB320" s="1"/>
  <c r="AA320" i="16"/>
  <c r="Z320"/>
  <c r="AB320" s="1"/>
  <c r="AA320" i="17"/>
  <c r="Z320"/>
  <c r="AB320" s="1"/>
  <c r="AA320" i="18"/>
  <c r="Z320"/>
  <c r="AB320" s="1"/>
  <c r="AA320" i="19"/>
  <c r="Z320"/>
  <c r="AB320" s="1"/>
  <c r="AA320" i="20"/>
  <c r="Z320"/>
  <c r="AB320" s="1"/>
  <c r="AA320" i="21"/>
  <c r="Z320"/>
  <c r="AB320" s="1"/>
  <c r="AA320" i="22"/>
  <c r="Z320"/>
  <c r="AB320" s="1"/>
  <c r="AA320" i="23"/>
  <c r="Z320"/>
  <c r="AB320" s="1"/>
  <c r="AA320" i="24"/>
  <c r="Z320"/>
  <c r="AB320" s="1"/>
  <c r="AA320" i="25"/>
  <c r="Z320"/>
  <c r="AB320" s="1"/>
  <c r="AA320" i="26"/>
  <c r="Z320"/>
  <c r="AB320" s="1"/>
  <c r="AA320" i="27"/>
  <c r="Z320"/>
  <c r="AB320" s="1"/>
  <c r="AA320" i="28"/>
  <c r="Z320"/>
  <c r="AB320" s="1"/>
  <c r="AA320" i="29"/>
  <c r="Z320"/>
  <c r="AB320" s="1"/>
  <c r="AA320" i="30"/>
  <c r="Z320"/>
  <c r="AB320" s="1"/>
  <c r="AA320" i="31"/>
  <c r="Z320"/>
  <c r="AB320" s="1"/>
  <c r="AA320" i="1"/>
  <c r="Z320"/>
  <c r="AA319" i="2"/>
  <c r="Z319"/>
  <c r="AB319" s="1"/>
  <c r="AA319" i="3"/>
  <c r="Z319"/>
  <c r="AB319" s="1"/>
  <c r="AA319" i="4"/>
  <c r="Z319"/>
  <c r="AB319" s="1"/>
  <c r="AA319" i="5"/>
  <c r="Z319"/>
  <c r="AB319" s="1"/>
  <c r="AA319" i="6"/>
  <c r="Z319"/>
  <c r="AB319" s="1"/>
  <c r="AA319" i="7"/>
  <c r="Z319"/>
  <c r="AB319" s="1"/>
  <c r="AA319" i="8"/>
  <c r="Z319"/>
  <c r="AB319" s="1"/>
  <c r="AA319" i="9"/>
  <c r="Z319"/>
  <c r="AB319" s="1"/>
  <c r="AA319" i="10"/>
  <c r="Z319"/>
  <c r="AB319" s="1"/>
  <c r="AA319" i="11"/>
  <c r="Z319"/>
  <c r="AB319" s="1"/>
  <c r="AA319" i="12"/>
  <c r="Z319"/>
  <c r="AB319" s="1"/>
  <c r="AA319" i="13"/>
  <c r="Z319"/>
  <c r="AB319" s="1"/>
  <c r="AA319" i="14"/>
  <c r="Z319"/>
  <c r="AB319" s="1"/>
  <c r="AA319" i="15"/>
  <c r="Z319"/>
  <c r="AB319" s="1"/>
  <c r="AA319" i="16"/>
  <c r="Z319"/>
  <c r="AB319" s="1"/>
  <c r="AA319" i="17"/>
  <c r="Z319"/>
  <c r="AB319" s="1"/>
  <c r="AA319" i="18"/>
  <c r="Z319"/>
  <c r="AB319" s="1"/>
  <c r="AA319" i="19"/>
  <c r="Z319"/>
  <c r="AB319" s="1"/>
  <c r="AA319" i="20"/>
  <c r="Z319"/>
  <c r="AB319" s="1"/>
  <c r="AA319" i="21"/>
  <c r="Z319"/>
  <c r="AB319" s="1"/>
  <c r="AA319" i="22"/>
  <c r="Z319"/>
  <c r="AB319" s="1"/>
  <c r="AA319" i="23"/>
  <c r="Z319"/>
  <c r="AB319" s="1"/>
  <c r="AA319" i="24"/>
  <c r="Z319"/>
  <c r="AB319" s="1"/>
  <c r="AA319" i="25"/>
  <c r="Z319"/>
  <c r="AB319" s="1"/>
  <c r="AA319" i="26"/>
  <c r="Z319"/>
  <c r="AB319" s="1"/>
  <c r="AA319" i="27"/>
  <c r="Z319"/>
  <c r="AB319" s="1"/>
  <c r="AA319" i="28"/>
  <c r="Z319"/>
  <c r="AB319" s="1"/>
  <c r="AA319" i="29"/>
  <c r="Z319"/>
  <c r="AB319" s="1"/>
  <c r="AA319" i="30"/>
  <c r="Z319"/>
  <c r="AB319" s="1"/>
  <c r="AA319" i="31"/>
  <c r="Z319"/>
  <c r="AB319" s="1"/>
  <c r="AA319" i="1"/>
  <c r="Z319"/>
  <c r="AA314" i="2"/>
  <c r="Z314"/>
  <c r="AB314" s="1"/>
  <c r="AA314" i="3"/>
  <c r="Z314"/>
  <c r="AB314" s="1"/>
  <c r="AA314" i="4"/>
  <c r="Z314"/>
  <c r="AB314" s="1"/>
  <c r="AA314" i="5"/>
  <c r="Z314"/>
  <c r="AB314" s="1"/>
  <c r="AA314" i="6"/>
  <c r="Z314"/>
  <c r="AB314" s="1"/>
  <c r="AA314" i="7"/>
  <c r="Z314"/>
  <c r="AB314" s="1"/>
  <c r="AA314" i="8"/>
  <c r="Z314"/>
  <c r="AB314" s="1"/>
  <c r="AA314" i="9"/>
  <c r="Z314"/>
  <c r="AB314" s="1"/>
  <c r="AA314" i="10"/>
  <c r="Z314"/>
  <c r="AB314" s="1"/>
  <c r="AA314" i="11"/>
  <c r="Z314"/>
  <c r="AB314" s="1"/>
  <c r="AA314" i="12"/>
  <c r="Z314"/>
  <c r="AB314" s="1"/>
  <c r="AA314" i="13"/>
  <c r="Z314"/>
  <c r="AB314" s="1"/>
  <c r="AA314" i="14"/>
  <c r="Z314"/>
  <c r="AB314" s="1"/>
  <c r="AA314" i="15"/>
  <c r="Z314"/>
  <c r="AB314" s="1"/>
  <c r="AA314" i="16"/>
  <c r="Z314"/>
  <c r="AB314" s="1"/>
  <c r="AA314" i="17"/>
  <c r="Z314"/>
  <c r="AB314" s="1"/>
  <c r="AA314" i="18"/>
  <c r="Z314"/>
  <c r="AB314" s="1"/>
  <c r="AA314" i="19"/>
  <c r="Z314"/>
  <c r="AB314" s="1"/>
  <c r="AA314" i="20"/>
  <c r="Z314"/>
  <c r="AB314" s="1"/>
  <c r="AA314" i="21"/>
  <c r="Z314"/>
  <c r="AB314" s="1"/>
  <c r="AA314" i="22"/>
  <c r="Z314"/>
  <c r="AB314" s="1"/>
  <c r="AA314" i="23"/>
  <c r="Z314"/>
  <c r="AB314" s="1"/>
  <c r="AA314" i="24"/>
  <c r="Z314"/>
  <c r="AB314" s="1"/>
  <c r="AA314" i="25"/>
  <c r="Z314"/>
  <c r="AB314" s="1"/>
  <c r="AA314" i="26"/>
  <c r="Z314"/>
  <c r="AB314" s="1"/>
  <c r="AA314" i="27"/>
  <c r="Z314"/>
  <c r="AB314" s="1"/>
  <c r="AA314" i="28"/>
  <c r="Z314"/>
  <c r="AB314" s="1"/>
  <c r="AA314" i="29"/>
  <c r="Z314"/>
  <c r="AB314" s="1"/>
  <c r="AA314" i="30"/>
  <c r="Z314"/>
  <c r="AB314" s="1"/>
  <c r="AA314" i="31"/>
  <c r="Z314"/>
  <c r="AB314" s="1"/>
  <c r="AA314" i="1"/>
  <c r="Z314"/>
  <c r="AA313" i="2"/>
  <c r="Z313"/>
  <c r="AB313" s="1"/>
  <c r="AA313" i="3"/>
  <c r="Z313"/>
  <c r="AB313" s="1"/>
  <c r="AA313" i="4"/>
  <c r="Z313"/>
  <c r="AB313" s="1"/>
  <c r="AA313" i="5"/>
  <c r="Z313"/>
  <c r="AB313" s="1"/>
  <c r="AA313" i="6"/>
  <c r="Z313"/>
  <c r="AB313" s="1"/>
  <c r="AA313" i="7"/>
  <c r="Z313"/>
  <c r="AB313" s="1"/>
  <c r="AA313" i="8"/>
  <c r="Z313"/>
  <c r="AB313" s="1"/>
  <c r="AA313" i="9"/>
  <c r="Z313"/>
  <c r="AB313" s="1"/>
  <c r="AA313" i="10"/>
  <c r="Z313"/>
  <c r="AB313" s="1"/>
  <c r="AA313" i="11"/>
  <c r="Z313"/>
  <c r="AB313" s="1"/>
  <c r="AA313" i="12"/>
  <c r="Z313"/>
  <c r="AB313" s="1"/>
  <c r="AA313" i="13"/>
  <c r="Z313"/>
  <c r="AB313" s="1"/>
  <c r="AA313" i="14"/>
  <c r="Z313"/>
  <c r="AB313" s="1"/>
  <c r="AA313" i="15"/>
  <c r="Z313"/>
  <c r="AB313" s="1"/>
  <c r="AA313" i="16"/>
  <c r="Z313"/>
  <c r="AB313" s="1"/>
  <c r="AA313" i="17"/>
  <c r="Z313"/>
  <c r="AB313" s="1"/>
  <c r="AA313" i="18"/>
  <c r="Z313"/>
  <c r="AB313" s="1"/>
  <c r="AA313" i="19"/>
  <c r="Z313"/>
  <c r="AB313" s="1"/>
  <c r="AA313" i="20"/>
  <c r="Z313"/>
  <c r="AB313" s="1"/>
  <c r="AA313" i="21"/>
  <c r="Z313"/>
  <c r="AB313" s="1"/>
  <c r="AA313" i="22"/>
  <c r="Z313"/>
  <c r="AB313" s="1"/>
  <c r="AA313" i="23"/>
  <c r="Z313"/>
  <c r="AB313" s="1"/>
  <c r="AA313" i="24"/>
  <c r="Z313"/>
  <c r="AB313" s="1"/>
  <c r="AA313" i="25"/>
  <c r="Z313"/>
  <c r="AB313" s="1"/>
  <c r="AA313" i="26"/>
  <c r="Z313"/>
  <c r="AB313" s="1"/>
  <c r="AA313" i="27"/>
  <c r="Z313"/>
  <c r="AB313" s="1"/>
  <c r="AA313" i="28"/>
  <c r="Z313"/>
  <c r="AB313" s="1"/>
  <c r="AA313" i="29"/>
  <c r="Z313"/>
  <c r="AB313" s="1"/>
  <c r="AA313" i="30"/>
  <c r="Z313"/>
  <c r="AB313" s="1"/>
  <c r="AA313" i="31"/>
  <c r="Z313"/>
  <c r="AB313" s="1"/>
  <c r="AA313" i="1"/>
  <c r="Z313"/>
  <c r="AB310" i="2"/>
  <c r="AA310"/>
  <c r="AB310" i="3"/>
  <c r="AA310"/>
  <c r="AB310" i="4"/>
  <c r="AA310"/>
  <c r="AB310" i="5"/>
  <c r="AA310"/>
  <c r="AB310" i="6"/>
  <c r="AA310"/>
  <c r="AB310" i="7"/>
  <c r="AA310"/>
  <c r="AB310" i="8"/>
  <c r="AA310"/>
  <c r="AB310" i="9"/>
  <c r="AA310"/>
  <c r="AB310" i="10"/>
  <c r="AA310"/>
  <c r="AB310" i="11"/>
  <c r="AA310"/>
  <c r="AB310" i="12"/>
  <c r="AA310"/>
  <c r="AB310" i="13"/>
  <c r="AA310"/>
  <c r="AB310" i="14"/>
  <c r="AA310"/>
  <c r="AB310" i="15"/>
  <c r="AA310"/>
  <c r="AB310" i="16"/>
  <c r="AA310"/>
  <c r="AB310" i="17"/>
  <c r="AA310"/>
  <c r="AB310" i="18"/>
  <c r="AA310"/>
  <c r="AB310" i="19"/>
  <c r="AA310"/>
  <c r="AB310" i="20"/>
  <c r="AA310"/>
  <c r="AB310" i="21"/>
  <c r="AA310"/>
  <c r="AB310" i="22"/>
  <c r="AA310"/>
  <c r="AB310" i="23"/>
  <c r="AA310"/>
  <c r="AB310" i="24"/>
  <c r="AA310"/>
  <c r="AB310" i="25"/>
  <c r="AA310"/>
  <c r="AB310" i="26"/>
  <c r="AA310"/>
  <c r="AB310" i="27"/>
  <c r="AA310"/>
  <c r="AB310" i="28"/>
  <c r="AA310"/>
  <c r="AB310" i="29"/>
  <c r="AA310"/>
  <c r="AB310" i="30"/>
  <c r="AA310"/>
  <c r="AB310" i="31"/>
  <c r="AA310"/>
  <c r="AB310" i="1"/>
  <c r="AA310"/>
  <c r="AB309" i="2"/>
  <c r="AA309"/>
  <c r="AB309" i="3"/>
  <c r="AA309"/>
  <c r="AB309" i="4"/>
  <c r="AA309"/>
  <c r="AB309" i="5"/>
  <c r="AA309"/>
  <c r="AB309" i="6"/>
  <c r="AA309"/>
  <c r="AB309" i="7"/>
  <c r="AA309"/>
  <c r="AB309" i="8"/>
  <c r="AA309"/>
  <c r="AB309" i="9"/>
  <c r="AA309"/>
  <c r="AB309" i="10"/>
  <c r="AA309"/>
  <c r="AB309" i="11"/>
  <c r="AA309"/>
  <c r="AB309" i="12"/>
  <c r="AA309"/>
  <c r="AB309" i="13"/>
  <c r="AA309"/>
  <c r="AB309" i="14"/>
  <c r="AA309"/>
  <c r="AB309" i="15"/>
  <c r="AA309"/>
  <c r="AB309" i="16"/>
  <c r="AA309"/>
  <c r="AB309" i="17"/>
  <c r="AA309"/>
  <c r="AB309" i="18"/>
  <c r="AA309"/>
  <c r="AB309" i="19"/>
  <c r="AA309"/>
  <c r="AB309" i="20"/>
  <c r="AA309"/>
  <c r="AB309" i="21"/>
  <c r="AA309"/>
  <c r="AB309" i="22"/>
  <c r="AA309"/>
  <c r="AB309" i="23"/>
  <c r="AA309"/>
  <c r="AB309" i="24"/>
  <c r="AA309"/>
  <c r="AB309" i="25"/>
  <c r="AA309"/>
  <c r="AB309" i="26"/>
  <c r="AA309"/>
  <c r="AB309" i="27"/>
  <c r="AA309"/>
  <c r="AB309" i="28"/>
  <c r="AA309"/>
  <c r="AB309" i="29"/>
  <c r="AA309"/>
  <c r="AB309" i="30"/>
  <c r="AA309"/>
  <c r="AB309" i="31"/>
  <c r="AA309"/>
  <c r="AB309" i="1"/>
  <c r="AA309"/>
  <c r="AA305" i="2"/>
  <c r="Z305"/>
  <c r="AB305" s="1"/>
  <c r="AA304"/>
  <c r="Z304"/>
  <c r="AB304" s="1"/>
  <c r="AA301"/>
  <c r="Z301"/>
  <c r="AB301" s="1"/>
  <c r="AA305" i="3"/>
  <c r="Z305"/>
  <c r="AB305" s="1"/>
  <c r="AA304"/>
  <c r="Z304"/>
  <c r="AB304" s="1"/>
  <c r="AA301"/>
  <c r="Z301"/>
  <c r="AB301" s="1"/>
  <c r="AA305" i="4"/>
  <c r="Z305"/>
  <c r="AB305" s="1"/>
  <c r="AA304"/>
  <c r="Z304"/>
  <c r="AB304" s="1"/>
  <c r="AA301"/>
  <c r="Z301"/>
  <c r="AB301" s="1"/>
  <c r="AA305" i="5"/>
  <c r="Z305"/>
  <c r="AB305" s="1"/>
  <c r="AA304"/>
  <c r="Z304"/>
  <c r="AB304" s="1"/>
  <c r="AA301"/>
  <c r="Z301"/>
  <c r="AB301" s="1"/>
  <c r="AA305" i="6"/>
  <c r="Z305"/>
  <c r="AB305" s="1"/>
  <c r="AA304"/>
  <c r="Z304"/>
  <c r="AB304" s="1"/>
  <c r="AA301"/>
  <c r="Z301"/>
  <c r="AB301" s="1"/>
  <c r="AA305" i="7"/>
  <c r="Z305"/>
  <c r="AB305" s="1"/>
  <c r="AA304"/>
  <c r="Z304"/>
  <c r="AB304" s="1"/>
  <c r="AA301"/>
  <c r="Z301"/>
  <c r="AB301" s="1"/>
  <c r="AA305" i="8"/>
  <c r="Z305"/>
  <c r="AB305" s="1"/>
  <c r="AA304"/>
  <c r="Z304"/>
  <c r="AB304" s="1"/>
  <c r="AA301"/>
  <c r="Z301"/>
  <c r="AB301" s="1"/>
  <c r="AA305" i="9"/>
  <c r="Z305"/>
  <c r="AB305" s="1"/>
  <c r="AA304"/>
  <c r="Z304"/>
  <c r="AB304" s="1"/>
  <c r="AA301"/>
  <c r="Z301"/>
  <c r="AB301" s="1"/>
  <c r="AA305" i="10"/>
  <c r="Z305"/>
  <c r="AB305" s="1"/>
  <c r="AA304"/>
  <c r="Z304"/>
  <c r="AB304" s="1"/>
  <c r="AA301"/>
  <c r="Z301"/>
  <c r="AB301" s="1"/>
  <c r="AA305" i="11"/>
  <c r="Z305"/>
  <c r="AB305" s="1"/>
  <c r="AA304"/>
  <c r="Z304"/>
  <c r="AB304" s="1"/>
  <c r="AA301"/>
  <c r="Z301"/>
  <c r="AB301" s="1"/>
  <c r="AA305" i="12"/>
  <c r="Z305"/>
  <c r="AB305" s="1"/>
  <c r="AA304"/>
  <c r="Z304"/>
  <c r="AB304" s="1"/>
  <c r="AA301"/>
  <c r="Z301"/>
  <c r="AB301" s="1"/>
  <c r="AA305" i="13"/>
  <c r="Z305"/>
  <c r="AB305" s="1"/>
  <c r="AA304"/>
  <c r="Z304"/>
  <c r="AB304" s="1"/>
  <c r="AA301"/>
  <c r="Z301"/>
  <c r="AB301" s="1"/>
  <c r="AA305" i="14"/>
  <c r="Z305"/>
  <c r="AB305" s="1"/>
  <c r="AA304"/>
  <c r="Z304"/>
  <c r="AB304" s="1"/>
  <c r="AA301"/>
  <c r="Z301"/>
  <c r="AB301" s="1"/>
  <c r="AA305" i="15"/>
  <c r="Z305"/>
  <c r="AB305" s="1"/>
  <c r="AA304"/>
  <c r="Z304"/>
  <c r="AB304" s="1"/>
  <c r="AA301"/>
  <c r="Z301"/>
  <c r="AB301" s="1"/>
  <c r="AA305" i="16"/>
  <c r="Z305"/>
  <c r="AB305" s="1"/>
  <c r="AA304"/>
  <c r="Z304"/>
  <c r="AB304" s="1"/>
  <c r="AA301"/>
  <c r="Z301"/>
  <c r="AB301" s="1"/>
  <c r="AA305" i="17"/>
  <c r="Z305"/>
  <c r="AB305" s="1"/>
  <c r="AA304"/>
  <c r="Z304"/>
  <c r="AB304" s="1"/>
  <c r="AA301"/>
  <c r="Z301"/>
  <c r="AB301" s="1"/>
  <c r="AA305" i="18"/>
  <c r="Z305"/>
  <c r="AB305" s="1"/>
  <c r="AA304"/>
  <c r="Z304"/>
  <c r="AB304" s="1"/>
  <c r="AA301"/>
  <c r="Z301"/>
  <c r="AB301" s="1"/>
  <c r="AA305" i="19"/>
  <c r="Z305"/>
  <c r="AB305" s="1"/>
  <c r="AA304"/>
  <c r="Z304"/>
  <c r="AB304" s="1"/>
  <c r="AA301"/>
  <c r="Z301"/>
  <c r="AB301" s="1"/>
  <c r="AA305" i="20"/>
  <c r="Z305"/>
  <c r="AB305" s="1"/>
  <c r="AA304"/>
  <c r="Z304"/>
  <c r="AB304" s="1"/>
  <c r="AA301"/>
  <c r="Z301"/>
  <c r="AB301" s="1"/>
  <c r="AA305" i="21"/>
  <c r="Z305"/>
  <c r="AB305" s="1"/>
  <c r="AA304"/>
  <c r="Z304"/>
  <c r="AB304" s="1"/>
  <c r="AA301"/>
  <c r="Z301"/>
  <c r="AB301" s="1"/>
  <c r="AA305" i="22"/>
  <c r="Z305"/>
  <c r="AB305" s="1"/>
  <c r="AA304"/>
  <c r="Z304"/>
  <c r="AB304" s="1"/>
  <c r="AA301"/>
  <c r="Z301"/>
  <c r="AB301" s="1"/>
  <c r="AA305" i="23"/>
  <c r="Z305"/>
  <c r="AB305" s="1"/>
  <c r="AA304"/>
  <c r="Z304"/>
  <c r="AB304" s="1"/>
  <c r="AA301"/>
  <c r="Z301"/>
  <c r="AB301" s="1"/>
  <c r="AA305" i="24"/>
  <c r="Z305"/>
  <c r="AB305" s="1"/>
  <c r="AA304"/>
  <c r="Z304"/>
  <c r="AB304" s="1"/>
  <c r="AA301"/>
  <c r="Z301"/>
  <c r="AB301" s="1"/>
  <c r="AA305" i="25"/>
  <c r="Z305"/>
  <c r="AB305" s="1"/>
  <c r="AA304"/>
  <c r="Z304"/>
  <c r="AB304" s="1"/>
  <c r="AA301"/>
  <c r="Z301"/>
  <c r="AB301" s="1"/>
  <c r="AA305" i="26"/>
  <c r="Z305"/>
  <c r="AB305" s="1"/>
  <c r="AA304"/>
  <c r="Z304"/>
  <c r="AB304" s="1"/>
  <c r="AA301"/>
  <c r="Z301"/>
  <c r="AB301" s="1"/>
  <c r="AA305" i="27"/>
  <c r="Z305"/>
  <c r="AB305" s="1"/>
  <c r="AA304"/>
  <c r="Z304"/>
  <c r="AB304" s="1"/>
  <c r="AA301"/>
  <c r="Z301"/>
  <c r="AB301" s="1"/>
  <c r="AA305" i="28"/>
  <c r="Z305"/>
  <c r="AB305" s="1"/>
  <c r="AA304"/>
  <c r="Z304"/>
  <c r="AB304" s="1"/>
  <c r="AA301"/>
  <c r="Z301"/>
  <c r="AB301" s="1"/>
  <c r="AA305" i="29"/>
  <c r="Z305"/>
  <c r="AB305" s="1"/>
  <c r="AA304"/>
  <c r="Z304"/>
  <c r="AB304" s="1"/>
  <c r="AA301"/>
  <c r="Z301"/>
  <c r="AB301" s="1"/>
  <c r="AA305" i="30"/>
  <c r="Z305"/>
  <c r="AB305" s="1"/>
  <c r="AA304"/>
  <c r="Z304"/>
  <c r="AB304" s="1"/>
  <c r="AA301"/>
  <c r="Z301"/>
  <c r="AB301" s="1"/>
  <c r="AA305" i="31"/>
  <c r="Z305"/>
  <c r="AB305" s="1"/>
  <c r="AA304"/>
  <c r="Z304"/>
  <c r="AB304" s="1"/>
  <c r="AA301"/>
  <c r="Z301"/>
  <c r="AB301" s="1"/>
  <c r="AA305" i="1"/>
  <c r="Z305"/>
  <c r="AA304"/>
  <c r="Z304"/>
  <c r="AA301"/>
  <c r="Z301"/>
  <c r="AA299" i="2"/>
  <c r="Z299"/>
  <c r="AB299" s="1"/>
  <c r="AA299" i="3"/>
  <c r="Z299"/>
  <c r="AB299" s="1"/>
  <c r="AA299" i="4"/>
  <c r="Z299"/>
  <c r="AB299" s="1"/>
  <c r="AA299" i="5"/>
  <c r="Z299"/>
  <c r="AB299" s="1"/>
  <c r="AA299" i="6"/>
  <c r="Z299"/>
  <c r="AB299" s="1"/>
  <c r="AA299" i="7"/>
  <c r="Z299"/>
  <c r="AB299" s="1"/>
  <c r="AA299" i="8"/>
  <c r="Z299"/>
  <c r="AB299" s="1"/>
  <c r="AA299" i="9"/>
  <c r="Z299"/>
  <c r="AB299" s="1"/>
  <c r="AA299" i="10"/>
  <c r="Z299"/>
  <c r="AB299" s="1"/>
  <c r="AA299" i="11"/>
  <c r="Z299"/>
  <c r="AB299" s="1"/>
  <c r="AA299" i="12"/>
  <c r="Z299"/>
  <c r="AB299" s="1"/>
  <c r="AA299" i="13"/>
  <c r="Z299"/>
  <c r="AB299" s="1"/>
  <c r="AA299" i="14"/>
  <c r="Z299"/>
  <c r="AB299" s="1"/>
  <c r="AA299" i="15"/>
  <c r="Z299"/>
  <c r="AB299" s="1"/>
  <c r="AA299" i="16"/>
  <c r="Z299"/>
  <c r="AB299" s="1"/>
  <c r="AA299" i="17"/>
  <c r="Z299"/>
  <c r="AB299" s="1"/>
  <c r="AA299" i="18"/>
  <c r="Z299"/>
  <c r="AB299" s="1"/>
  <c r="AA299" i="19"/>
  <c r="Z299"/>
  <c r="AB299" s="1"/>
  <c r="AA299" i="20"/>
  <c r="Z299"/>
  <c r="AB299" s="1"/>
  <c r="AA299" i="21"/>
  <c r="Z299"/>
  <c r="AB299" s="1"/>
  <c r="AA299" i="22"/>
  <c r="Z299"/>
  <c r="AB299" s="1"/>
  <c r="AA299" i="23"/>
  <c r="Z299"/>
  <c r="AB299" s="1"/>
  <c r="AA299" i="24"/>
  <c r="Z299"/>
  <c r="AB299" s="1"/>
  <c r="AA299" i="25"/>
  <c r="Z299"/>
  <c r="AB299" s="1"/>
  <c r="AA299" i="26"/>
  <c r="Z299"/>
  <c r="AB299" s="1"/>
  <c r="AA299" i="27"/>
  <c r="Z299"/>
  <c r="AB299" s="1"/>
  <c r="AA299" i="28"/>
  <c r="Z299"/>
  <c r="AB299" s="1"/>
  <c r="AA299" i="29"/>
  <c r="Z299"/>
  <c r="AB299" s="1"/>
  <c r="AA299" i="30"/>
  <c r="Z299"/>
  <c r="AB299" s="1"/>
  <c r="AA299" i="31"/>
  <c r="Z299"/>
  <c r="AB299" s="1"/>
  <c r="AA299" i="1"/>
  <c r="Z299"/>
  <c r="AA289" i="2"/>
  <c r="Z289"/>
  <c r="AB289" s="1"/>
  <c r="AA288"/>
  <c r="Z288"/>
  <c r="AB288" s="1"/>
  <c r="AA289" i="3"/>
  <c r="Z289"/>
  <c r="AB289" s="1"/>
  <c r="AA288"/>
  <c r="Z288"/>
  <c r="AB288" s="1"/>
  <c r="AA289" i="4"/>
  <c r="Z289"/>
  <c r="AB289" s="1"/>
  <c r="AA288"/>
  <c r="Z288"/>
  <c r="AB288" s="1"/>
  <c r="AA289" i="5"/>
  <c r="Z289"/>
  <c r="AB289" s="1"/>
  <c r="AA288"/>
  <c r="Z288"/>
  <c r="AB288" s="1"/>
  <c r="AA289" i="6"/>
  <c r="Z289"/>
  <c r="AB289" s="1"/>
  <c r="AA288"/>
  <c r="Z288"/>
  <c r="AB288" s="1"/>
  <c r="AA289" i="7"/>
  <c r="Z289"/>
  <c r="AB289" s="1"/>
  <c r="AA288"/>
  <c r="Z288"/>
  <c r="AB288" s="1"/>
  <c r="AA289" i="8"/>
  <c r="Z289"/>
  <c r="AB289" s="1"/>
  <c r="AA288"/>
  <c r="Z288"/>
  <c r="AB288" s="1"/>
  <c r="AA289" i="9"/>
  <c r="Z289"/>
  <c r="AB289" s="1"/>
  <c r="AA288"/>
  <c r="Z288"/>
  <c r="AB288" s="1"/>
  <c r="AA289" i="10"/>
  <c r="Z289"/>
  <c r="AB289" s="1"/>
  <c r="AA288"/>
  <c r="Z288"/>
  <c r="AB288" s="1"/>
  <c r="AA289" i="11"/>
  <c r="Z289"/>
  <c r="AB289" s="1"/>
  <c r="AA288"/>
  <c r="Z288"/>
  <c r="AB288" s="1"/>
  <c r="AA289" i="12"/>
  <c r="Z289"/>
  <c r="AB289" s="1"/>
  <c r="AA288"/>
  <c r="Z288"/>
  <c r="AB288" s="1"/>
  <c r="AA289" i="13"/>
  <c r="Z289"/>
  <c r="AB289" s="1"/>
  <c r="AA288"/>
  <c r="Z288"/>
  <c r="AB288" s="1"/>
  <c r="AA289" i="14"/>
  <c r="Z289"/>
  <c r="AB289" s="1"/>
  <c r="AA288"/>
  <c r="Z288"/>
  <c r="AB288" s="1"/>
  <c r="AA289" i="15"/>
  <c r="Z289"/>
  <c r="AB289" s="1"/>
  <c r="AA288"/>
  <c r="Z288"/>
  <c r="AB288" s="1"/>
  <c r="AA289" i="16"/>
  <c r="Z289"/>
  <c r="AB289" s="1"/>
  <c r="AA288"/>
  <c r="Z288"/>
  <c r="AB288" s="1"/>
  <c r="AA289" i="17"/>
  <c r="Z289"/>
  <c r="AB289" s="1"/>
  <c r="AA288"/>
  <c r="Z288"/>
  <c r="AB288" s="1"/>
  <c r="AA289" i="18"/>
  <c r="Z289"/>
  <c r="AB289" s="1"/>
  <c r="AA288"/>
  <c r="Z288"/>
  <c r="AB288" s="1"/>
  <c r="AA289" i="19"/>
  <c r="Z289"/>
  <c r="AB289" s="1"/>
  <c r="AA288"/>
  <c r="Z288"/>
  <c r="AB288" s="1"/>
  <c r="AA289" i="20"/>
  <c r="Z289"/>
  <c r="AB289" s="1"/>
  <c r="AA288"/>
  <c r="Z288"/>
  <c r="AB288" s="1"/>
  <c r="AA289" i="21"/>
  <c r="Z289"/>
  <c r="AB289" s="1"/>
  <c r="AA288"/>
  <c r="Z288"/>
  <c r="AB288" s="1"/>
  <c r="AA289" i="22"/>
  <c r="Z289"/>
  <c r="AB289" s="1"/>
  <c r="AA288"/>
  <c r="Z288"/>
  <c r="AB288" s="1"/>
  <c r="AA289" i="23"/>
  <c r="Z289"/>
  <c r="AB289" s="1"/>
  <c r="AA288"/>
  <c r="Z288"/>
  <c r="AB288" s="1"/>
  <c r="AA289" i="24"/>
  <c r="Z289"/>
  <c r="AB289" s="1"/>
  <c r="AA288"/>
  <c r="Z288"/>
  <c r="AB288" s="1"/>
  <c r="AA289" i="25"/>
  <c r="Z289"/>
  <c r="AB289" s="1"/>
  <c r="AA288"/>
  <c r="Z288"/>
  <c r="AB288" s="1"/>
  <c r="AA289" i="26"/>
  <c r="Z289"/>
  <c r="AB289" s="1"/>
  <c r="AA288"/>
  <c r="Z288"/>
  <c r="AB288" s="1"/>
  <c r="AA289" i="27"/>
  <c r="Z289"/>
  <c r="AB289" s="1"/>
  <c r="AA288"/>
  <c r="Z288"/>
  <c r="AB288" s="1"/>
  <c r="AA289" i="28"/>
  <c r="Z289"/>
  <c r="AB289" s="1"/>
  <c r="AA288"/>
  <c r="Z288"/>
  <c r="AB288" s="1"/>
  <c r="AA289" i="29"/>
  <c r="Z289"/>
  <c r="AB289" s="1"/>
  <c r="AA288"/>
  <c r="Z288"/>
  <c r="AB288" s="1"/>
  <c r="AA289" i="30"/>
  <c r="Z289"/>
  <c r="AB289" s="1"/>
  <c r="AA288"/>
  <c r="Z288"/>
  <c r="AB288" s="1"/>
  <c r="AA289" i="31"/>
  <c r="Z289"/>
  <c r="AB289" s="1"/>
  <c r="AA288"/>
  <c r="Z288"/>
  <c r="AB288" s="1"/>
  <c r="AA289" i="1"/>
  <c r="Z289"/>
  <c r="AA288"/>
  <c r="Z288"/>
  <c r="AA287" i="2"/>
  <c r="AA287" i="3"/>
  <c r="AA287" i="4"/>
  <c r="AA287" i="5"/>
  <c r="AA287" i="6"/>
  <c r="AA287" i="7"/>
  <c r="AA287" i="8"/>
  <c r="AA287" i="9"/>
  <c r="AA287" i="10"/>
  <c r="AA287" i="11"/>
  <c r="AA287" i="12"/>
  <c r="AA287" i="13"/>
  <c r="AA287" i="14"/>
  <c r="AA287" i="15"/>
  <c r="AA287" i="16"/>
  <c r="AA287" i="17"/>
  <c r="AA287" i="18"/>
  <c r="AA287" i="19"/>
  <c r="AA287" i="20"/>
  <c r="AA287" i="21"/>
  <c r="AA287" i="22"/>
  <c r="AA287" i="23"/>
  <c r="AA287" i="24"/>
  <c r="AA287" i="25"/>
  <c r="AA287" i="26"/>
  <c r="AA287" i="27"/>
  <c r="AA287" i="28"/>
  <c r="AA287" i="29"/>
  <c r="AA287" i="30"/>
  <c r="AA287" i="31"/>
  <c r="AA287" i="1"/>
  <c r="Z287" i="2"/>
  <c r="AB287" s="1"/>
  <c r="Z287" i="3"/>
  <c r="AB287" s="1"/>
  <c r="Z287" i="4"/>
  <c r="AB287" s="1"/>
  <c r="Z287" i="5"/>
  <c r="AB287" s="1"/>
  <c r="Z287" i="6"/>
  <c r="AB287" s="1"/>
  <c r="Z287" i="7"/>
  <c r="AB287" s="1"/>
  <c r="Z287" i="8"/>
  <c r="AB287" s="1"/>
  <c r="Z287" i="9"/>
  <c r="AB287" s="1"/>
  <c r="Z287" i="10"/>
  <c r="AB287" s="1"/>
  <c r="Z287" i="11"/>
  <c r="AB287" s="1"/>
  <c r="Z287" i="12"/>
  <c r="AB287" s="1"/>
  <c r="Z287" i="13"/>
  <c r="AB287" s="1"/>
  <c r="Z287" i="14"/>
  <c r="AB287" s="1"/>
  <c r="Z287" i="15"/>
  <c r="AB287" s="1"/>
  <c r="Z287" i="16"/>
  <c r="AB287" s="1"/>
  <c r="Z287" i="17"/>
  <c r="AB287" s="1"/>
  <c r="Z287" i="18"/>
  <c r="AB287" s="1"/>
  <c r="Z287" i="19"/>
  <c r="AB287" s="1"/>
  <c r="Z287" i="20"/>
  <c r="AB287" s="1"/>
  <c r="Z287" i="21"/>
  <c r="AB287" s="1"/>
  <c r="Z287" i="22"/>
  <c r="AB287" s="1"/>
  <c r="Z287" i="23"/>
  <c r="AB287" s="1"/>
  <c r="Z287" i="24"/>
  <c r="AB287" s="1"/>
  <c r="Z287" i="25"/>
  <c r="AB287" s="1"/>
  <c r="Z287" i="26"/>
  <c r="AB287" s="1"/>
  <c r="Z287" i="27"/>
  <c r="AB287" s="1"/>
  <c r="Z287" i="28"/>
  <c r="AB287" s="1"/>
  <c r="Z287" i="29"/>
  <c r="AB287" s="1"/>
  <c r="Z287" i="30"/>
  <c r="AB287" s="1"/>
  <c r="Z287" i="31"/>
  <c r="AB287" s="1"/>
  <c r="Z287" i="1"/>
  <c r="AA296" i="2"/>
  <c r="Z296"/>
  <c r="AB296" s="1"/>
  <c r="AA295"/>
  <c r="Z295"/>
  <c r="AB295" s="1"/>
  <c r="AA292"/>
  <c r="Z292"/>
  <c r="AB292" s="1"/>
  <c r="AA291"/>
  <c r="Z291"/>
  <c r="AB291" s="1"/>
  <c r="AA296" i="3"/>
  <c r="Z296"/>
  <c r="AB296" s="1"/>
  <c r="AA295"/>
  <c r="Z295"/>
  <c r="AB295" s="1"/>
  <c r="AA292"/>
  <c r="Z292"/>
  <c r="AB292" s="1"/>
  <c r="AA291"/>
  <c r="Z291"/>
  <c r="AB291" s="1"/>
  <c r="AA296" i="4"/>
  <c r="Z296"/>
  <c r="AB296" s="1"/>
  <c r="AA295"/>
  <c r="Z295"/>
  <c r="AB295" s="1"/>
  <c r="AA292"/>
  <c r="Z292"/>
  <c r="AB292" s="1"/>
  <c r="AA291"/>
  <c r="Z291"/>
  <c r="AB291" s="1"/>
  <c r="AA296" i="5"/>
  <c r="Z296"/>
  <c r="AB296" s="1"/>
  <c r="AA295"/>
  <c r="Z295"/>
  <c r="AB295" s="1"/>
  <c r="AA292"/>
  <c r="Z292"/>
  <c r="AB292" s="1"/>
  <c r="AA291"/>
  <c r="Z291"/>
  <c r="AB291" s="1"/>
  <c r="AA296" i="6"/>
  <c r="Z296"/>
  <c r="AB296" s="1"/>
  <c r="AA295"/>
  <c r="Z295"/>
  <c r="AB295" s="1"/>
  <c r="AA292"/>
  <c r="Z292"/>
  <c r="AB292" s="1"/>
  <c r="AA291"/>
  <c r="Z291"/>
  <c r="AB291" s="1"/>
  <c r="AA296" i="7"/>
  <c r="Z296"/>
  <c r="AB296" s="1"/>
  <c r="AA295"/>
  <c r="Z295"/>
  <c r="AB295" s="1"/>
  <c r="AA292"/>
  <c r="Z292"/>
  <c r="AB292" s="1"/>
  <c r="AA291"/>
  <c r="Z291"/>
  <c r="AB291" s="1"/>
  <c r="AA296" i="8"/>
  <c r="Z296"/>
  <c r="AB296" s="1"/>
  <c r="AA295"/>
  <c r="Z295"/>
  <c r="AB295" s="1"/>
  <c r="AA292"/>
  <c r="Z292"/>
  <c r="AB292" s="1"/>
  <c r="AA291"/>
  <c r="Z291"/>
  <c r="AB291" s="1"/>
  <c r="AA296" i="9"/>
  <c r="Z296"/>
  <c r="AB296" s="1"/>
  <c r="AA295"/>
  <c r="Z295"/>
  <c r="AB295" s="1"/>
  <c r="AA292"/>
  <c r="Z292"/>
  <c r="AB292" s="1"/>
  <c r="AA291"/>
  <c r="Z291"/>
  <c r="AB291" s="1"/>
  <c r="AA296" i="10"/>
  <c r="Z296"/>
  <c r="AB296" s="1"/>
  <c r="AA295"/>
  <c r="Z295"/>
  <c r="AB295" s="1"/>
  <c r="AA292"/>
  <c r="Z292"/>
  <c r="AB292" s="1"/>
  <c r="AA291"/>
  <c r="Z291"/>
  <c r="AB291" s="1"/>
  <c r="AA296" i="11"/>
  <c r="Z296"/>
  <c r="AB296" s="1"/>
  <c r="AA295"/>
  <c r="Z295"/>
  <c r="AB295" s="1"/>
  <c r="AA292"/>
  <c r="Z292"/>
  <c r="AB292" s="1"/>
  <c r="AA291"/>
  <c r="Z291"/>
  <c r="AB291" s="1"/>
  <c r="AA296" i="12"/>
  <c r="Z296"/>
  <c r="AB296" s="1"/>
  <c r="AA295"/>
  <c r="Z295"/>
  <c r="AB295" s="1"/>
  <c r="AA292"/>
  <c r="Z292"/>
  <c r="AB292" s="1"/>
  <c r="AA291"/>
  <c r="Z291"/>
  <c r="AB291" s="1"/>
  <c r="AA296" i="13"/>
  <c r="Z296"/>
  <c r="AB296" s="1"/>
  <c r="AA295"/>
  <c r="Z295"/>
  <c r="AB295" s="1"/>
  <c r="AA292"/>
  <c r="Z292"/>
  <c r="AB292" s="1"/>
  <c r="AA291"/>
  <c r="Z291"/>
  <c r="AB291" s="1"/>
  <c r="AA296" i="14"/>
  <c r="Z296"/>
  <c r="AB296" s="1"/>
  <c r="AA295"/>
  <c r="Z295"/>
  <c r="AB295" s="1"/>
  <c r="AA292"/>
  <c r="Z292"/>
  <c r="AB292" s="1"/>
  <c r="AA291"/>
  <c r="Z291"/>
  <c r="AB291" s="1"/>
  <c r="AA296" i="15"/>
  <c r="Z296"/>
  <c r="AB296" s="1"/>
  <c r="AA295"/>
  <c r="Z295"/>
  <c r="AB295" s="1"/>
  <c r="AA292"/>
  <c r="Z292"/>
  <c r="AB292" s="1"/>
  <c r="AA291"/>
  <c r="Z291"/>
  <c r="AB291" s="1"/>
  <c r="AA296" i="16"/>
  <c r="Z296"/>
  <c r="AB296" s="1"/>
  <c r="AA295"/>
  <c r="Z295"/>
  <c r="AB295" s="1"/>
  <c r="AA292"/>
  <c r="Z292"/>
  <c r="AB292" s="1"/>
  <c r="AA291"/>
  <c r="Z291"/>
  <c r="AB291" s="1"/>
  <c r="AA296" i="17"/>
  <c r="Z296"/>
  <c r="AB296" s="1"/>
  <c r="AA295"/>
  <c r="Z295"/>
  <c r="AB295" s="1"/>
  <c r="AA292"/>
  <c r="Z292"/>
  <c r="AB292" s="1"/>
  <c r="AA291"/>
  <c r="Z291"/>
  <c r="AB291" s="1"/>
  <c r="AA296" i="18"/>
  <c r="Z296"/>
  <c r="AB296" s="1"/>
  <c r="AA295"/>
  <c r="Z295"/>
  <c r="AB295" s="1"/>
  <c r="AA292"/>
  <c r="Z292"/>
  <c r="AB292" s="1"/>
  <c r="AA291"/>
  <c r="Z291"/>
  <c r="AB291" s="1"/>
  <c r="AA296" i="19"/>
  <c r="Z296"/>
  <c r="AB296" s="1"/>
  <c r="AA295"/>
  <c r="Z295"/>
  <c r="AB295" s="1"/>
  <c r="AA292"/>
  <c r="Z292"/>
  <c r="AB292" s="1"/>
  <c r="AA291"/>
  <c r="Z291"/>
  <c r="AB291" s="1"/>
  <c r="AA296" i="20"/>
  <c r="Z296"/>
  <c r="AB296" s="1"/>
  <c r="AA295"/>
  <c r="Z295"/>
  <c r="AB295" s="1"/>
  <c r="AA292"/>
  <c r="Z292"/>
  <c r="AB292" s="1"/>
  <c r="AA291"/>
  <c r="Z291"/>
  <c r="AB291" s="1"/>
  <c r="AA296" i="21"/>
  <c r="Z296"/>
  <c r="AB296" s="1"/>
  <c r="AA295"/>
  <c r="Z295"/>
  <c r="AB295" s="1"/>
  <c r="AA292"/>
  <c r="Z292"/>
  <c r="AB292" s="1"/>
  <c r="AA291"/>
  <c r="Z291"/>
  <c r="AB291" s="1"/>
  <c r="AA296" i="22"/>
  <c r="Z296"/>
  <c r="AB296" s="1"/>
  <c r="AA295"/>
  <c r="Z295"/>
  <c r="AB295" s="1"/>
  <c r="AA292"/>
  <c r="Z292"/>
  <c r="AB292" s="1"/>
  <c r="AA291"/>
  <c r="Z291"/>
  <c r="AB291" s="1"/>
  <c r="AA296" i="23"/>
  <c r="Z296"/>
  <c r="AB296" s="1"/>
  <c r="AA295"/>
  <c r="Z295"/>
  <c r="AB295" s="1"/>
  <c r="AA292"/>
  <c r="Z292"/>
  <c r="AB292" s="1"/>
  <c r="AA291"/>
  <c r="Z291"/>
  <c r="AB291" s="1"/>
  <c r="AA296" i="24"/>
  <c r="Z296"/>
  <c r="AB296" s="1"/>
  <c r="AA295"/>
  <c r="Z295"/>
  <c r="AB295" s="1"/>
  <c r="AA292"/>
  <c r="Z292"/>
  <c r="AB292" s="1"/>
  <c r="AA291"/>
  <c r="Z291"/>
  <c r="AB291" s="1"/>
  <c r="AA296" i="25"/>
  <c r="Z296"/>
  <c r="AB296" s="1"/>
  <c r="AA295"/>
  <c r="Z295"/>
  <c r="AB295" s="1"/>
  <c r="AA292"/>
  <c r="Z292"/>
  <c r="AB292" s="1"/>
  <c r="AA291"/>
  <c r="Z291"/>
  <c r="AB291" s="1"/>
  <c r="AA296" i="26"/>
  <c r="Z296"/>
  <c r="AB296" s="1"/>
  <c r="AA295"/>
  <c r="Z295"/>
  <c r="AB295" s="1"/>
  <c r="AA292"/>
  <c r="Z292"/>
  <c r="AB292" s="1"/>
  <c r="AA291"/>
  <c r="Z291"/>
  <c r="AB291" s="1"/>
  <c r="AA296" i="27"/>
  <c r="Z296"/>
  <c r="AB296" s="1"/>
  <c r="AA295"/>
  <c r="Z295"/>
  <c r="AB295" s="1"/>
  <c r="AA292"/>
  <c r="Z292"/>
  <c r="AB292" s="1"/>
  <c r="AA291"/>
  <c r="Z291"/>
  <c r="AB291" s="1"/>
  <c r="AA296" i="28"/>
  <c r="Z296"/>
  <c r="AB296" s="1"/>
  <c r="AA295"/>
  <c r="Z295"/>
  <c r="AB295" s="1"/>
  <c r="AA292"/>
  <c r="Z292"/>
  <c r="AB292" s="1"/>
  <c r="AA291"/>
  <c r="Z291"/>
  <c r="AB291" s="1"/>
  <c r="AA296" i="29"/>
  <c r="Z296"/>
  <c r="AB296" s="1"/>
  <c r="AA295"/>
  <c r="Z295"/>
  <c r="AB295" s="1"/>
  <c r="AA292"/>
  <c r="Z292"/>
  <c r="AB292" s="1"/>
  <c r="AA291"/>
  <c r="Z291"/>
  <c r="AB291" s="1"/>
  <c r="AA296" i="30"/>
  <c r="Z296"/>
  <c r="AB296" s="1"/>
  <c r="AA295"/>
  <c r="Z295"/>
  <c r="AB295" s="1"/>
  <c r="AA292"/>
  <c r="Z292"/>
  <c r="AB292" s="1"/>
  <c r="AA291"/>
  <c r="Z291"/>
  <c r="AB291" s="1"/>
  <c r="AA296" i="31"/>
  <c r="Z296"/>
  <c r="AB296" s="1"/>
  <c r="AA295"/>
  <c r="Z295"/>
  <c r="AB295" s="1"/>
  <c r="AA292"/>
  <c r="Z292"/>
  <c r="AB292" s="1"/>
  <c r="AA291"/>
  <c r="Z291"/>
  <c r="AB291" s="1"/>
  <c r="AA296" i="1"/>
  <c r="Z296"/>
  <c r="AA295"/>
  <c r="Z295"/>
  <c r="AA292"/>
  <c r="Z292"/>
  <c r="AA291"/>
  <c r="Z291"/>
  <c r="AA282" i="2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3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4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5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6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7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8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9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0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1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2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3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4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5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6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7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8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9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0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1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2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3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4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5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6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7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8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29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30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31"/>
  <c r="Z282"/>
  <c r="AB282" s="1"/>
  <c r="AA281"/>
  <c r="Z281"/>
  <c r="AB281" s="1"/>
  <c r="AA280"/>
  <c r="Z280"/>
  <c r="AB280" s="1"/>
  <c r="AA279"/>
  <c r="Z279"/>
  <c r="AB279" s="1"/>
  <c r="AA278"/>
  <c r="Z278"/>
  <c r="AB278" s="1"/>
  <c r="AA277"/>
  <c r="Z277"/>
  <c r="AB277" s="1"/>
  <c r="AA276"/>
  <c r="Z276"/>
  <c r="AB276" s="1"/>
  <c r="AA275"/>
  <c r="Z275"/>
  <c r="AB275" s="1"/>
  <c r="AA274"/>
  <c r="Z274"/>
  <c r="AB274" s="1"/>
  <c r="AA273"/>
  <c r="Z273"/>
  <c r="AB273" s="1"/>
  <c r="AA272"/>
  <c r="Z272"/>
  <c r="AB272" s="1"/>
  <c r="AA282" i="1"/>
  <c r="Z282"/>
  <c r="AA281"/>
  <c r="Z281"/>
  <c r="AA280"/>
  <c r="Z280"/>
  <c r="AA279"/>
  <c r="Z279"/>
  <c r="AA278"/>
  <c r="Z278"/>
  <c r="AA277"/>
  <c r="Z277"/>
  <c r="AA276"/>
  <c r="Z276"/>
  <c r="AA275"/>
  <c r="Z275"/>
  <c r="AA274"/>
  <c r="Z274"/>
  <c r="AA273"/>
  <c r="Z273"/>
  <c r="AA272"/>
  <c r="Z272"/>
  <c r="AA271" i="2"/>
  <c r="Z271"/>
  <c r="AB271" s="1"/>
  <c r="AA271" i="3"/>
  <c r="Z271"/>
  <c r="AB271" s="1"/>
  <c r="AA271" i="4"/>
  <c r="Z271"/>
  <c r="AB271" s="1"/>
  <c r="AA271" i="5"/>
  <c r="Z271"/>
  <c r="AB271" s="1"/>
  <c r="AA271" i="6"/>
  <c r="Z271"/>
  <c r="AB271" s="1"/>
  <c r="AA271" i="7"/>
  <c r="Z271"/>
  <c r="AB271" s="1"/>
  <c r="AA271" i="8"/>
  <c r="Z271"/>
  <c r="AB271" s="1"/>
  <c r="AA271" i="9"/>
  <c r="Z271"/>
  <c r="AB271" s="1"/>
  <c r="AA271" i="10"/>
  <c r="Z271"/>
  <c r="AB271" s="1"/>
  <c r="AA271" i="11"/>
  <c r="Z271"/>
  <c r="AB271" s="1"/>
  <c r="AA271" i="12"/>
  <c r="Z271"/>
  <c r="AB271" s="1"/>
  <c r="AA271" i="13"/>
  <c r="Z271"/>
  <c r="AB271" s="1"/>
  <c r="AA271" i="14"/>
  <c r="Z271"/>
  <c r="AB271" s="1"/>
  <c r="AA271" i="15"/>
  <c r="Z271"/>
  <c r="AB271" s="1"/>
  <c r="AA271" i="16"/>
  <c r="Z271"/>
  <c r="AB271" s="1"/>
  <c r="AA271" i="17"/>
  <c r="Z271"/>
  <c r="AB271" s="1"/>
  <c r="AA271" i="18"/>
  <c r="Z271"/>
  <c r="AB271" s="1"/>
  <c r="AA271" i="19"/>
  <c r="Z271"/>
  <c r="AB271" s="1"/>
  <c r="AA271" i="20"/>
  <c r="Z271"/>
  <c r="AB271" s="1"/>
  <c r="AA271" i="21"/>
  <c r="Z271"/>
  <c r="AB271" s="1"/>
  <c r="AA271" i="22"/>
  <c r="Z271"/>
  <c r="AB271" s="1"/>
  <c r="AA271" i="23"/>
  <c r="Z271"/>
  <c r="AB271" s="1"/>
  <c r="AA271" i="24"/>
  <c r="Z271"/>
  <c r="AB271" s="1"/>
  <c r="AA271" i="25"/>
  <c r="Z271"/>
  <c r="AB271" s="1"/>
  <c r="AA271" i="26"/>
  <c r="Z271"/>
  <c r="AB271" s="1"/>
  <c r="AA271" i="27"/>
  <c r="Z271"/>
  <c r="AB271" s="1"/>
  <c r="AA271" i="28"/>
  <c r="Z271"/>
  <c r="AB271" s="1"/>
  <c r="AA271" i="29"/>
  <c r="Z271"/>
  <c r="AB271" s="1"/>
  <c r="AA271" i="30"/>
  <c r="Z271"/>
  <c r="AB271" s="1"/>
  <c r="AA271" i="31"/>
  <c r="Z271"/>
  <c r="AB271" s="1"/>
  <c r="AA271" i="1"/>
  <c r="Z271"/>
  <c r="AA267" i="2"/>
  <c r="Z267"/>
  <c r="AB267" s="1"/>
  <c r="AA266"/>
  <c r="Z266"/>
  <c r="AB266" s="1"/>
  <c r="AA265"/>
  <c r="Z265"/>
  <c r="AB265" s="1"/>
  <c r="AA267" i="3"/>
  <c r="Z267"/>
  <c r="AB267" s="1"/>
  <c r="AA266"/>
  <c r="Z266"/>
  <c r="AB266" s="1"/>
  <c r="AA265"/>
  <c r="Z265"/>
  <c r="AB265" s="1"/>
  <c r="AA267" i="4"/>
  <c r="Z267"/>
  <c r="AB267" s="1"/>
  <c r="AA266"/>
  <c r="Z266"/>
  <c r="AB266" s="1"/>
  <c r="AA265"/>
  <c r="Z265"/>
  <c r="AB265" s="1"/>
  <c r="AA267" i="5"/>
  <c r="Z267"/>
  <c r="AB267" s="1"/>
  <c r="AA266"/>
  <c r="Z266"/>
  <c r="AB266" s="1"/>
  <c r="AA265"/>
  <c r="Z265"/>
  <c r="AB265" s="1"/>
  <c r="AA267" i="6"/>
  <c r="Z267"/>
  <c r="AB267" s="1"/>
  <c r="AA266"/>
  <c r="Z266"/>
  <c r="AB266" s="1"/>
  <c r="AA265"/>
  <c r="Z265"/>
  <c r="AB265" s="1"/>
  <c r="AA267" i="7"/>
  <c r="Z267"/>
  <c r="AB267" s="1"/>
  <c r="AA266"/>
  <c r="Z266"/>
  <c r="AB266" s="1"/>
  <c r="AA265"/>
  <c r="Z265"/>
  <c r="AB265" s="1"/>
  <c r="AA267" i="8"/>
  <c r="Z267"/>
  <c r="AB267" s="1"/>
  <c r="AA266"/>
  <c r="Z266"/>
  <c r="AB266" s="1"/>
  <c r="AA265"/>
  <c r="Z265"/>
  <c r="AB265" s="1"/>
  <c r="AA267" i="9"/>
  <c r="Z267"/>
  <c r="AB267" s="1"/>
  <c r="AA266"/>
  <c r="Z266"/>
  <c r="AB266" s="1"/>
  <c r="AA265"/>
  <c r="Z265"/>
  <c r="AB265" s="1"/>
  <c r="AA267" i="10"/>
  <c r="Z267"/>
  <c r="AB267" s="1"/>
  <c r="AA266"/>
  <c r="Z266"/>
  <c r="AB266" s="1"/>
  <c r="AA265"/>
  <c r="Z265"/>
  <c r="AB265" s="1"/>
  <c r="AA267" i="11"/>
  <c r="Z267"/>
  <c r="AB267" s="1"/>
  <c r="AA266"/>
  <c r="Z266"/>
  <c r="AB266" s="1"/>
  <c r="AA265"/>
  <c r="Z265"/>
  <c r="AB265" s="1"/>
  <c r="AA267" i="12"/>
  <c r="Z267"/>
  <c r="AB267" s="1"/>
  <c r="AA266"/>
  <c r="Z266"/>
  <c r="AB266" s="1"/>
  <c r="AA265"/>
  <c r="Z265"/>
  <c r="AB265" s="1"/>
  <c r="AA267" i="13"/>
  <c r="Z267"/>
  <c r="AB267" s="1"/>
  <c r="AA266"/>
  <c r="Z266"/>
  <c r="AB266" s="1"/>
  <c r="AA265"/>
  <c r="Z265"/>
  <c r="AB265" s="1"/>
  <c r="AA267" i="14"/>
  <c r="Z267"/>
  <c r="AB267" s="1"/>
  <c r="AA266"/>
  <c r="Z266"/>
  <c r="AB266" s="1"/>
  <c r="AA265"/>
  <c r="Z265"/>
  <c r="AB265" s="1"/>
  <c r="AA267" i="15"/>
  <c r="Z267"/>
  <c r="AB267" s="1"/>
  <c r="AA266"/>
  <c r="Z266"/>
  <c r="AB266" s="1"/>
  <c r="AA265"/>
  <c r="Z265"/>
  <c r="AB265" s="1"/>
  <c r="AA267" i="16"/>
  <c r="Z267"/>
  <c r="AB267" s="1"/>
  <c r="AA266"/>
  <c r="Z266"/>
  <c r="AB266" s="1"/>
  <c r="AA265"/>
  <c r="Z265"/>
  <c r="AB265" s="1"/>
  <c r="AA267" i="17"/>
  <c r="Z267"/>
  <c r="AB267" s="1"/>
  <c r="AA266"/>
  <c r="Z266"/>
  <c r="AB266" s="1"/>
  <c r="AA265"/>
  <c r="Z265"/>
  <c r="AB265" s="1"/>
  <c r="AA267" i="18"/>
  <c r="Z267"/>
  <c r="AB267" s="1"/>
  <c r="AA266"/>
  <c r="Z266"/>
  <c r="AB266" s="1"/>
  <c r="AA265"/>
  <c r="Z265"/>
  <c r="AB265" s="1"/>
  <c r="AA267" i="19"/>
  <c r="Z267"/>
  <c r="AB267" s="1"/>
  <c r="AA266"/>
  <c r="Z266"/>
  <c r="AB266" s="1"/>
  <c r="AA265"/>
  <c r="Z265"/>
  <c r="AB265" s="1"/>
  <c r="AA267" i="20"/>
  <c r="Z267"/>
  <c r="AB267" s="1"/>
  <c r="AA266"/>
  <c r="Z266"/>
  <c r="AB266" s="1"/>
  <c r="AA265"/>
  <c r="Z265"/>
  <c r="AB265" s="1"/>
  <c r="AA267" i="21"/>
  <c r="Z267"/>
  <c r="AB267" s="1"/>
  <c r="AA266"/>
  <c r="Z266"/>
  <c r="AB266" s="1"/>
  <c r="AA265"/>
  <c r="Z265"/>
  <c r="AB265" s="1"/>
  <c r="AA267" i="22"/>
  <c r="Z267"/>
  <c r="AB267" s="1"/>
  <c r="AA266"/>
  <c r="Z266"/>
  <c r="AB266" s="1"/>
  <c r="AA265"/>
  <c r="Z265"/>
  <c r="AB265" s="1"/>
  <c r="AA267" i="23"/>
  <c r="Z267"/>
  <c r="AB267" s="1"/>
  <c r="AA266"/>
  <c r="Z266"/>
  <c r="AB266" s="1"/>
  <c r="AA265"/>
  <c r="Z265"/>
  <c r="AB265" s="1"/>
  <c r="AA267" i="24"/>
  <c r="Z267"/>
  <c r="AB267" s="1"/>
  <c r="AA266"/>
  <c r="Z266"/>
  <c r="AB266" s="1"/>
  <c r="AA265"/>
  <c r="Z265"/>
  <c r="AB265" s="1"/>
  <c r="AA267" i="25"/>
  <c r="Z267"/>
  <c r="AB267" s="1"/>
  <c r="AA266"/>
  <c r="Z266"/>
  <c r="AB266" s="1"/>
  <c r="AA265"/>
  <c r="Z265"/>
  <c r="AB265" s="1"/>
  <c r="AA267" i="26"/>
  <c r="Z267"/>
  <c r="AB267" s="1"/>
  <c r="AA266"/>
  <c r="Z266"/>
  <c r="AB266" s="1"/>
  <c r="AA265"/>
  <c r="Z265"/>
  <c r="AB265" s="1"/>
  <c r="AA267" i="27"/>
  <c r="Z267"/>
  <c r="AB267" s="1"/>
  <c r="AA266"/>
  <c r="Z266"/>
  <c r="AB266" s="1"/>
  <c r="AA265"/>
  <c r="Z265"/>
  <c r="AB265" s="1"/>
  <c r="AA267" i="28"/>
  <c r="Z267"/>
  <c r="AB267" s="1"/>
  <c r="AA266"/>
  <c r="Z266"/>
  <c r="AB266" s="1"/>
  <c r="AA265"/>
  <c r="Z265"/>
  <c r="AB265" s="1"/>
  <c r="AA267" i="29"/>
  <c r="Z267"/>
  <c r="AB267" s="1"/>
  <c r="AA266"/>
  <c r="Z266"/>
  <c r="AB266" s="1"/>
  <c r="AA265"/>
  <c r="Z265"/>
  <c r="AB265" s="1"/>
  <c r="AA267" i="30"/>
  <c r="Z267"/>
  <c r="AB267" s="1"/>
  <c r="AA266"/>
  <c r="Z266"/>
  <c r="AB266" s="1"/>
  <c r="AA265"/>
  <c r="Z265"/>
  <c r="AB265" s="1"/>
  <c r="AA267" i="31"/>
  <c r="Z267"/>
  <c r="AB267" s="1"/>
  <c r="AA266"/>
  <c r="Z266"/>
  <c r="AB266" s="1"/>
  <c r="AA265"/>
  <c r="Z265"/>
  <c r="AB265" s="1"/>
  <c r="AA267" i="1"/>
  <c r="Z267"/>
  <c r="AA266"/>
  <c r="Z266"/>
  <c r="AA265"/>
  <c r="Z265"/>
  <c r="AA264" i="2"/>
  <c r="AA264" i="3"/>
  <c r="AA264" i="4"/>
  <c r="AA264" i="5"/>
  <c r="AA264" i="6"/>
  <c r="AA264" i="7"/>
  <c r="AA264" i="8"/>
  <c r="AA264" i="9"/>
  <c r="AA264" i="10"/>
  <c r="AA264" i="11"/>
  <c r="AA264" i="12"/>
  <c r="AA264" i="13"/>
  <c r="AA264" i="14"/>
  <c r="AA264" i="15"/>
  <c r="AA264" i="16"/>
  <c r="AA264" i="17"/>
  <c r="AA264" i="18"/>
  <c r="AA264" i="19"/>
  <c r="AA264" i="20"/>
  <c r="AA264" i="21"/>
  <c r="AA264" i="22"/>
  <c r="AA264" i="23"/>
  <c r="AA264" i="24"/>
  <c r="AA264" i="25"/>
  <c r="AA264" i="26"/>
  <c r="AA264" i="27"/>
  <c r="AA264" i="28"/>
  <c r="AA264" i="29"/>
  <c r="AA264" i="30"/>
  <c r="AA264" i="31"/>
  <c r="AA264" i="1"/>
  <c r="Z264" i="2"/>
  <c r="AB264" s="1"/>
  <c r="Z264" i="3"/>
  <c r="AB264" s="1"/>
  <c r="Z264" i="4"/>
  <c r="AB264" s="1"/>
  <c r="Z264" i="5"/>
  <c r="AB264" s="1"/>
  <c r="Z264" i="6"/>
  <c r="AB264" s="1"/>
  <c r="Z264" i="7"/>
  <c r="AB264" s="1"/>
  <c r="Z264" i="8"/>
  <c r="AB264" s="1"/>
  <c r="Z264" i="9"/>
  <c r="AB264" s="1"/>
  <c r="Z264" i="10"/>
  <c r="AB264" s="1"/>
  <c r="Z264" i="11"/>
  <c r="AB264" s="1"/>
  <c r="Z264" i="12"/>
  <c r="AB264" s="1"/>
  <c r="Z264" i="13"/>
  <c r="AB264" s="1"/>
  <c r="Z264" i="14"/>
  <c r="AB264" s="1"/>
  <c r="Z264" i="15"/>
  <c r="AB264" s="1"/>
  <c r="Z264" i="16"/>
  <c r="AB264" s="1"/>
  <c r="Z264" i="17"/>
  <c r="AB264" s="1"/>
  <c r="Z264" i="18"/>
  <c r="AB264" s="1"/>
  <c r="Z264" i="19"/>
  <c r="AB264" s="1"/>
  <c r="Z264" i="20"/>
  <c r="AB264" s="1"/>
  <c r="Z264" i="21"/>
  <c r="AB264" s="1"/>
  <c r="Z264" i="22"/>
  <c r="AB264" s="1"/>
  <c r="Z264" i="23"/>
  <c r="AB264" s="1"/>
  <c r="Z264" i="24"/>
  <c r="AB264" s="1"/>
  <c r="Z264" i="25"/>
  <c r="AB264" s="1"/>
  <c r="Z264" i="26"/>
  <c r="AB264" s="1"/>
  <c r="Z264" i="27"/>
  <c r="AB264" s="1"/>
  <c r="Z264" i="28"/>
  <c r="AB264" s="1"/>
  <c r="Z264" i="29"/>
  <c r="AB264" s="1"/>
  <c r="Z264" i="30"/>
  <c r="AB264" s="1"/>
  <c r="Z264" i="31"/>
  <c r="AB264" s="1"/>
  <c r="Z264" i="1"/>
  <c r="AB264" s="1"/>
  <c r="Z257" i="2"/>
  <c r="AB257" s="1"/>
  <c r="Z256"/>
  <c r="Z255"/>
  <c r="Z257" i="3"/>
  <c r="Z256"/>
  <c r="AB256" s="1"/>
  <c r="Z255"/>
  <c r="Z257" i="4"/>
  <c r="Z256"/>
  <c r="Z255"/>
  <c r="AB255" s="1"/>
  <c r="Z257" i="5"/>
  <c r="Z256"/>
  <c r="Z255"/>
  <c r="Z257" i="6"/>
  <c r="AB257" s="1"/>
  <c r="Z256"/>
  <c r="Z255"/>
  <c r="Z257" i="7"/>
  <c r="Z256"/>
  <c r="AB256" s="1"/>
  <c r="Z255"/>
  <c r="Z257" i="8"/>
  <c r="Z256"/>
  <c r="Z255"/>
  <c r="AB255" s="1"/>
  <c r="Z257" i="9"/>
  <c r="Z256"/>
  <c r="Z255"/>
  <c r="Z257" i="10"/>
  <c r="AB257" s="1"/>
  <c r="Z256"/>
  <c r="Z255"/>
  <c r="Z257" i="11"/>
  <c r="Z256"/>
  <c r="AB256" s="1"/>
  <c r="Z255"/>
  <c r="Z257" i="12"/>
  <c r="Z256"/>
  <c r="Z255"/>
  <c r="AB255" s="1"/>
  <c r="Z257" i="13"/>
  <c r="Z256"/>
  <c r="Z255"/>
  <c r="Z257" i="14"/>
  <c r="AB257" s="1"/>
  <c r="Z256"/>
  <c r="Z255"/>
  <c r="Z257" i="15"/>
  <c r="Z256"/>
  <c r="AB256" s="1"/>
  <c r="Z255"/>
  <c r="Z257" i="16"/>
  <c r="Z256"/>
  <c r="Z255"/>
  <c r="AB255" s="1"/>
  <c r="Z257" i="17"/>
  <c r="Z256"/>
  <c r="Z255"/>
  <c r="Z257" i="18"/>
  <c r="AB257" s="1"/>
  <c r="Z256"/>
  <c r="Z255"/>
  <c r="Z257" i="19"/>
  <c r="Z256"/>
  <c r="AB256" s="1"/>
  <c r="Z255"/>
  <c r="Z257" i="20"/>
  <c r="Z256"/>
  <c r="Z255"/>
  <c r="AB255" s="1"/>
  <c r="Z257" i="21"/>
  <c r="Z256"/>
  <c r="Z255"/>
  <c r="Z257" i="22"/>
  <c r="AB257" s="1"/>
  <c r="Z256"/>
  <c r="Z255"/>
  <c r="Z257" i="23"/>
  <c r="Z256"/>
  <c r="AB256" s="1"/>
  <c r="Z255"/>
  <c r="Z257" i="24"/>
  <c r="Z256"/>
  <c r="Z255"/>
  <c r="AB255" s="1"/>
  <c r="Z257" i="25"/>
  <c r="Z256"/>
  <c r="Z255"/>
  <c r="Z257" i="26"/>
  <c r="AB257" s="1"/>
  <c r="Z256"/>
  <c r="Z255"/>
  <c r="Z257" i="27"/>
  <c r="Z256"/>
  <c r="AB256" s="1"/>
  <c r="Z255"/>
  <c r="Z257" i="28"/>
  <c r="Z256"/>
  <c r="Z255"/>
  <c r="AB255" s="1"/>
  <c r="Z257" i="29"/>
  <c r="Z256"/>
  <c r="Z255"/>
  <c r="Z257" i="30"/>
  <c r="AB257" s="1"/>
  <c r="Z256"/>
  <c r="Z255"/>
  <c r="Z257" i="31"/>
  <c r="Z256"/>
  <c r="AB256" s="1"/>
  <c r="Z255"/>
  <c r="Z257" i="1"/>
  <c r="Z256"/>
  <c r="Z255"/>
  <c r="AA257" i="2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3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4"/>
  <c r="AB257"/>
  <c r="AA256"/>
  <c r="AB256"/>
  <c r="AA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5"/>
  <c r="AB257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6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7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8"/>
  <c r="AB257"/>
  <c r="AA256"/>
  <c r="AB256"/>
  <c r="AA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9"/>
  <c r="AB257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0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1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2"/>
  <c r="AB257"/>
  <c r="AA256"/>
  <c r="AB256"/>
  <c r="AA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3"/>
  <c r="AB257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4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5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6"/>
  <c r="AB257"/>
  <c r="AA256"/>
  <c r="AB256"/>
  <c r="AA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7"/>
  <c r="AB257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8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9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0"/>
  <c r="AB257"/>
  <c r="AA256"/>
  <c r="AB256"/>
  <c r="AA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1"/>
  <c r="AB257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2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3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4"/>
  <c r="AB257"/>
  <c r="AA256"/>
  <c r="AB256"/>
  <c r="AA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5"/>
  <c r="AB257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6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7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8"/>
  <c r="AB257"/>
  <c r="AA256"/>
  <c r="AB256"/>
  <c r="AA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29"/>
  <c r="AB257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30"/>
  <c r="AA256"/>
  <c r="AB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31"/>
  <c r="AB257"/>
  <c r="AA256"/>
  <c r="AA255"/>
  <c r="AB255"/>
  <c r="AA254"/>
  <c r="Z254"/>
  <c r="AB254" s="1"/>
  <c r="AA253"/>
  <c r="Z253"/>
  <c r="AB253" s="1"/>
  <c r="AA252"/>
  <c r="Z252"/>
  <c r="AB252" s="1"/>
  <c r="AA251"/>
  <c r="Z251"/>
  <c r="AB251" s="1"/>
  <c r="AA250"/>
  <c r="Z250"/>
  <c r="AB250" s="1"/>
  <c r="AA249"/>
  <c r="Z249"/>
  <c r="AB249" s="1"/>
  <c r="AA257" i="1"/>
  <c r="AB257"/>
  <c r="AA256"/>
  <c r="AB256"/>
  <c r="AA255"/>
  <c r="AA254"/>
  <c r="Z254"/>
  <c r="AA253"/>
  <c r="Z253"/>
  <c r="AA252"/>
  <c r="Z252"/>
  <c r="AA251"/>
  <c r="Z251"/>
  <c r="AA250"/>
  <c r="Z250"/>
  <c r="AA249"/>
  <c r="Z249"/>
  <c r="AA248" i="2"/>
  <c r="Z248"/>
  <c r="AB248" s="1"/>
  <c r="AA247"/>
  <c r="Z247"/>
  <c r="AB247" s="1"/>
  <c r="AA246"/>
  <c r="Z246"/>
  <c r="AB246" s="1"/>
  <c r="AA248" i="3"/>
  <c r="Z248"/>
  <c r="AB248" s="1"/>
  <c r="AA247"/>
  <c r="Z247"/>
  <c r="AB247" s="1"/>
  <c r="AA246"/>
  <c r="Z246"/>
  <c r="AB246" s="1"/>
  <c r="AA248" i="4"/>
  <c r="Z248"/>
  <c r="AB248" s="1"/>
  <c r="AA247"/>
  <c r="Z247"/>
  <c r="AB247" s="1"/>
  <c r="AA246"/>
  <c r="Z246"/>
  <c r="AB246" s="1"/>
  <c r="AA248" i="5"/>
  <c r="Z248"/>
  <c r="AB248" s="1"/>
  <c r="AA247"/>
  <c r="Z247"/>
  <c r="AB247" s="1"/>
  <c r="AA246"/>
  <c r="Z246"/>
  <c r="AB246" s="1"/>
  <c r="AA248" i="6"/>
  <c r="Z248"/>
  <c r="AB248" s="1"/>
  <c r="AA247"/>
  <c r="Z247"/>
  <c r="AB247" s="1"/>
  <c r="AA246"/>
  <c r="Z246"/>
  <c r="AB246" s="1"/>
  <c r="AA248" i="7"/>
  <c r="Z248"/>
  <c r="AB248" s="1"/>
  <c r="AA247"/>
  <c r="Z247"/>
  <c r="AB247" s="1"/>
  <c r="AA246"/>
  <c r="Z246"/>
  <c r="AB246" s="1"/>
  <c r="AA248" i="8"/>
  <c r="Z248"/>
  <c r="AB248" s="1"/>
  <c r="AA247"/>
  <c r="Z247"/>
  <c r="AB247" s="1"/>
  <c r="AA246"/>
  <c r="Z246"/>
  <c r="AB246" s="1"/>
  <c r="AA248" i="9"/>
  <c r="Z248"/>
  <c r="AB248" s="1"/>
  <c r="AA247"/>
  <c r="Z247"/>
  <c r="AB247" s="1"/>
  <c r="AA246"/>
  <c r="Z246"/>
  <c r="AB246" s="1"/>
  <c r="AA248" i="10"/>
  <c r="Z248"/>
  <c r="AB248" s="1"/>
  <c r="AA247"/>
  <c r="Z247"/>
  <c r="AB247" s="1"/>
  <c r="AA246"/>
  <c r="Z246"/>
  <c r="AB246" s="1"/>
  <c r="AA248" i="11"/>
  <c r="Z248"/>
  <c r="AB248" s="1"/>
  <c r="AA247"/>
  <c r="Z247"/>
  <c r="AB247" s="1"/>
  <c r="AA246"/>
  <c r="Z246"/>
  <c r="AB246" s="1"/>
  <c r="AA248" i="12"/>
  <c r="Z248"/>
  <c r="AB248" s="1"/>
  <c r="AA247"/>
  <c r="Z247"/>
  <c r="AB247" s="1"/>
  <c r="AA246"/>
  <c r="Z246"/>
  <c r="AB246" s="1"/>
  <c r="AA248" i="13"/>
  <c r="Z248"/>
  <c r="AB248" s="1"/>
  <c r="AA247"/>
  <c r="Z247"/>
  <c r="AB247" s="1"/>
  <c r="AA246"/>
  <c r="Z246"/>
  <c r="AB246" s="1"/>
  <c r="AA248" i="14"/>
  <c r="Z248"/>
  <c r="AB248" s="1"/>
  <c r="AA247"/>
  <c r="Z247"/>
  <c r="AB247" s="1"/>
  <c r="AA246"/>
  <c r="Z246"/>
  <c r="AB246" s="1"/>
  <c r="AA248" i="15"/>
  <c r="Z248"/>
  <c r="AB248" s="1"/>
  <c r="AA247"/>
  <c r="Z247"/>
  <c r="AB247" s="1"/>
  <c r="AA246"/>
  <c r="Z246"/>
  <c r="AB246" s="1"/>
  <c r="AA248" i="16"/>
  <c r="Z248"/>
  <c r="AB248" s="1"/>
  <c r="AA247"/>
  <c r="Z247"/>
  <c r="AB247" s="1"/>
  <c r="AA246"/>
  <c r="Z246"/>
  <c r="AB246" s="1"/>
  <c r="AA248" i="17"/>
  <c r="Z248"/>
  <c r="AB248" s="1"/>
  <c r="AA247"/>
  <c r="Z247"/>
  <c r="AB247" s="1"/>
  <c r="AA246"/>
  <c r="Z246"/>
  <c r="AB246" s="1"/>
  <c r="AA248" i="18"/>
  <c r="Z248"/>
  <c r="AB248" s="1"/>
  <c r="AA247"/>
  <c r="Z247"/>
  <c r="AB247" s="1"/>
  <c r="AA246"/>
  <c r="Z246"/>
  <c r="AB246" s="1"/>
  <c r="AA248" i="19"/>
  <c r="Z248"/>
  <c r="AB248" s="1"/>
  <c r="AA247"/>
  <c r="Z247"/>
  <c r="AB247" s="1"/>
  <c r="AA246"/>
  <c r="Z246"/>
  <c r="AB246" s="1"/>
  <c r="AA248" i="20"/>
  <c r="Z248"/>
  <c r="AB248" s="1"/>
  <c r="AA247"/>
  <c r="Z247"/>
  <c r="AB247" s="1"/>
  <c r="AA246"/>
  <c r="Z246"/>
  <c r="AB246" s="1"/>
  <c r="AA248" i="21"/>
  <c r="Z248"/>
  <c r="AB248" s="1"/>
  <c r="AA247"/>
  <c r="Z247"/>
  <c r="AB247" s="1"/>
  <c r="AA246"/>
  <c r="Z246"/>
  <c r="AB246" s="1"/>
  <c r="AA248" i="22"/>
  <c r="Z248"/>
  <c r="AB248" s="1"/>
  <c r="AA247"/>
  <c r="Z247"/>
  <c r="AB247" s="1"/>
  <c r="AA246"/>
  <c r="Z246"/>
  <c r="AB246" s="1"/>
  <c r="AA248" i="23"/>
  <c r="Z248"/>
  <c r="AB248" s="1"/>
  <c r="AA247"/>
  <c r="Z247"/>
  <c r="AB247" s="1"/>
  <c r="AA246"/>
  <c r="Z246"/>
  <c r="AB246" s="1"/>
  <c r="AA248" i="24"/>
  <c r="Z248"/>
  <c r="AB248" s="1"/>
  <c r="AA247"/>
  <c r="Z247"/>
  <c r="AB247" s="1"/>
  <c r="AA246"/>
  <c r="Z246"/>
  <c r="AB246" s="1"/>
  <c r="AA248" i="25"/>
  <c r="Z248"/>
  <c r="AB248" s="1"/>
  <c r="AA247"/>
  <c r="Z247"/>
  <c r="AB247" s="1"/>
  <c r="AA246"/>
  <c r="Z246"/>
  <c r="AB246" s="1"/>
  <c r="AA248" i="26"/>
  <c r="Z248"/>
  <c r="AB248" s="1"/>
  <c r="AA247"/>
  <c r="Z247"/>
  <c r="AB247" s="1"/>
  <c r="AA246"/>
  <c r="Z246"/>
  <c r="AB246" s="1"/>
  <c r="AA248" i="27"/>
  <c r="Z248"/>
  <c r="AB248" s="1"/>
  <c r="AA247"/>
  <c r="Z247"/>
  <c r="AB247" s="1"/>
  <c r="AA246"/>
  <c r="Z246"/>
  <c r="AB246" s="1"/>
  <c r="AA248" i="28"/>
  <c r="Z248"/>
  <c r="AB248" s="1"/>
  <c r="AA247"/>
  <c r="Z247"/>
  <c r="AB247" s="1"/>
  <c r="AA246"/>
  <c r="Z246"/>
  <c r="AB246" s="1"/>
  <c r="AA248" i="29"/>
  <c r="Z248"/>
  <c r="AB248" s="1"/>
  <c r="AA247"/>
  <c r="Z247"/>
  <c r="AB247" s="1"/>
  <c r="AA246"/>
  <c r="Z246"/>
  <c r="AB246" s="1"/>
  <c r="AA248" i="30"/>
  <c r="Z248"/>
  <c r="AB248" s="1"/>
  <c r="AA247"/>
  <c r="Z247"/>
  <c r="AB247" s="1"/>
  <c r="AA246"/>
  <c r="Z246"/>
  <c r="AB246" s="1"/>
  <c r="AA248" i="31"/>
  <c r="Z248"/>
  <c r="AB248" s="1"/>
  <c r="AA247"/>
  <c r="Z247"/>
  <c r="AB247" s="1"/>
  <c r="AA246"/>
  <c r="Z246"/>
  <c r="AB246" s="1"/>
  <c r="AA248" i="1"/>
  <c r="Z248"/>
  <c r="AA247"/>
  <c r="Z247"/>
  <c r="AA246"/>
  <c r="Z246"/>
  <c r="AA243" i="2"/>
  <c r="Z243"/>
  <c r="AB243" s="1"/>
  <c r="AA242"/>
  <c r="Z242"/>
  <c r="AB242" s="1"/>
  <c r="AA243" i="3"/>
  <c r="Z243"/>
  <c r="AB243" s="1"/>
  <c r="AA242"/>
  <c r="Z242"/>
  <c r="AB242" s="1"/>
  <c r="AA243" i="4"/>
  <c r="Z243"/>
  <c r="AB243" s="1"/>
  <c r="AA242"/>
  <c r="Z242"/>
  <c r="AB242" s="1"/>
  <c r="AA243" i="5"/>
  <c r="Z243"/>
  <c r="AB243" s="1"/>
  <c r="AA242"/>
  <c r="Z242"/>
  <c r="AB242" s="1"/>
  <c r="AA243" i="6"/>
  <c r="Z243"/>
  <c r="AB243" s="1"/>
  <c r="AA242"/>
  <c r="Z242"/>
  <c r="AB242" s="1"/>
  <c r="AA243" i="7"/>
  <c r="Z243"/>
  <c r="AB243" s="1"/>
  <c r="AA242"/>
  <c r="Z242"/>
  <c r="AB242" s="1"/>
  <c r="AA243" i="8"/>
  <c r="Z243"/>
  <c r="AB243" s="1"/>
  <c r="AA242"/>
  <c r="Z242"/>
  <c r="AB242" s="1"/>
  <c r="AA243" i="9"/>
  <c r="Z243"/>
  <c r="AB243" s="1"/>
  <c r="AA242"/>
  <c r="Z242"/>
  <c r="AB242" s="1"/>
  <c r="AA243" i="10"/>
  <c r="Z243"/>
  <c r="AB243" s="1"/>
  <c r="AA242"/>
  <c r="Z242"/>
  <c r="AB242" s="1"/>
  <c r="AA243" i="11"/>
  <c r="Z243"/>
  <c r="AB243" s="1"/>
  <c r="AA242"/>
  <c r="Z242"/>
  <c r="AB242" s="1"/>
  <c r="AA243" i="12"/>
  <c r="Z243"/>
  <c r="AB243" s="1"/>
  <c r="AA242"/>
  <c r="Z242"/>
  <c r="AB242" s="1"/>
  <c r="AA243" i="13"/>
  <c r="Z243"/>
  <c r="AB243" s="1"/>
  <c r="AA242"/>
  <c r="Z242"/>
  <c r="AB242" s="1"/>
  <c r="AA243" i="14"/>
  <c r="Z243"/>
  <c r="AB243" s="1"/>
  <c r="AA242"/>
  <c r="Z242"/>
  <c r="AB242" s="1"/>
  <c r="AA243" i="15"/>
  <c r="Z243"/>
  <c r="AB243" s="1"/>
  <c r="AA242"/>
  <c r="Z242"/>
  <c r="AB242" s="1"/>
  <c r="AA243" i="16"/>
  <c r="Z243"/>
  <c r="AB243" s="1"/>
  <c r="AA242"/>
  <c r="Z242"/>
  <c r="AB242" s="1"/>
  <c r="AA243" i="17"/>
  <c r="Z243"/>
  <c r="AB243" s="1"/>
  <c r="AA242"/>
  <c r="Z242"/>
  <c r="AB242" s="1"/>
  <c r="AA243" i="18"/>
  <c r="Z243"/>
  <c r="AB243" s="1"/>
  <c r="AA242"/>
  <c r="Z242"/>
  <c r="AB242" s="1"/>
  <c r="AA243" i="19"/>
  <c r="Z243"/>
  <c r="AB243" s="1"/>
  <c r="AA242"/>
  <c r="Z242"/>
  <c r="AB242" s="1"/>
  <c r="AA243" i="20"/>
  <c r="Z243"/>
  <c r="AB243" s="1"/>
  <c r="AA242"/>
  <c r="Z242"/>
  <c r="AB242" s="1"/>
  <c r="AA243" i="21"/>
  <c r="Z243"/>
  <c r="AB243" s="1"/>
  <c r="AA242"/>
  <c r="Z242"/>
  <c r="AB242" s="1"/>
  <c r="AA243" i="22"/>
  <c r="Z243"/>
  <c r="AB243" s="1"/>
  <c r="AA242"/>
  <c r="Z242"/>
  <c r="AB242" s="1"/>
  <c r="AA243" i="23"/>
  <c r="Z243"/>
  <c r="AB243" s="1"/>
  <c r="AA242"/>
  <c r="Z242"/>
  <c r="AB242" s="1"/>
  <c r="AA243" i="24"/>
  <c r="Z243"/>
  <c r="AB243" s="1"/>
  <c r="AA242"/>
  <c r="Z242"/>
  <c r="AB242" s="1"/>
  <c r="AA243" i="25"/>
  <c r="Z243"/>
  <c r="AB243" s="1"/>
  <c r="AA242"/>
  <c r="Z242"/>
  <c r="AB242" s="1"/>
  <c r="AA243" i="26"/>
  <c r="Z243"/>
  <c r="AB243" s="1"/>
  <c r="AA242"/>
  <c r="Z242"/>
  <c r="AB242" s="1"/>
  <c r="AA243" i="27"/>
  <c r="Z243"/>
  <c r="AB243" s="1"/>
  <c r="AA242"/>
  <c r="Z242"/>
  <c r="AB242" s="1"/>
  <c r="AA243" i="28"/>
  <c r="Z243"/>
  <c r="AB243" s="1"/>
  <c r="AA242"/>
  <c r="Z242"/>
  <c r="AB242" s="1"/>
  <c r="AA243" i="29"/>
  <c r="Z243"/>
  <c r="AB243" s="1"/>
  <c r="AA242"/>
  <c r="Z242"/>
  <c r="AB242" s="1"/>
  <c r="AA243" i="30"/>
  <c r="Z243"/>
  <c r="AB243" s="1"/>
  <c r="AA242"/>
  <c r="Z242"/>
  <c r="AB242" s="1"/>
  <c r="AA243" i="31"/>
  <c r="Z243"/>
  <c r="AB243" s="1"/>
  <c r="AA242"/>
  <c r="Z242"/>
  <c r="AB242" s="1"/>
  <c r="AA243" i="1"/>
  <c r="Z243"/>
  <c r="AA242"/>
  <c r="Z242"/>
  <c r="AA241" i="2"/>
  <c r="AA241" i="3"/>
  <c r="AA241" i="4"/>
  <c r="AA241" i="5"/>
  <c r="AA241" i="6"/>
  <c r="AA241" i="7"/>
  <c r="AA241" i="8"/>
  <c r="AA241" i="9"/>
  <c r="AA241" i="10"/>
  <c r="AA241" i="11"/>
  <c r="AA241" i="12"/>
  <c r="AA241" i="13"/>
  <c r="AA241" i="14"/>
  <c r="AA241" i="15"/>
  <c r="AA241" i="16"/>
  <c r="AA241" i="17"/>
  <c r="AA241" i="18"/>
  <c r="AA241" i="19"/>
  <c r="AA241" i="20"/>
  <c r="AA241" i="21"/>
  <c r="AA241" i="22"/>
  <c r="AA241" i="23"/>
  <c r="AA241" i="24"/>
  <c r="AA241" i="25"/>
  <c r="AA241" i="26"/>
  <c r="AA241" i="27"/>
  <c r="AA241" i="28"/>
  <c r="AA241" i="29"/>
  <c r="AA241" i="30"/>
  <c r="AA241" i="31"/>
  <c r="AA241" i="1"/>
  <c r="Z241" i="2"/>
  <c r="AB241" s="1"/>
  <c r="Z241" i="3"/>
  <c r="AB241" s="1"/>
  <c r="Z241" i="4"/>
  <c r="AB241" s="1"/>
  <c r="Z241" i="5"/>
  <c r="AB241" s="1"/>
  <c r="Z241" i="6"/>
  <c r="AB241" s="1"/>
  <c r="Z241" i="7"/>
  <c r="AB241" s="1"/>
  <c r="Z241" i="8"/>
  <c r="AB241" s="1"/>
  <c r="Z241" i="9"/>
  <c r="AB241" s="1"/>
  <c r="Z241" i="10"/>
  <c r="AB241" s="1"/>
  <c r="Z241" i="11"/>
  <c r="AB241" s="1"/>
  <c r="Z241" i="12"/>
  <c r="AB241" s="1"/>
  <c r="Z241" i="13"/>
  <c r="AB241" s="1"/>
  <c r="Z241" i="14"/>
  <c r="AB241" s="1"/>
  <c r="Z241" i="15"/>
  <c r="AB241" s="1"/>
  <c r="Z241" i="16"/>
  <c r="AB241" s="1"/>
  <c r="Z241" i="17"/>
  <c r="AB241" s="1"/>
  <c r="Z241" i="18"/>
  <c r="AB241" s="1"/>
  <c r="Z241" i="19"/>
  <c r="AB241" s="1"/>
  <c r="Z241" i="20"/>
  <c r="AB241" s="1"/>
  <c r="Z241" i="21"/>
  <c r="AB241" s="1"/>
  <c r="Z241" i="22"/>
  <c r="AB241" s="1"/>
  <c r="Z241" i="23"/>
  <c r="AB241" s="1"/>
  <c r="Z241" i="24"/>
  <c r="AB241" s="1"/>
  <c r="Z241" i="25"/>
  <c r="AB241" s="1"/>
  <c r="Z241" i="26"/>
  <c r="AB241" s="1"/>
  <c r="Z241" i="27"/>
  <c r="AB241" s="1"/>
  <c r="Z241" i="28"/>
  <c r="AB241" s="1"/>
  <c r="Z241" i="29"/>
  <c r="AB241" s="1"/>
  <c r="Z241" i="30"/>
  <c r="AB241" s="1"/>
  <c r="Z241" i="31"/>
  <c r="AB241" s="1"/>
  <c r="Z241" i="1"/>
  <c r="AA236" i="2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3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4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5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6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7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8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9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0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1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2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3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4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5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6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7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8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9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0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1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2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3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4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5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6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7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8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29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30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31"/>
  <c r="Z236"/>
  <c r="AB236" s="1"/>
  <c r="AA235"/>
  <c r="Z235"/>
  <c r="AB235" s="1"/>
  <c r="AA234"/>
  <c r="Z234"/>
  <c r="AB234" s="1"/>
  <c r="AA233"/>
  <c r="Z233"/>
  <c r="AB233" s="1"/>
  <c r="AA232"/>
  <c r="Z232"/>
  <c r="AB232" s="1"/>
  <c r="AA231"/>
  <c r="Z231"/>
  <c r="AB231" s="1"/>
  <c r="AA230"/>
  <c r="Z230"/>
  <c r="AB230" s="1"/>
  <c r="AA229"/>
  <c r="Z229"/>
  <c r="AB229" s="1"/>
  <c r="AA228"/>
  <c r="Z228"/>
  <c r="AB228" s="1"/>
  <c r="AA227"/>
  <c r="Z227"/>
  <c r="AB227" s="1"/>
  <c r="AA226"/>
  <c r="Z226"/>
  <c r="AB226" s="1"/>
  <c r="AA225"/>
  <c r="Z225"/>
  <c r="AB225" s="1"/>
  <c r="AA224"/>
  <c r="Z224"/>
  <c r="AB224" s="1"/>
  <c r="AA223"/>
  <c r="Z223"/>
  <c r="AB223" s="1"/>
  <c r="AA222"/>
  <c r="Z222"/>
  <c r="AB222" s="1"/>
  <c r="AA221"/>
  <c r="Z221"/>
  <c r="AB221" s="1"/>
  <c r="AA220"/>
  <c r="Z220"/>
  <c r="AB220" s="1"/>
  <c r="AA236" i="1"/>
  <c r="Z236"/>
  <c r="AA235"/>
  <c r="Z235"/>
  <c r="AA234"/>
  <c r="Z234"/>
  <c r="AA233"/>
  <c r="Z233"/>
  <c r="AA232"/>
  <c r="Z232"/>
  <c r="AA231"/>
  <c r="Z231"/>
  <c r="AA230"/>
  <c r="Z230"/>
  <c r="AA229"/>
  <c r="Z229"/>
  <c r="AA228"/>
  <c r="Z228"/>
  <c r="AA227"/>
  <c r="Z227"/>
  <c r="AA226"/>
  <c r="Z226"/>
  <c r="AA225"/>
  <c r="Z225"/>
  <c r="AA224"/>
  <c r="Z224"/>
  <c r="AA223"/>
  <c r="Z223"/>
  <c r="AA222"/>
  <c r="Z222"/>
  <c r="AA221"/>
  <c r="Z221"/>
  <c r="AA220"/>
  <c r="Z220"/>
  <c r="AA215" i="2"/>
  <c r="Z215"/>
  <c r="AB215" s="1"/>
  <c r="AA214"/>
  <c r="Z214"/>
  <c r="AB214" s="1"/>
  <c r="AA215" i="3"/>
  <c r="Z215"/>
  <c r="AB215" s="1"/>
  <c r="AA214"/>
  <c r="Z214"/>
  <c r="AB214" s="1"/>
  <c r="AA215" i="4"/>
  <c r="Z215"/>
  <c r="AB215" s="1"/>
  <c r="AA214"/>
  <c r="Z214"/>
  <c r="AB214" s="1"/>
  <c r="AA215" i="5"/>
  <c r="Z215"/>
  <c r="AB215" s="1"/>
  <c r="AA214"/>
  <c r="Z214"/>
  <c r="AB214" s="1"/>
  <c r="AA215" i="6"/>
  <c r="Z215"/>
  <c r="AB215" s="1"/>
  <c r="AA214"/>
  <c r="Z214"/>
  <c r="AB214" s="1"/>
  <c r="AA215" i="7"/>
  <c r="Z215"/>
  <c r="AB215" s="1"/>
  <c r="AA214"/>
  <c r="Z214"/>
  <c r="AB214" s="1"/>
  <c r="AA215" i="8"/>
  <c r="Z215"/>
  <c r="AB215" s="1"/>
  <c r="AA214"/>
  <c r="Z214"/>
  <c r="AB214" s="1"/>
  <c r="AA215" i="9"/>
  <c r="Z215"/>
  <c r="AB215" s="1"/>
  <c r="AA214"/>
  <c r="Z214"/>
  <c r="AB214" s="1"/>
  <c r="AA215" i="10"/>
  <c r="Z215"/>
  <c r="AB215" s="1"/>
  <c r="AA214"/>
  <c r="Z214"/>
  <c r="AB214" s="1"/>
  <c r="AA215" i="11"/>
  <c r="Z215"/>
  <c r="AB215" s="1"/>
  <c r="AA214"/>
  <c r="Z214"/>
  <c r="AB214" s="1"/>
  <c r="AA215" i="12"/>
  <c r="Z215"/>
  <c r="AB215" s="1"/>
  <c r="AA214"/>
  <c r="Z214"/>
  <c r="AB214" s="1"/>
  <c r="AA215" i="13"/>
  <c r="Z215"/>
  <c r="AB215" s="1"/>
  <c r="AA214"/>
  <c r="Z214"/>
  <c r="AB214" s="1"/>
  <c r="AA215" i="14"/>
  <c r="Z215"/>
  <c r="AB215" s="1"/>
  <c r="AA214"/>
  <c r="Z214"/>
  <c r="AB214" s="1"/>
  <c r="AA215" i="15"/>
  <c r="Z215"/>
  <c r="AB215" s="1"/>
  <c r="AA214"/>
  <c r="Z214"/>
  <c r="AB214" s="1"/>
  <c r="AA215" i="16"/>
  <c r="Z215"/>
  <c r="AB215" s="1"/>
  <c r="AA214"/>
  <c r="Z214"/>
  <c r="AB214" s="1"/>
  <c r="AA215" i="17"/>
  <c r="Z215"/>
  <c r="AB215" s="1"/>
  <c r="AA214"/>
  <c r="Z214"/>
  <c r="AB214" s="1"/>
  <c r="AA215" i="18"/>
  <c r="Z215"/>
  <c r="AB215" s="1"/>
  <c r="AA214"/>
  <c r="Z214"/>
  <c r="AB214" s="1"/>
  <c r="AA215" i="19"/>
  <c r="Z215"/>
  <c r="AB215" s="1"/>
  <c r="AA214"/>
  <c r="Z214"/>
  <c r="AB214" s="1"/>
  <c r="AA215" i="20"/>
  <c r="Z215"/>
  <c r="AB215" s="1"/>
  <c r="AA214"/>
  <c r="Z214"/>
  <c r="AB214" s="1"/>
  <c r="AA215" i="21"/>
  <c r="Z215"/>
  <c r="AB215" s="1"/>
  <c r="AA214"/>
  <c r="Z214"/>
  <c r="AB214" s="1"/>
  <c r="AA215" i="22"/>
  <c r="Z215"/>
  <c r="AB215" s="1"/>
  <c r="AA214"/>
  <c r="Z214"/>
  <c r="AB214" s="1"/>
  <c r="AA215" i="23"/>
  <c r="Z215"/>
  <c r="AB215" s="1"/>
  <c r="AA214"/>
  <c r="Z214"/>
  <c r="AB214" s="1"/>
  <c r="AA215" i="24"/>
  <c r="Z215"/>
  <c r="AB215" s="1"/>
  <c r="AA214"/>
  <c r="Z214"/>
  <c r="AB214" s="1"/>
  <c r="AA215" i="25"/>
  <c r="Z215"/>
  <c r="AB215" s="1"/>
  <c r="AA214"/>
  <c r="Z214"/>
  <c r="AB214" s="1"/>
  <c r="AA215" i="26"/>
  <c r="Z215"/>
  <c r="AB215" s="1"/>
  <c r="AA214"/>
  <c r="Z214"/>
  <c r="AB214" s="1"/>
  <c r="AA215" i="27"/>
  <c r="Z215"/>
  <c r="AB215" s="1"/>
  <c r="AA214"/>
  <c r="Z214"/>
  <c r="AB214" s="1"/>
  <c r="AA215" i="28"/>
  <c r="Z215"/>
  <c r="AB215" s="1"/>
  <c r="AA214"/>
  <c r="Z214"/>
  <c r="AB214" s="1"/>
  <c r="AA215" i="29"/>
  <c r="Z215"/>
  <c r="AB215" s="1"/>
  <c r="AA214"/>
  <c r="Z214"/>
  <c r="AB214" s="1"/>
  <c r="AA215" i="30"/>
  <c r="Z215"/>
  <c r="AB215" s="1"/>
  <c r="AA214"/>
  <c r="Z214"/>
  <c r="AB214" s="1"/>
  <c r="AA215" i="31"/>
  <c r="Z215"/>
  <c r="AB215" s="1"/>
  <c r="AA214"/>
  <c r="Z214"/>
  <c r="AB214" s="1"/>
  <c r="AA215" i="1"/>
  <c r="Z215"/>
  <c r="AA214"/>
  <c r="Z214"/>
  <c r="AA211" i="2"/>
  <c r="Z211"/>
  <c r="AB211" s="1"/>
  <c r="AA210"/>
  <c r="Z210"/>
  <c r="AB210" s="1"/>
  <c r="AA209"/>
  <c r="Z209"/>
  <c r="AB209" s="1"/>
  <c r="AA208"/>
  <c r="Z208"/>
  <c r="AB208" s="1"/>
  <c r="AA211" i="3"/>
  <c r="Z211"/>
  <c r="AB211" s="1"/>
  <c r="AA210"/>
  <c r="Z210"/>
  <c r="AB210" s="1"/>
  <c r="AA209"/>
  <c r="Z209"/>
  <c r="AB209" s="1"/>
  <c r="AA208"/>
  <c r="Z208"/>
  <c r="AB208" s="1"/>
  <c r="AA211" i="4"/>
  <c r="Z211"/>
  <c r="AB211" s="1"/>
  <c r="AA210"/>
  <c r="Z210"/>
  <c r="AB210" s="1"/>
  <c r="AA209"/>
  <c r="Z209"/>
  <c r="AB209" s="1"/>
  <c r="AA208"/>
  <c r="Z208"/>
  <c r="AB208" s="1"/>
  <c r="AA211" i="5"/>
  <c r="Z211"/>
  <c r="AB211" s="1"/>
  <c r="AA210"/>
  <c r="Z210"/>
  <c r="AB210" s="1"/>
  <c r="AA209"/>
  <c r="Z209"/>
  <c r="AB209" s="1"/>
  <c r="AA208"/>
  <c r="Z208"/>
  <c r="AB208" s="1"/>
  <c r="AA211" i="6"/>
  <c r="Z211"/>
  <c r="AB211" s="1"/>
  <c r="AA210"/>
  <c r="Z210"/>
  <c r="AB210" s="1"/>
  <c r="AA209"/>
  <c r="Z209"/>
  <c r="AB209" s="1"/>
  <c r="AA208"/>
  <c r="Z208"/>
  <c r="AB208" s="1"/>
  <c r="AA211" i="7"/>
  <c r="Z211"/>
  <c r="AB211" s="1"/>
  <c r="AA210"/>
  <c r="Z210"/>
  <c r="AB210" s="1"/>
  <c r="AA209"/>
  <c r="Z209"/>
  <c r="AB209" s="1"/>
  <c r="AA208"/>
  <c r="Z208"/>
  <c r="AB208" s="1"/>
  <c r="AA211" i="8"/>
  <c r="Z211"/>
  <c r="AB211" s="1"/>
  <c r="AA210"/>
  <c r="Z210"/>
  <c r="AB210" s="1"/>
  <c r="AA209"/>
  <c r="Z209"/>
  <c r="AB209" s="1"/>
  <c r="AA208"/>
  <c r="Z208"/>
  <c r="AB208" s="1"/>
  <c r="AA211" i="9"/>
  <c r="Z211"/>
  <c r="AB211" s="1"/>
  <c r="AA210"/>
  <c r="Z210"/>
  <c r="AB210" s="1"/>
  <c r="AA209"/>
  <c r="Z209"/>
  <c r="AB209" s="1"/>
  <c r="AA208"/>
  <c r="Z208"/>
  <c r="AB208" s="1"/>
  <c r="AA211" i="10"/>
  <c r="Z211"/>
  <c r="AB211" s="1"/>
  <c r="AA210"/>
  <c r="Z210"/>
  <c r="AB210" s="1"/>
  <c r="AA209"/>
  <c r="Z209"/>
  <c r="AB209" s="1"/>
  <c r="AA208"/>
  <c r="Z208"/>
  <c r="AB208" s="1"/>
  <c r="AA211" i="11"/>
  <c r="Z211"/>
  <c r="AB211" s="1"/>
  <c r="AA210"/>
  <c r="Z210"/>
  <c r="AB210" s="1"/>
  <c r="AA209"/>
  <c r="Z209"/>
  <c r="AB209" s="1"/>
  <c r="AA208"/>
  <c r="Z208"/>
  <c r="AB208" s="1"/>
  <c r="AA211" i="12"/>
  <c r="Z211"/>
  <c r="AB211" s="1"/>
  <c r="AA210"/>
  <c r="Z210"/>
  <c r="AB210" s="1"/>
  <c r="AA209"/>
  <c r="Z209"/>
  <c r="AB209" s="1"/>
  <c r="AA208"/>
  <c r="Z208"/>
  <c r="AB208" s="1"/>
  <c r="AA211" i="13"/>
  <c r="Z211"/>
  <c r="AB211" s="1"/>
  <c r="AA210"/>
  <c r="Z210"/>
  <c r="AB210" s="1"/>
  <c r="AA209"/>
  <c r="Z209"/>
  <c r="AB209" s="1"/>
  <c r="AA208"/>
  <c r="Z208"/>
  <c r="AB208" s="1"/>
  <c r="AA211" i="14"/>
  <c r="Z211"/>
  <c r="AB211" s="1"/>
  <c r="AA210"/>
  <c r="Z210"/>
  <c r="AB210" s="1"/>
  <c r="AA209"/>
  <c r="Z209"/>
  <c r="AB209" s="1"/>
  <c r="AA208"/>
  <c r="Z208"/>
  <c r="AB208" s="1"/>
  <c r="AA211" i="15"/>
  <c r="Z211"/>
  <c r="AB211" s="1"/>
  <c r="AA210"/>
  <c r="Z210"/>
  <c r="AB210" s="1"/>
  <c r="AA209"/>
  <c r="Z209"/>
  <c r="AB209" s="1"/>
  <c r="AA208"/>
  <c r="Z208"/>
  <c r="AB208" s="1"/>
  <c r="AA211" i="16"/>
  <c r="Z211"/>
  <c r="AB211" s="1"/>
  <c r="AA210"/>
  <c r="Z210"/>
  <c r="AB210" s="1"/>
  <c r="AA209"/>
  <c r="Z209"/>
  <c r="AB209" s="1"/>
  <c r="AA208"/>
  <c r="Z208"/>
  <c r="AB208" s="1"/>
  <c r="AA211" i="17"/>
  <c r="Z211"/>
  <c r="AB211" s="1"/>
  <c r="AA210"/>
  <c r="Z210"/>
  <c r="AB210" s="1"/>
  <c r="AA209"/>
  <c r="Z209"/>
  <c r="AB209" s="1"/>
  <c r="AA208"/>
  <c r="Z208"/>
  <c r="AB208" s="1"/>
  <c r="AA211" i="18"/>
  <c r="Z211"/>
  <c r="AB211" s="1"/>
  <c r="AA210"/>
  <c r="Z210"/>
  <c r="AB210" s="1"/>
  <c r="AA209"/>
  <c r="Z209"/>
  <c r="AB209" s="1"/>
  <c r="AA208"/>
  <c r="Z208"/>
  <c r="AB208" s="1"/>
  <c r="AA211" i="19"/>
  <c r="Z211"/>
  <c r="AB211" s="1"/>
  <c r="AA210"/>
  <c r="Z210"/>
  <c r="AB210" s="1"/>
  <c r="AA209"/>
  <c r="Z209"/>
  <c r="AB209" s="1"/>
  <c r="AA208"/>
  <c r="Z208"/>
  <c r="AB208" s="1"/>
  <c r="AA211" i="20"/>
  <c r="Z211"/>
  <c r="AB211" s="1"/>
  <c r="AA210"/>
  <c r="Z210"/>
  <c r="AB210" s="1"/>
  <c r="AA209"/>
  <c r="Z209"/>
  <c r="AB209" s="1"/>
  <c r="AA208"/>
  <c r="Z208"/>
  <c r="AB208" s="1"/>
  <c r="AA211" i="21"/>
  <c r="Z211"/>
  <c r="AB211" s="1"/>
  <c r="AA210"/>
  <c r="Z210"/>
  <c r="AB210" s="1"/>
  <c r="AA209"/>
  <c r="Z209"/>
  <c r="AB209" s="1"/>
  <c r="AA208"/>
  <c r="Z208"/>
  <c r="AB208" s="1"/>
  <c r="AA211" i="22"/>
  <c r="Z211"/>
  <c r="AB211" s="1"/>
  <c r="AA210"/>
  <c r="Z210"/>
  <c r="AB210" s="1"/>
  <c r="AA209"/>
  <c r="Z209"/>
  <c r="AB209" s="1"/>
  <c r="AA208"/>
  <c r="Z208"/>
  <c r="AB208" s="1"/>
  <c r="AA211" i="23"/>
  <c r="Z211"/>
  <c r="AB211" s="1"/>
  <c r="AA210"/>
  <c r="Z210"/>
  <c r="AB210" s="1"/>
  <c r="AA209"/>
  <c r="Z209"/>
  <c r="AB209" s="1"/>
  <c r="AA208"/>
  <c r="Z208"/>
  <c r="AB208" s="1"/>
  <c r="AA211" i="24"/>
  <c r="Z211"/>
  <c r="AB211" s="1"/>
  <c r="AA210"/>
  <c r="Z210"/>
  <c r="AB210" s="1"/>
  <c r="AA209"/>
  <c r="Z209"/>
  <c r="AB209" s="1"/>
  <c r="AA208"/>
  <c r="Z208"/>
  <c r="AB208" s="1"/>
  <c r="AA211" i="25"/>
  <c r="Z211"/>
  <c r="AB211" s="1"/>
  <c r="AA210"/>
  <c r="Z210"/>
  <c r="AB210" s="1"/>
  <c r="AA209"/>
  <c r="Z209"/>
  <c r="AB209" s="1"/>
  <c r="AA208"/>
  <c r="Z208"/>
  <c r="AB208" s="1"/>
  <c r="AA211" i="26"/>
  <c r="Z211"/>
  <c r="AB211" s="1"/>
  <c r="AA210"/>
  <c r="Z210"/>
  <c r="AB210" s="1"/>
  <c r="AA209"/>
  <c r="Z209"/>
  <c r="AB209" s="1"/>
  <c r="AA208"/>
  <c r="Z208"/>
  <c r="AB208" s="1"/>
  <c r="AA211" i="27"/>
  <c r="Z211"/>
  <c r="AB211" s="1"/>
  <c r="AA210"/>
  <c r="Z210"/>
  <c r="AB210" s="1"/>
  <c r="AA209"/>
  <c r="Z209"/>
  <c r="AB209" s="1"/>
  <c r="AA208"/>
  <c r="Z208"/>
  <c r="AB208" s="1"/>
  <c r="AA211" i="28"/>
  <c r="Z211"/>
  <c r="AB211" s="1"/>
  <c r="AA210"/>
  <c r="Z210"/>
  <c r="AB210" s="1"/>
  <c r="AA209"/>
  <c r="Z209"/>
  <c r="AB209" s="1"/>
  <c r="AA208"/>
  <c r="Z208"/>
  <c r="AB208" s="1"/>
  <c r="AA211" i="29"/>
  <c r="Z211"/>
  <c r="AB211" s="1"/>
  <c r="AA210"/>
  <c r="Z210"/>
  <c r="AB210" s="1"/>
  <c r="AA209"/>
  <c r="Z209"/>
  <c r="AB209" s="1"/>
  <c r="AA208"/>
  <c r="Z208"/>
  <c r="AB208" s="1"/>
  <c r="AA211" i="30"/>
  <c r="Z211"/>
  <c r="AB211" s="1"/>
  <c r="AA210"/>
  <c r="Z210"/>
  <c r="AB210" s="1"/>
  <c r="AA209"/>
  <c r="Z209"/>
  <c r="AB209" s="1"/>
  <c r="AA208"/>
  <c r="Z208"/>
  <c r="AB208" s="1"/>
  <c r="AA211" i="31"/>
  <c r="Z211"/>
  <c r="AB211" s="1"/>
  <c r="AA210"/>
  <c r="Z210"/>
  <c r="AB210" s="1"/>
  <c r="AA209"/>
  <c r="Z209"/>
  <c r="AB209" s="1"/>
  <c r="AA208"/>
  <c r="Z208"/>
  <c r="AB208" s="1"/>
  <c r="AA211" i="1"/>
  <c r="Z211"/>
  <c r="AA210"/>
  <c r="Z210"/>
  <c r="AA209"/>
  <c r="Z209"/>
  <c r="AA208"/>
  <c r="Z208"/>
  <c r="AA205" i="2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3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4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5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6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7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8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9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0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1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2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3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4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5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6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7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8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9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0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1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2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3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4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5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6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7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8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29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30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31"/>
  <c r="Z205"/>
  <c r="AB205" s="1"/>
  <c r="AA204"/>
  <c r="Z204"/>
  <c r="AB204" s="1"/>
  <c r="AA203"/>
  <c r="Z203"/>
  <c r="AB203" s="1"/>
  <c r="AA202"/>
  <c r="Z202"/>
  <c r="AB202" s="1"/>
  <c r="AA201"/>
  <c r="Z201"/>
  <c r="AB201" s="1"/>
  <c r="AA200"/>
  <c r="Z200"/>
  <c r="AB200" s="1"/>
  <c r="AA199"/>
  <c r="Z199"/>
  <c r="AB199" s="1"/>
  <c r="AA198"/>
  <c r="Z198"/>
  <c r="AB198" s="1"/>
  <c r="AA197"/>
  <c r="Z197"/>
  <c r="AB197" s="1"/>
  <c r="AA205" i="1"/>
  <c r="Z205"/>
  <c r="AA204"/>
  <c r="Z204"/>
  <c r="AA203"/>
  <c r="Z203"/>
  <c r="AA202"/>
  <c r="Z202"/>
  <c r="AA201"/>
  <c r="Z201"/>
  <c r="AA200"/>
  <c r="Z200"/>
  <c r="AA199"/>
  <c r="Z199"/>
  <c r="AA198"/>
  <c r="Z198"/>
  <c r="AA197"/>
  <c r="Z197"/>
  <c r="AA191" i="2"/>
  <c r="Z191"/>
  <c r="AB191" s="1"/>
  <c r="AA190"/>
  <c r="Z190"/>
  <c r="AB190" s="1"/>
  <c r="AA189"/>
  <c r="Z189"/>
  <c r="AB189" s="1"/>
  <c r="AA188"/>
  <c r="Z188"/>
  <c r="AB188" s="1"/>
  <c r="AA191" i="3"/>
  <c r="Z191"/>
  <c r="AB191" s="1"/>
  <c r="AA190"/>
  <c r="Z190"/>
  <c r="AB190" s="1"/>
  <c r="AA189"/>
  <c r="Z189"/>
  <c r="AB189" s="1"/>
  <c r="AA188"/>
  <c r="Z188"/>
  <c r="AB188" s="1"/>
  <c r="AA191" i="4"/>
  <c r="Z191"/>
  <c r="AB191" s="1"/>
  <c r="AA190"/>
  <c r="Z190"/>
  <c r="AB190" s="1"/>
  <c r="AA189"/>
  <c r="Z189"/>
  <c r="AB189" s="1"/>
  <c r="AA188"/>
  <c r="Z188"/>
  <c r="AB188" s="1"/>
  <c r="AA191" i="5"/>
  <c r="Z191"/>
  <c r="AB191" s="1"/>
  <c r="AA190"/>
  <c r="Z190"/>
  <c r="AB190" s="1"/>
  <c r="AA189"/>
  <c r="Z189"/>
  <c r="AB189" s="1"/>
  <c r="AA188"/>
  <c r="Z188"/>
  <c r="AB188" s="1"/>
  <c r="AA191" i="6"/>
  <c r="Z191"/>
  <c r="AB191" s="1"/>
  <c r="AA190"/>
  <c r="Z190"/>
  <c r="AB190" s="1"/>
  <c r="AA189"/>
  <c r="Z189"/>
  <c r="AB189" s="1"/>
  <c r="AA188"/>
  <c r="Z188"/>
  <c r="AB188" s="1"/>
  <c r="AA191" i="7"/>
  <c r="Z191"/>
  <c r="AB191" s="1"/>
  <c r="AA190"/>
  <c r="Z190"/>
  <c r="AB190" s="1"/>
  <c r="AA189"/>
  <c r="Z189"/>
  <c r="AB189" s="1"/>
  <c r="AA188"/>
  <c r="Z188"/>
  <c r="AB188" s="1"/>
  <c r="AA191" i="8"/>
  <c r="Z191"/>
  <c r="AB191" s="1"/>
  <c r="AA190"/>
  <c r="Z190"/>
  <c r="AB190" s="1"/>
  <c r="AA189"/>
  <c r="Z189"/>
  <c r="AB189" s="1"/>
  <c r="AA188"/>
  <c r="Z188"/>
  <c r="AB188" s="1"/>
  <c r="AA191" i="9"/>
  <c r="Z191"/>
  <c r="AB191" s="1"/>
  <c r="AA190"/>
  <c r="Z190"/>
  <c r="AB190" s="1"/>
  <c r="AA189"/>
  <c r="Z189"/>
  <c r="AB189" s="1"/>
  <c r="AA188"/>
  <c r="Z188"/>
  <c r="AB188" s="1"/>
  <c r="AA191" i="10"/>
  <c r="Z191"/>
  <c r="AB191" s="1"/>
  <c r="AA190"/>
  <c r="Z190"/>
  <c r="AB190" s="1"/>
  <c r="AA189"/>
  <c r="Z189"/>
  <c r="AB189" s="1"/>
  <c r="AA188"/>
  <c r="Z188"/>
  <c r="AB188" s="1"/>
  <c r="AA191" i="11"/>
  <c r="Z191"/>
  <c r="AB191" s="1"/>
  <c r="AA190"/>
  <c r="Z190"/>
  <c r="AB190" s="1"/>
  <c r="AA189"/>
  <c r="Z189"/>
  <c r="AB189" s="1"/>
  <c r="AA188"/>
  <c r="Z188"/>
  <c r="AB188" s="1"/>
  <c r="AA191" i="12"/>
  <c r="Z191"/>
  <c r="AB191" s="1"/>
  <c r="AA190"/>
  <c r="Z190"/>
  <c r="AB190" s="1"/>
  <c r="AA189"/>
  <c r="Z189"/>
  <c r="AB189" s="1"/>
  <c r="AA188"/>
  <c r="Z188"/>
  <c r="AB188" s="1"/>
  <c r="AA191" i="13"/>
  <c r="Z191"/>
  <c r="AB191" s="1"/>
  <c r="AA190"/>
  <c r="Z190"/>
  <c r="AB190" s="1"/>
  <c r="AA189"/>
  <c r="Z189"/>
  <c r="AB189" s="1"/>
  <c r="AA188"/>
  <c r="Z188"/>
  <c r="AB188" s="1"/>
  <c r="AA191" i="14"/>
  <c r="Z191"/>
  <c r="AB191" s="1"/>
  <c r="AA190"/>
  <c r="Z190"/>
  <c r="AB190" s="1"/>
  <c r="AA189"/>
  <c r="Z189"/>
  <c r="AB189" s="1"/>
  <c r="AA188"/>
  <c r="Z188"/>
  <c r="AB188" s="1"/>
  <c r="AA191" i="15"/>
  <c r="Z191"/>
  <c r="AB191" s="1"/>
  <c r="AA190"/>
  <c r="Z190"/>
  <c r="AB190" s="1"/>
  <c r="AA189"/>
  <c r="Z189"/>
  <c r="AB189" s="1"/>
  <c r="AA188"/>
  <c r="Z188"/>
  <c r="AB188" s="1"/>
  <c r="AA191" i="16"/>
  <c r="Z191"/>
  <c r="AB191" s="1"/>
  <c r="AA190"/>
  <c r="Z190"/>
  <c r="AB190" s="1"/>
  <c r="AA189"/>
  <c r="Z189"/>
  <c r="AB189" s="1"/>
  <c r="AA188"/>
  <c r="Z188"/>
  <c r="AB188" s="1"/>
  <c r="AA191" i="17"/>
  <c r="Z191"/>
  <c r="AB191" s="1"/>
  <c r="AA190"/>
  <c r="Z190"/>
  <c r="AB190" s="1"/>
  <c r="AA189"/>
  <c r="Z189"/>
  <c r="AB189" s="1"/>
  <c r="AA188"/>
  <c r="Z188"/>
  <c r="AB188" s="1"/>
  <c r="AA191" i="18"/>
  <c r="Z191"/>
  <c r="AB191" s="1"/>
  <c r="AA190"/>
  <c r="Z190"/>
  <c r="AB190" s="1"/>
  <c r="AA189"/>
  <c r="Z189"/>
  <c r="AB189" s="1"/>
  <c r="AA188"/>
  <c r="Z188"/>
  <c r="AB188" s="1"/>
  <c r="AA191" i="19"/>
  <c r="Z191"/>
  <c r="AB191" s="1"/>
  <c r="AA190"/>
  <c r="Z190"/>
  <c r="AB190" s="1"/>
  <c r="AA189"/>
  <c r="Z189"/>
  <c r="AB189" s="1"/>
  <c r="AA188"/>
  <c r="Z188"/>
  <c r="AB188" s="1"/>
  <c r="AA191" i="20"/>
  <c r="Z191"/>
  <c r="AB191" s="1"/>
  <c r="AA190"/>
  <c r="Z190"/>
  <c r="AB190" s="1"/>
  <c r="AA189"/>
  <c r="Z189"/>
  <c r="AB189" s="1"/>
  <c r="AA188"/>
  <c r="Z188"/>
  <c r="AB188" s="1"/>
  <c r="AA191" i="21"/>
  <c r="Z191"/>
  <c r="AB191" s="1"/>
  <c r="AA190"/>
  <c r="Z190"/>
  <c r="AB190" s="1"/>
  <c r="AA189"/>
  <c r="Z189"/>
  <c r="AB189" s="1"/>
  <c r="AA188"/>
  <c r="Z188"/>
  <c r="AB188" s="1"/>
  <c r="AA191" i="22"/>
  <c r="Z191"/>
  <c r="AB191" s="1"/>
  <c r="AA190"/>
  <c r="Z190"/>
  <c r="AB190" s="1"/>
  <c r="AA189"/>
  <c r="Z189"/>
  <c r="AB189" s="1"/>
  <c r="AA188"/>
  <c r="Z188"/>
  <c r="AB188" s="1"/>
  <c r="AA191" i="23"/>
  <c r="Z191"/>
  <c r="AB191" s="1"/>
  <c r="AA190"/>
  <c r="Z190"/>
  <c r="AB190" s="1"/>
  <c r="AA189"/>
  <c r="Z189"/>
  <c r="AB189" s="1"/>
  <c r="AA188"/>
  <c r="Z188"/>
  <c r="AB188" s="1"/>
  <c r="AA191" i="24"/>
  <c r="Z191"/>
  <c r="AB191" s="1"/>
  <c r="AA190"/>
  <c r="Z190"/>
  <c r="AB190" s="1"/>
  <c r="AA189"/>
  <c r="Z189"/>
  <c r="AB189" s="1"/>
  <c r="AA188"/>
  <c r="Z188"/>
  <c r="AB188" s="1"/>
  <c r="AA191" i="25"/>
  <c r="Z191"/>
  <c r="AB191" s="1"/>
  <c r="AA190"/>
  <c r="Z190"/>
  <c r="AB190" s="1"/>
  <c r="AA189"/>
  <c r="Z189"/>
  <c r="AB189" s="1"/>
  <c r="AA188"/>
  <c r="Z188"/>
  <c r="AB188" s="1"/>
  <c r="AA191" i="26"/>
  <c r="Z191"/>
  <c r="AB191" s="1"/>
  <c r="AA190"/>
  <c r="Z190"/>
  <c r="AB190" s="1"/>
  <c r="AA189"/>
  <c r="Z189"/>
  <c r="AB189" s="1"/>
  <c r="AA188"/>
  <c r="Z188"/>
  <c r="AB188" s="1"/>
  <c r="AA191" i="27"/>
  <c r="Z191"/>
  <c r="AB191" s="1"/>
  <c r="AA190"/>
  <c r="Z190"/>
  <c r="AB190" s="1"/>
  <c r="AA189"/>
  <c r="Z189"/>
  <c r="AB189" s="1"/>
  <c r="AA188"/>
  <c r="Z188"/>
  <c r="AB188" s="1"/>
  <c r="AA191" i="28"/>
  <c r="Z191"/>
  <c r="AB191" s="1"/>
  <c r="AA190"/>
  <c r="Z190"/>
  <c r="AB190" s="1"/>
  <c r="AA189"/>
  <c r="Z189"/>
  <c r="AB189" s="1"/>
  <c r="AA188"/>
  <c r="Z188"/>
  <c r="AB188" s="1"/>
  <c r="AA191" i="29"/>
  <c r="Z191"/>
  <c r="AB191" s="1"/>
  <c r="AA190"/>
  <c r="Z190"/>
  <c r="AB190" s="1"/>
  <c r="AA189"/>
  <c r="Z189"/>
  <c r="AB189" s="1"/>
  <c r="AA188"/>
  <c r="Z188"/>
  <c r="AB188" s="1"/>
  <c r="AA191" i="30"/>
  <c r="Z191"/>
  <c r="AB191" s="1"/>
  <c r="AA190"/>
  <c r="Z190"/>
  <c r="AB190" s="1"/>
  <c r="AA189"/>
  <c r="Z189"/>
  <c r="AB189" s="1"/>
  <c r="AA188"/>
  <c r="Z188"/>
  <c r="AB188" s="1"/>
  <c r="AA191" i="31"/>
  <c r="Z191"/>
  <c r="AB191" s="1"/>
  <c r="AA190"/>
  <c r="Z190"/>
  <c r="AB190" s="1"/>
  <c r="AA189"/>
  <c r="Z189"/>
  <c r="AB189" s="1"/>
  <c r="AA188"/>
  <c r="Z188"/>
  <c r="AB188" s="1"/>
  <c r="AA191" i="1"/>
  <c r="Z191"/>
  <c r="AA190"/>
  <c r="Z190"/>
  <c r="AA189"/>
  <c r="Z189"/>
  <c r="AA188"/>
  <c r="Z188"/>
  <c r="AA185" i="2"/>
  <c r="Z185"/>
  <c r="AB185" s="1"/>
  <c r="AA184"/>
  <c r="Z184"/>
  <c r="AB184" s="1"/>
  <c r="AA183"/>
  <c r="Z183"/>
  <c r="AB183" s="1"/>
  <c r="AA182"/>
  <c r="Z182"/>
  <c r="AB182" s="1"/>
  <c r="AA185" i="3"/>
  <c r="Z185"/>
  <c r="AB185" s="1"/>
  <c r="AA184"/>
  <c r="Z184"/>
  <c r="AB184" s="1"/>
  <c r="AA183"/>
  <c r="Z183"/>
  <c r="AB183" s="1"/>
  <c r="AA182"/>
  <c r="Z182"/>
  <c r="AB182" s="1"/>
  <c r="AA185" i="4"/>
  <c r="Z185"/>
  <c r="AB185" s="1"/>
  <c r="AA184"/>
  <c r="Z184"/>
  <c r="AB184" s="1"/>
  <c r="AA183"/>
  <c r="Z183"/>
  <c r="AB183" s="1"/>
  <c r="AA182"/>
  <c r="Z182"/>
  <c r="AB182" s="1"/>
  <c r="AA185" i="5"/>
  <c r="Z185"/>
  <c r="AB185" s="1"/>
  <c r="AA184"/>
  <c r="Z184"/>
  <c r="AB184" s="1"/>
  <c r="AA183"/>
  <c r="Z183"/>
  <c r="AB183" s="1"/>
  <c r="AA182"/>
  <c r="Z182"/>
  <c r="AB182" s="1"/>
  <c r="AA185" i="6"/>
  <c r="Z185"/>
  <c r="AB185" s="1"/>
  <c r="AA184"/>
  <c r="Z184"/>
  <c r="AB184" s="1"/>
  <c r="AA183"/>
  <c r="Z183"/>
  <c r="AB183" s="1"/>
  <c r="AA182"/>
  <c r="Z182"/>
  <c r="AB182" s="1"/>
  <c r="AA185" i="7"/>
  <c r="Z185"/>
  <c r="AB185" s="1"/>
  <c r="AA184"/>
  <c r="Z184"/>
  <c r="AB184" s="1"/>
  <c r="AA183"/>
  <c r="Z183"/>
  <c r="AB183" s="1"/>
  <c r="AA182"/>
  <c r="Z182"/>
  <c r="AB182" s="1"/>
  <c r="AA185" i="8"/>
  <c r="Z185"/>
  <c r="AB185" s="1"/>
  <c r="AA184"/>
  <c r="Z184"/>
  <c r="AB184" s="1"/>
  <c r="AA183"/>
  <c r="Z183"/>
  <c r="AB183" s="1"/>
  <c r="AA182"/>
  <c r="Z182"/>
  <c r="AB182" s="1"/>
  <c r="AA185" i="9"/>
  <c r="Z185"/>
  <c r="AB185" s="1"/>
  <c r="AA184"/>
  <c r="Z184"/>
  <c r="AB184" s="1"/>
  <c r="AA183"/>
  <c r="Z183"/>
  <c r="AB183" s="1"/>
  <c r="AA182"/>
  <c r="Z182"/>
  <c r="AB182" s="1"/>
  <c r="AA185" i="10"/>
  <c r="Z185"/>
  <c r="AB185" s="1"/>
  <c r="AA184"/>
  <c r="Z184"/>
  <c r="AB184" s="1"/>
  <c r="AA183"/>
  <c r="Z183"/>
  <c r="AB183" s="1"/>
  <c r="AA182"/>
  <c r="Z182"/>
  <c r="AB182" s="1"/>
  <c r="AA185" i="11"/>
  <c r="Z185"/>
  <c r="AB185" s="1"/>
  <c r="AA184"/>
  <c r="Z184"/>
  <c r="AB184" s="1"/>
  <c r="AA183"/>
  <c r="Z183"/>
  <c r="AB183" s="1"/>
  <c r="AA182"/>
  <c r="Z182"/>
  <c r="AB182" s="1"/>
  <c r="AA185" i="12"/>
  <c r="Z185"/>
  <c r="AB185" s="1"/>
  <c r="AA184"/>
  <c r="Z184"/>
  <c r="AB184" s="1"/>
  <c r="AA183"/>
  <c r="Z183"/>
  <c r="AB183" s="1"/>
  <c r="AA182"/>
  <c r="Z182"/>
  <c r="AB182" s="1"/>
  <c r="AA185" i="13"/>
  <c r="Z185"/>
  <c r="AB185" s="1"/>
  <c r="AA184"/>
  <c r="Z184"/>
  <c r="AB184" s="1"/>
  <c r="AA183"/>
  <c r="Z183"/>
  <c r="AB183" s="1"/>
  <c r="AA182"/>
  <c r="Z182"/>
  <c r="AB182" s="1"/>
  <c r="AA185" i="14"/>
  <c r="Z185"/>
  <c r="AB185" s="1"/>
  <c r="AA184"/>
  <c r="Z184"/>
  <c r="AB184" s="1"/>
  <c r="AA183"/>
  <c r="Z183"/>
  <c r="AB183" s="1"/>
  <c r="AA182"/>
  <c r="Z182"/>
  <c r="AB182" s="1"/>
  <c r="AA185" i="15"/>
  <c r="Z185"/>
  <c r="AB185" s="1"/>
  <c r="AA184"/>
  <c r="Z184"/>
  <c r="AB184" s="1"/>
  <c r="AA183"/>
  <c r="Z183"/>
  <c r="AB183" s="1"/>
  <c r="AA182"/>
  <c r="Z182"/>
  <c r="AB182" s="1"/>
  <c r="AA185" i="16"/>
  <c r="Z185"/>
  <c r="AB185" s="1"/>
  <c r="AA184"/>
  <c r="Z184"/>
  <c r="AB184" s="1"/>
  <c r="AA183"/>
  <c r="Z183"/>
  <c r="AB183" s="1"/>
  <c r="AA182"/>
  <c r="Z182"/>
  <c r="AB182" s="1"/>
  <c r="AA185" i="17"/>
  <c r="Z185"/>
  <c r="AB185" s="1"/>
  <c r="AA184"/>
  <c r="Z184"/>
  <c r="AB184" s="1"/>
  <c r="AA183"/>
  <c r="Z183"/>
  <c r="AB183" s="1"/>
  <c r="AA182"/>
  <c r="Z182"/>
  <c r="AB182" s="1"/>
  <c r="AA185" i="18"/>
  <c r="Z185"/>
  <c r="AB185" s="1"/>
  <c r="AA184"/>
  <c r="Z184"/>
  <c r="AB184" s="1"/>
  <c r="AA183"/>
  <c r="Z183"/>
  <c r="AB183" s="1"/>
  <c r="AA182"/>
  <c r="Z182"/>
  <c r="AB182" s="1"/>
  <c r="AA185" i="19"/>
  <c r="Z185"/>
  <c r="AB185" s="1"/>
  <c r="AA184"/>
  <c r="Z184"/>
  <c r="AB184" s="1"/>
  <c r="AA183"/>
  <c r="Z183"/>
  <c r="AB183" s="1"/>
  <c r="AA182"/>
  <c r="Z182"/>
  <c r="AB182" s="1"/>
  <c r="AA185" i="20"/>
  <c r="Z185"/>
  <c r="AB185" s="1"/>
  <c r="AA184"/>
  <c r="Z184"/>
  <c r="AB184" s="1"/>
  <c r="AA183"/>
  <c r="Z183"/>
  <c r="AB183" s="1"/>
  <c r="AA182"/>
  <c r="Z182"/>
  <c r="AB182" s="1"/>
  <c r="AA185" i="21"/>
  <c r="Z185"/>
  <c r="AB185" s="1"/>
  <c r="AA184"/>
  <c r="Z184"/>
  <c r="AB184" s="1"/>
  <c r="AA183"/>
  <c r="Z183"/>
  <c r="AB183" s="1"/>
  <c r="AA182"/>
  <c r="Z182"/>
  <c r="AB182" s="1"/>
  <c r="AA185" i="22"/>
  <c r="Z185"/>
  <c r="AB185" s="1"/>
  <c r="AA184"/>
  <c r="Z184"/>
  <c r="AB184" s="1"/>
  <c r="AA183"/>
  <c r="Z183"/>
  <c r="AB183" s="1"/>
  <c r="AA182"/>
  <c r="Z182"/>
  <c r="AB182" s="1"/>
  <c r="AA185" i="23"/>
  <c r="Z185"/>
  <c r="AB185" s="1"/>
  <c r="AA184"/>
  <c r="Z184"/>
  <c r="AB184" s="1"/>
  <c r="AA183"/>
  <c r="Z183"/>
  <c r="AB183" s="1"/>
  <c r="AA182"/>
  <c r="Z182"/>
  <c r="AB182" s="1"/>
  <c r="AA185" i="24"/>
  <c r="Z185"/>
  <c r="AB185" s="1"/>
  <c r="AA184"/>
  <c r="Z184"/>
  <c r="AB184" s="1"/>
  <c r="AA183"/>
  <c r="Z183"/>
  <c r="AB183" s="1"/>
  <c r="AA182"/>
  <c r="Z182"/>
  <c r="AB182" s="1"/>
  <c r="AA185" i="25"/>
  <c r="Z185"/>
  <c r="AB185" s="1"/>
  <c r="AA184"/>
  <c r="Z184"/>
  <c r="AB184" s="1"/>
  <c r="AA183"/>
  <c r="Z183"/>
  <c r="AB183" s="1"/>
  <c r="AA182"/>
  <c r="Z182"/>
  <c r="AB182" s="1"/>
  <c r="AA185" i="26"/>
  <c r="Z185"/>
  <c r="AB185" s="1"/>
  <c r="AA184"/>
  <c r="Z184"/>
  <c r="AB184" s="1"/>
  <c r="AA183"/>
  <c r="Z183"/>
  <c r="AB183" s="1"/>
  <c r="AA182"/>
  <c r="Z182"/>
  <c r="AB182" s="1"/>
  <c r="AA185" i="27"/>
  <c r="Z185"/>
  <c r="AB185" s="1"/>
  <c r="AA184"/>
  <c r="Z184"/>
  <c r="AB184" s="1"/>
  <c r="AA183"/>
  <c r="Z183"/>
  <c r="AB183" s="1"/>
  <c r="AA182"/>
  <c r="Z182"/>
  <c r="AB182" s="1"/>
  <c r="AA185" i="28"/>
  <c r="Z185"/>
  <c r="AB185" s="1"/>
  <c r="AA184"/>
  <c r="Z184"/>
  <c r="AB184" s="1"/>
  <c r="AA183"/>
  <c r="Z183"/>
  <c r="AB183" s="1"/>
  <c r="AA182"/>
  <c r="Z182"/>
  <c r="AB182" s="1"/>
  <c r="AA185" i="29"/>
  <c r="Z185"/>
  <c r="AB185" s="1"/>
  <c r="AA184"/>
  <c r="Z184"/>
  <c r="AB184" s="1"/>
  <c r="AA183"/>
  <c r="Z183"/>
  <c r="AB183" s="1"/>
  <c r="AA182"/>
  <c r="Z182"/>
  <c r="AB182" s="1"/>
  <c r="AA185" i="30"/>
  <c r="Z185"/>
  <c r="AB185" s="1"/>
  <c r="AA184"/>
  <c r="Z184"/>
  <c r="AB184" s="1"/>
  <c r="AA183"/>
  <c r="Z183"/>
  <c r="AB183" s="1"/>
  <c r="AA182"/>
  <c r="Z182"/>
  <c r="AB182" s="1"/>
  <c r="AA185" i="31"/>
  <c r="Z185"/>
  <c r="AB185" s="1"/>
  <c r="AA184"/>
  <c r="Z184"/>
  <c r="AB184" s="1"/>
  <c r="AA183"/>
  <c r="Z183"/>
  <c r="AB183" s="1"/>
  <c r="AA182"/>
  <c r="Z182"/>
  <c r="AB182" s="1"/>
  <c r="AA185" i="1"/>
  <c r="Z185"/>
  <c r="AA184"/>
  <c r="Z184"/>
  <c r="AA183"/>
  <c r="Z183"/>
  <c r="AA182"/>
  <c r="Z182"/>
  <c r="AA179" i="2"/>
  <c r="Z179"/>
  <c r="AB179" s="1"/>
  <c r="AA178"/>
  <c r="Z178"/>
  <c r="AB178" s="1"/>
  <c r="AA177"/>
  <c r="Z177"/>
  <c r="AB177" s="1"/>
  <c r="AA176"/>
  <c r="Z176"/>
  <c r="AB176" s="1"/>
  <c r="AA179" i="3"/>
  <c r="Z179"/>
  <c r="AB179" s="1"/>
  <c r="AA178"/>
  <c r="Z178"/>
  <c r="AB178" s="1"/>
  <c r="AA177"/>
  <c r="Z177"/>
  <c r="AB177" s="1"/>
  <c r="AA176"/>
  <c r="Z176"/>
  <c r="AB176" s="1"/>
  <c r="AA179" i="4"/>
  <c r="Z179"/>
  <c r="AB179" s="1"/>
  <c r="AA178"/>
  <c r="Z178"/>
  <c r="AB178" s="1"/>
  <c r="AA177"/>
  <c r="Z177"/>
  <c r="AB177" s="1"/>
  <c r="AA176"/>
  <c r="Z176"/>
  <c r="AB176" s="1"/>
  <c r="AA179" i="5"/>
  <c r="Z179"/>
  <c r="AB179" s="1"/>
  <c r="AA178"/>
  <c r="Z178"/>
  <c r="AB178" s="1"/>
  <c r="AA177"/>
  <c r="Z177"/>
  <c r="AB177" s="1"/>
  <c r="AA176"/>
  <c r="Z176"/>
  <c r="AB176" s="1"/>
  <c r="AA179" i="6"/>
  <c r="Z179"/>
  <c r="AB179" s="1"/>
  <c r="AA178"/>
  <c r="Z178"/>
  <c r="AB178" s="1"/>
  <c r="AA177"/>
  <c r="Z177"/>
  <c r="AB177" s="1"/>
  <c r="AA176"/>
  <c r="Z176"/>
  <c r="AB176" s="1"/>
  <c r="AA179" i="7"/>
  <c r="Z179"/>
  <c r="AB179" s="1"/>
  <c r="AA178"/>
  <c r="Z178"/>
  <c r="AB178" s="1"/>
  <c r="AA177"/>
  <c r="Z177"/>
  <c r="AB177" s="1"/>
  <c r="AA176"/>
  <c r="Z176"/>
  <c r="AB176" s="1"/>
  <c r="AA179" i="8"/>
  <c r="Z179"/>
  <c r="AB179" s="1"/>
  <c r="AA178"/>
  <c r="Z178"/>
  <c r="AB178" s="1"/>
  <c r="AA177"/>
  <c r="Z177"/>
  <c r="AB177" s="1"/>
  <c r="AA176"/>
  <c r="Z176"/>
  <c r="AB176" s="1"/>
  <c r="AA179" i="9"/>
  <c r="Z179"/>
  <c r="AB179" s="1"/>
  <c r="AA178"/>
  <c r="Z178"/>
  <c r="AB178" s="1"/>
  <c r="AA177"/>
  <c r="Z177"/>
  <c r="AB177" s="1"/>
  <c r="AA176"/>
  <c r="Z176"/>
  <c r="AB176" s="1"/>
  <c r="AA179" i="10"/>
  <c r="Z179"/>
  <c r="AB179" s="1"/>
  <c r="AA178"/>
  <c r="Z178"/>
  <c r="AB178" s="1"/>
  <c r="AA177"/>
  <c r="Z177"/>
  <c r="AB177" s="1"/>
  <c r="AA176"/>
  <c r="Z176"/>
  <c r="AB176" s="1"/>
  <c r="AA179" i="11"/>
  <c r="Z179"/>
  <c r="AB179" s="1"/>
  <c r="AA178"/>
  <c r="Z178"/>
  <c r="AB178" s="1"/>
  <c r="AA177"/>
  <c r="Z177"/>
  <c r="AB177" s="1"/>
  <c r="AA176"/>
  <c r="Z176"/>
  <c r="AB176" s="1"/>
  <c r="AA179" i="12"/>
  <c r="Z179"/>
  <c r="AB179" s="1"/>
  <c r="AA178"/>
  <c r="Z178"/>
  <c r="AB178" s="1"/>
  <c r="AA177"/>
  <c r="Z177"/>
  <c r="AB177" s="1"/>
  <c r="AA176"/>
  <c r="Z176"/>
  <c r="AB176" s="1"/>
  <c r="AA179" i="13"/>
  <c r="Z179"/>
  <c r="AB179" s="1"/>
  <c r="AA178"/>
  <c r="Z178"/>
  <c r="AB178" s="1"/>
  <c r="AA177"/>
  <c r="Z177"/>
  <c r="AB177" s="1"/>
  <c r="AA176"/>
  <c r="Z176"/>
  <c r="AB176" s="1"/>
  <c r="AA179" i="14"/>
  <c r="Z179"/>
  <c r="AB179" s="1"/>
  <c r="AA178"/>
  <c r="Z178"/>
  <c r="AB178" s="1"/>
  <c r="AA177"/>
  <c r="Z177"/>
  <c r="AB177" s="1"/>
  <c r="AA176"/>
  <c r="Z176"/>
  <c r="AB176" s="1"/>
  <c r="AA179" i="15"/>
  <c r="Z179"/>
  <c r="AB179" s="1"/>
  <c r="AA178"/>
  <c r="Z178"/>
  <c r="AB178" s="1"/>
  <c r="AA177"/>
  <c r="Z177"/>
  <c r="AB177" s="1"/>
  <c r="AA176"/>
  <c r="Z176"/>
  <c r="AB176" s="1"/>
  <c r="AA179" i="16"/>
  <c r="Z179"/>
  <c r="AB179" s="1"/>
  <c r="AA178"/>
  <c r="Z178"/>
  <c r="AB178" s="1"/>
  <c r="AA177"/>
  <c r="Z177"/>
  <c r="AB177" s="1"/>
  <c r="AA176"/>
  <c r="Z176"/>
  <c r="AB176" s="1"/>
  <c r="AA179" i="17"/>
  <c r="Z179"/>
  <c r="AB179" s="1"/>
  <c r="AA178"/>
  <c r="Z178"/>
  <c r="AB178" s="1"/>
  <c r="AA177"/>
  <c r="Z177"/>
  <c r="AB177" s="1"/>
  <c r="AA176"/>
  <c r="Z176"/>
  <c r="AB176" s="1"/>
  <c r="AA179" i="18"/>
  <c r="Z179"/>
  <c r="AB179" s="1"/>
  <c r="AA178"/>
  <c r="Z178"/>
  <c r="AB178" s="1"/>
  <c r="AA177"/>
  <c r="Z177"/>
  <c r="AB177" s="1"/>
  <c r="AA176"/>
  <c r="Z176"/>
  <c r="AB176" s="1"/>
  <c r="AA179" i="19"/>
  <c r="Z179"/>
  <c r="AB179" s="1"/>
  <c r="AA178"/>
  <c r="Z178"/>
  <c r="AB178" s="1"/>
  <c r="AA177"/>
  <c r="Z177"/>
  <c r="AB177" s="1"/>
  <c r="AA176"/>
  <c r="Z176"/>
  <c r="AB176" s="1"/>
  <c r="AA179" i="20"/>
  <c r="Z179"/>
  <c r="AB179" s="1"/>
  <c r="AA178"/>
  <c r="Z178"/>
  <c r="AB178" s="1"/>
  <c r="AA177"/>
  <c r="Z177"/>
  <c r="AB177" s="1"/>
  <c r="AA176"/>
  <c r="Z176"/>
  <c r="AB176" s="1"/>
  <c r="AA179" i="21"/>
  <c r="Z179"/>
  <c r="AB179" s="1"/>
  <c r="AA178"/>
  <c r="Z178"/>
  <c r="AB178" s="1"/>
  <c r="AA177"/>
  <c r="Z177"/>
  <c r="AB177" s="1"/>
  <c r="AA176"/>
  <c r="Z176"/>
  <c r="AB176" s="1"/>
  <c r="AA179" i="22"/>
  <c r="Z179"/>
  <c r="AB179" s="1"/>
  <c r="AA178"/>
  <c r="Z178"/>
  <c r="AB178" s="1"/>
  <c r="AA177"/>
  <c r="Z177"/>
  <c r="AB177" s="1"/>
  <c r="AA176"/>
  <c r="Z176"/>
  <c r="AB176" s="1"/>
  <c r="AA179" i="23"/>
  <c r="Z179"/>
  <c r="AB179" s="1"/>
  <c r="AA178"/>
  <c r="Z178"/>
  <c r="AB178" s="1"/>
  <c r="AA177"/>
  <c r="Z177"/>
  <c r="AB177" s="1"/>
  <c r="AA176"/>
  <c r="Z176"/>
  <c r="AB176" s="1"/>
  <c r="AA179" i="24"/>
  <c r="Z179"/>
  <c r="AB179" s="1"/>
  <c r="AA178"/>
  <c r="Z178"/>
  <c r="AB178" s="1"/>
  <c r="AA177"/>
  <c r="Z177"/>
  <c r="AB177" s="1"/>
  <c r="AA176"/>
  <c r="Z176"/>
  <c r="AB176" s="1"/>
  <c r="AA179" i="25"/>
  <c r="Z179"/>
  <c r="AB179" s="1"/>
  <c r="AA178"/>
  <c r="Z178"/>
  <c r="AB178" s="1"/>
  <c r="AA177"/>
  <c r="Z177"/>
  <c r="AB177" s="1"/>
  <c r="AA176"/>
  <c r="Z176"/>
  <c r="AB176" s="1"/>
  <c r="AA179" i="26"/>
  <c r="Z179"/>
  <c r="AB179" s="1"/>
  <c r="AA178"/>
  <c r="Z178"/>
  <c r="AB178" s="1"/>
  <c r="AA177"/>
  <c r="Z177"/>
  <c r="AB177" s="1"/>
  <c r="AA176"/>
  <c r="Z176"/>
  <c r="AB176" s="1"/>
  <c r="AA179" i="27"/>
  <c r="Z179"/>
  <c r="AB179" s="1"/>
  <c r="AA178"/>
  <c r="Z178"/>
  <c r="AB178" s="1"/>
  <c r="AA177"/>
  <c r="Z177"/>
  <c r="AB177" s="1"/>
  <c r="AA176"/>
  <c r="Z176"/>
  <c r="AB176" s="1"/>
  <c r="AA179" i="28"/>
  <c r="Z179"/>
  <c r="AB179" s="1"/>
  <c r="AA178"/>
  <c r="Z178"/>
  <c r="AB178" s="1"/>
  <c r="AA177"/>
  <c r="Z177"/>
  <c r="AB177" s="1"/>
  <c r="AA176"/>
  <c r="Z176"/>
  <c r="AB176" s="1"/>
  <c r="AA179" i="29"/>
  <c r="Z179"/>
  <c r="AB179" s="1"/>
  <c r="AA178"/>
  <c r="Z178"/>
  <c r="AB178" s="1"/>
  <c r="AA177"/>
  <c r="Z177"/>
  <c r="AB177" s="1"/>
  <c r="AA176"/>
  <c r="Z176"/>
  <c r="AB176" s="1"/>
  <c r="AA179" i="30"/>
  <c r="Z179"/>
  <c r="AB179" s="1"/>
  <c r="AA178"/>
  <c r="Z178"/>
  <c r="AB178" s="1"/>
  <c r="AA177"/>
  <c r="Z177"/>
  <c r="AB177" s="1"/>
  <c r="AA176"/>
  <c r="Z176"/>
  <c r="AB176" s="1"/>
  <c r="AA179" i="31"/>
  <c r="Z179"/>
  <c r="AB179" s="1"/>
  <c r="AA178"/>
  <c r="Z178"/>
  <c r="AB178" s="1"/>
  <c r="AA177"/>
  <c r="Z177"/>
  <c r="AB177" s="1"/>
  <c r="AA176"/>
  <c r="Z176"/>
  <c r="AB176" s="1"/>
  <c r="AA179" i="1"/>
  <c r="Z179"/>
  <c r="AA178"/>
  <c r="Z178"/>
  <c r="AA177"/>
  <c r="Z177"/>
  <c r="AA176"/>
  <c r="Z176"/>
  <c r="AA173" i="2"/>
  <c r="Z173"/>
  <c r="AB173" s="1"/>
  <c r="AA172"/>
  <c r="Z172"/>
  <c r="AB172" s="1"/>
  <c r="AA171"/>
  <c r="Z171"/>
  <c r="AB171" s="1"/>
  <c r="AA170"/>
  <c r="Z170"/>
  <c r="AB170" s="1"/>
  <c r="AA173" i="3"/>
  <c r="Z173"/>
  <c r="AB173" s="1"/>
  <c r="AA172"/>
  <c r="Z172"/>
  <c r="AB172" s="1"/>
  <c r="AA171"/>
  <c r="Z171"/>
  <c r="AB171" s="1"/>
  <c r="AA170"/>
  <c r="Z170"/>
  <c r="AB170" s="1"/>
  <c r="AA173" i="4"/>
  <c r="Z173"/>
  <c r="AB173" s="1"/>
  <c r="AA172"/>
  <c r="Z172"/>
  <c r="AB172" s="1"/>
  <c r="AA171"/>
  <c r="Z171"/>
  <c r="AB171" s="1"/>
  <c r="AA170"/>
  <c r="Z170"/>
  <c r="AB170" s="1"/>
  <c r="AA173" i="5"/>
  <c r="Z173"/>
  <c r="AB173" s="1"/>
  <c r="AA172"/>
  <c r="Z172"/>
  <c r="AB172" s="1"/>
  <c r="AA171"/>
  <c r="Z171"/>
  <c r="AB171" s="1"/>
  <c r="AA170"/>
  <c r="Z170"/>
  <c r="AB170" s="1"/>
  <c r="AA173" i="6"/>
  <c r="Z173"/>
  <c r="AB173" s="1"/>
  <c r="AA172"/>
  <c r="Z172"/>
  <c r="AB172" s="1"/>
  <c r="AA171"/>
  <c r="Z171"/>
  <c r="AB171" s="1"/>
  <c r="AA170"/>
  <c r="Z170"/>
  <c r="AB170" s="1"/>
  <c r="AA173" i="7"/>
  <c r="Z173"/>
  <c r="AB173" s="1"/>
  <c r="AA172"/>
  <c r="Z172"/>
  <c r="AB172" s="1"/>
  <c r="AA171"/>
  <c r="Z171"/>
  <c r="AB171" s="1"/>
  <c r="AA170"/>
  <c r="Z170"/>
  <c r="AB170" s="1"/>
  <c r="AA173" i="8"/>
  <c r="Z173"/>
  <c r="AB173" s="1"/>
  <c r="AA172"/>
  <c r="Z172"/>
  <c r="AB172" s="1"/>
  <c r="AA171"/>
  <c r="Z171"/>
  <c r="AB171" s="1"/>
  <c r="AA170"/>
  <c r="Z170"/>
  <c r="AB170" s="1"/>
  <c r="AA173" i="9"/>
  <c r="Z173"/>
  <c r="AB173" s="1"/>
  <c r="AA172"/>
  <c r="Z172"/>
  <c r="AB172" s="1"/>
  <c r="AA171"/>
  <c r="Z171"/>
  <c r="AB171" s="1"/>
  <c r="AA170"/>
  <c r="Z170"/>
  <c r="AB170" s="1"/>
  <c r="AA173" i="10"/>
  <c r="Z173"/>
  <c r="AB173" s="1"/>
  <c r="AA172"/>
  <c r="Z172"/>
  <c r="AB172" s="1"/>
  <c r="AA171"/>
  <c r="Z171"/>
  <c r="AB171" s="1"/>
  <c r="AA170"/>
  <c r="Z170"/>
  <c r="AB170" s="1"/>
  <c r="AA173" i="11"/>
  <c r="Z173"/>
  <c r="AB173" s="1"/>
  <c r="AA172"/>
  <c r="Z172"/>
  <c r="AB172" s="1"/>
  <c r="AA171"/>
  <c r="Z171"/>
  <c r="AB171" s="1"/>
  <c r="AA170"/>
  <c r="Z170"/>
  <c r="AB170" s="1"/>
  <c r="AA173" i="12"/>
  <c r="Z173"/>
  <c r="AB173" s="1"/>
  <c r="AA172"/>
  <c r="Z172"/>
  <c r="AB172" s="1"/>
  <c r="AA171"/>
  <c r="Z171"/>
  <c r="AB171" s="1"/>
  <c r="AA170"/>
  <c r="Z170"/>
  <c r="AB170" s="1"/>
  <c r="AA173" i="13"/>
  <c r="Z173"/>
  <c r="AB173" s="1"/>
  <c r="AA172"/>
  <c r="Z172"/>
  <c r="AB172" s="1"/>
  <c r="AA171"/>
  <c r="Z171"/>
  <c r="AB171" s="1"/>
  <c r="AA170"/>
  <c r="Z170"/>
  <c r="AB170" s="1"/>
  <c r="AA173" i="14"/>
  <c r="Z173"/>
  <c r="AB173" s="1"/>
  <c r="AA172"/>
  <c r="Z172"/>
  <c r="AB172" s="1"/>
  <c r="AA171"/>
  <c r="Z171"/>
  <c r="AB171" s="1"/>
  <c r="AA170"/>
  <c r="Z170"/>
  <c r="AB170" s="1"/>
  <c r="AA173" i="15"/>
  <c r="Z173"/>
  <c r="AB173" s="1"/>
  <c r="AA172"/>
  <c r="Z172"/>
  <c r="AB172" s="1"/>
  <c r="AA171"/>
  <c r="Z171"/>
  <c r="AB171" s="1"/>
  <c r="AA170"/>
  <c r="Z170"/>
  <c r="AB170" s="1"/>
  <c r="AA173" i="16"/>
  <c r="Z173"/>
  <c r="AB173" s="1"/>
  <c r="AA172"/>
  <c r="Z172"/>
  <c r="AB172" s="1"/>
  <c r="AA171"/>
  <c r="Z171"/>
  <c r="AB171" s="1"/>
  <c r="AA170"/>
  <c r="Z170"/>
  <c r="AB170" s="1"/>
  <c r="AA173" i="17"/>
  <c r="Z173"/>
  <c r="AB173" s="1"/>
  <c r="AA172"/>
  <c r="Z172"/>
  <c r="AB172" s="1"/>
  <c r="AA171"/>
  <c r="Z171"/>
  <c r="AB171" s="1"/>
  <c r="AA170"/>
  <c r="Z170"/>
  <c r="AB170" s="1"/>
  <c r="AA173" i="18"/>
  <c r="Z173"/>
  <c r="AB173" s="1"/>
  <c r="AA172"/>
  <c r="Z172"/>
  <c r="AB172" s="1"/>
  <c r="AA171"/>
  <c r="Z171"/>
  <c r="AB171" s="1"/>
  <c r="AA170"/>
  <c r="Z170"/>
  <c r="AB170" s="1"/>
  <c r="AA173" i="19"/>
  <c r="Z173"/>
  <c r="AB173" s="1"/>
  <c r="AA172"/>
  <c r="Z172"/>
  <c r="AB172" s="1"/>
  <c r="AA171"/>
  <c r="Z171"/>
  <c r="AB171" s="1"/>
  <c r="AA170"/>
  <c r="Z170"/>
  <c r="AB170" s="1"/>
  <c r="AA173" i="20"/>
  <c r="Z173"/>
  <c r="AB173" s="1"/>
  <c r="AA172"/>
  <c r="Z172"/>
  <c r="AB172" s="1"/>
  <c r="AA171"/>
  <c r="Z171"/>
  <c r="AB171" s="1"/>
  <c r="AA170"/>
  <c r="Z170"/>
  <c r="AB170" s="1"/>
  <c r="AA173" i="21"/>
  <c r="Z173"/>
  <c r="AB173" s="1"/>
  <c r="AA172"/>
  <c r="Z172"/>
  <c r="AB172" s="1"/>
  <c r="AA171"/>
  <c r="Z171"/>
  <c r="AB171" s="1"/>
  <c r="AA170"/>
  <c r="Z170"/>
  <c r="AB170" s="1"/>
  <c r="AA173" i="22"/>
  <c r="Z173"/>
  <c r="AB173" s="1"/>
  <c r="AA172"/>
  <c r="Z172"/>
  <c r="AB172" s="1"/>
  <c r="AA171"/>
  <c r="Z171"/>
  <c r="AB171" s="1"/>
  <c r="AA170"/>
  <c r="Z170"/>
  <c r="AB170" s="1"/>
  <c r="AA173" i="23"/>
  <c r="Z173"/>
  <c r="AB173" s="1"/>
  <c r="AA172"/>
  <c r="Z172"/>
  <c r="AB172" s="1"/>
  <c r="AA171"/>
  <c r="Z171"/>
  <c r="AB171" s="1"/>
  <c r="AA170"/>
  <c r="Z170"/>
  <c r="AB170" s="1"/>
  <c r="AA173" i="24"/>
  <c r="Z173"/>
  <c r="AB173" s="1"/>
  <c r="AA172"/>
  <c r="Z172"/>
  <c r="AB172" s="1"/>
  <c r="AA171"/>
  <c r="Z171"/>
  <c r="AB171" s="1"/>
  <c r="AA170"/>
  <c r="Z170"/>
  <c r="AB170" s="1"/>
  <c r="AA173" i="25"/>
  <c r="Z173"/>
  <c r="AB173" s="1"/>
  <c r="AA172"/>
  <c r="Z172"/>
  <c r="AB172" s="1"/>
  <c r="AA171"/>
  <c r="Z171"/>
  <c r="AB171" s="1"/>
  <c r="AA170"/>
  <c r="Z170"/>
  <c r="AB170" s="1"/>
  <c r="AA173" i="26"/>
  <c r="Z173"/>
  <c r="AB173" s="1"/>
  <c r="AA172"/>
  <c r="Z172"/>
  <c r="AB172" s="1"/>
  <c r="AA171"/>
  <c r="Z171"/>
  <c r="AB171" s="1"/>
  <c r="AA170"/>
  <c r="Z170"/>
  <c r="AB170" s="1"/>
  <c r="AA173" i="27"/>
  <c r="Z173"/>
  <c r="AB173" s="1"/>
  <c r="AA172"/>
  <c r="Z172"/>
  <c r="AB172" s="1"/>
  <c r="AA171"/>
  <c r="Z171"/>
  <c r="AB171" s="1"/>
  <c r="AA170"/>
  <c r="Z170"/>
  <c r="AB170" s="1"/>
  <c r="AA173" i="28"/>
  <c r="Z173"/>
  <c r="AB173" s="1"/>
  <c r="AA172"/>
  <c r="Z172"/>
  <c r="AB172" s="1"/>
  <c r="AA171"/>
  <c r="Z171"/>
  <c r="AB171" s="1"/>
  <c r="AA170"/>
  <c r="Z170"/>
  <c r="AB170" s="1"/>
  <c r="AA173" i="29"/>
  <c r="Z173"/>
  <c r="AB173" s="1"/>
  <c r="AA172"/>
  <c r="Z172"/>
  <c r="AB172" s="1"/>
  <c r="AA171"/>
  <c r="Z171"/>
  <c r="AB171" s="1"/>
  <c r="AA170"/>
  <c r="Z170"/>
  <c r="AB170" s="1"/>
  <c r="AA173" i="30"/>
  <c r="Z173"/>
  <c r="AB173" s="1"/>
  <c r="AA172"/>
  <c r="Z172"/>
  <c r="AB172" s="1"/>
  <c r="AA171"/>
  <c r="Z171"/>
  <c r="AB171" s="1"/>
  <c r="AA170"/>
  <c r="Z170"/>
  <c r="AB170" s="1"/>
  <c r="AA173" i="31"/>
  <c r="Z173"/>
  <c r="AB173" s="1"/>
  <c r="AA172"/>
  <c r="Z172"/>
  <c r="AB172" s="1"/>
  <c r="AA171"/>
  <c r="Z171"/>
  <c r="AB171" s="1"/>
  <c r="AA170"/>
  <c r="Z170"/>
  <c r="AB170" s="1"/>
  <c r="AA173" i="1"/>
  <c r="Z173"/>
  <c r="AA172"/>
  <c r="Z172"/>
  <c r="AA171"/>
  <c r="Z171"/>
  <c r="AA170"/>
  <c r="Z170"/>
  <c r="AA167" i="2"/>
  <c r="Z167"/>
  <c r="AB167" s="1"/>
  <c r="AA166"/>
  <c r="Z166"/>
  <c r="AB166" s="1"/>
  <c r="AA165"/>
  <c r="Z165"/>
  <c r="AB165" s="1"/>
  <c r="AA164"/>
  <c r="Z164"/>
  <c r="AB164" s="1"/>
  <c r="AA167" i="3"/>
  <c r="Z167"/>
  <c r="AB167" s="1"/>
  <c r="AA166"/>
  <c r="Z166"/>
  <c r="AB166" s="1"/>
  <c r="AA165"/>
  <c r="Z165"/>
  <c r="AB165" s="1"/>
  <c r="AA164"/>
  <c r="Z164"/>
  <c r="AB164" s="1"/>
  <c r="AA167" i="4"/>
  <c r="Z167"/>
  <c r="AB167" s="1"/>
  <c r="AA166"/>
  <c r="Z166"/>
  <c r="AB166" s="1"/>
  <c r="AA165"/>
  <c r="Z165"/>
  <c r="AB165" s="1"/>
  <c r="AA164"/>
  <c r="Z164"/>
  <c r="AB164" s="1"/>
  <c r="AA167" i="5"/>
  <c r="Z167"/>
  <c r="AB167" s="1"/>
  <c r="AA166"/>
  <c r="Z166"/>
  <c r="AB166" s="1"/>
  <c r="AA165"/>
  <c r="Z165"/>
  <c r="AB165" s="1"/>
  <c r="AA164"/>
  <c r="Z164"/>
  <c r="AB164" s="1"/>
  <c r="AA167" i="6"/>
  <c r="Z167"/>
  <c r="AB167" s="1"/>
  <c r="AA166"/>
  <c r="Z166"/>
  <c r="AB166" s="1"/>
  <c r="AA165"/>
  <c r="Z165"/>
  <c r="AB165" s="1"/>
  <c r="AA164"/>
  <c r="Z164"/>
  <c r="AB164" s="1"/>
  <c r="AA167" i="7"/>
  <c r="Z167"/>
  <c r="AB167" s="1"/>
  <c r="AA166"/>
  <c r="Z166"/>
  <c r="AB166" s="1"/>
  <c r="AA165"/>
  <c r="Z165"/>
  <c r="AB165" s="1"/>
  <c r="AA164"/>
  <c r="Z164"/>
  <c r="AB164" s="1"/>
  <c r="AA167" i="8"/>
  <c r="Z167"/>
  <c r="AB167" s="1"/>
  <c r="AA166"/>
  <c r="Z166"/>
  <c r="AB166" s="1"/>
  <c r="AA165"/>
  <c r="Z165"/>
  <c r="AB165" s="1"/>
  <c r="AA164"/>
  <c r="Z164"/>
  <c r="AB164" s="1"/>
  <c r="AA167" i="9"/>
  <c r="Z167"/>
  <c r="AB167" s="1"/>
  <c r="AA166"/>
  <c r="Z166"/>
  <c r="AB166" s="1"/>
  <c r="AA165"/>
  <c r="Z165"/>
  <c r="AB165" s="1"/>
  <c r="AA164"/>
  <c r="Z164"/>
  <c r="AB164" s="1"/>
  <c r="AA167" i="10"/>
  <c r="Z167"/>
  <c r="AB167" s="1"/>
  <c r="AA166"/>
  <c r="Z166"/>
  <c r="AB166" s="1"/>
  <c r="AA165"/>
  <c r="Z165"/>
  <c r="AB165" s="1"/>
  <c r="AA164"/>
  <c r="Z164"/>
  <c r="AB164" s="1"/>
  <c r="AA167" i="11"/>
  <c r="Z167"/>
  <c r="AB167" s="1"/>
  <c r="AA166"/>
  <c r="Z166"/>
  <c r="AB166" s="1"/>
  <c r="AA165"/>
  <c r="Z165"/>
  <c r="AB165" s="1"/>
  <c r="AA164"/>
  <c r="Z164"/>
  <c r="AB164" s="1"/>
  <c r="AA167" i="12"/>
  <c r="Z167"/>
  <c r="AB167" s="1"/>
  <c r="AA166"/>
  <c r="Z166"/>
  <c r="AB166" s="1"/>
  <c r="AA165"/>
  <c r="Z165"/>
  <c r="AB165" s="1"/>
  <c r="AA164"/>
  <c r="Z164"/>
  <c r="AB164" s="1"/>
  <c r="AA167" i="13"/>
  <c r="Z167"/>
  <c r="AB167" s="1"/>
  <c r="AA166"/>
  <c r="Z166"/>
  <c r="AB166" s="1"/>
  <c r="AA165"/>
  <c r="Z165"/>
  <c r="AB165" s="1"/>
  <c r="AA164"/>
  <c r="Z164"/>
  <c r="AB164" s="1"/>
  <c r="AA167" i="14"/>
  <c r="Z167"/>
  <c r="AB167" s="1"/>
  <c r="AA166"/>
  <c r="Z166"/>
  <c r="AB166" s="1"/>
  <c r="AA165"/>
  <c r="Z165"/>
  <c r="AB165" s="1"/>
  <c r="AA164"/>
  <c r="Z164"/>
  <c r="AB164" s="1"/>
  <c r="AA167" i="15"/>
  <c r="Z167"/>
  <c r="AB167" s="1"/>
  <c r="AA166"/>
  <c r="Z166"/>
  <c r="AB166" s="1"/>
  <c r="AA165"/>
  <c r="Z165"/>
  <c r="AB165" s="1"/>
  <c r="AA164"/>
  <c r="Z164"/>
  <c r="AB164" s="1"/>
  <c r="AA167" i="16"/>
  <c r="Z167"/>
  <c r="AB167" s="1"/>
  <c r="AA166"/>
  <c r="Z166"/>
  <c r="AB166" s="1"/>
  <c r="AA165"/>
  <c r="Z165"/>
  <c r="AB165" s="1"/>
  <c r="AA164"/>
  <c r="Z164"/>
  <c r="AB164" s="1"/>
  <c r="AA167" i="17"/>
  <c r="Z167"/>
  <c r="AB167" s="1"/>
  <c r="AA166"/>
  <c r="Z166"/>
  <c r="AB166" s="1"/>
  <c r="AA165"/>
  <c r="Z165"/>
  <c r="AB165" s="1"/>
  <c r="AA164"/>
  <c r="Z164"/>
  <c r="AB164" s="1"/>
  <c r="AA167" i="18"/>
  <c r="Z167"/>
  <c r="AB167" s="1"/>
  <c r="AA166"/>
  <c r="Z166"/>
  <c r="AB166" s="1"/>
  <c r="AA165"/>
  <c r="Z165"/>
  <c r="AB165" s="1"/>
  <c r="AA164"/>
  <c r="Z164"/>
  <c r="AB164" s="1"/>
  <c r="AA167" i="19"/>
  <c r="Z167"/>
  <c r="AB167" s="1"/>
  <c r="AA166"/>
  <c r="Z166"/>
  <c r="AB166" s="1"/>
  <c r="AA165"/>
  <c r="Z165"/>
  <c r="AB165" s="1"/>
  <c r="AA164"/>
  <c r="Z164"/>
  <c r="AB164" s="1"/>
  <c r="AA167" i="20"/>
  <c r="Z167"/>
  <c r="AB167" s="1"/>
  <c r="AA166"/>
  <c r="Z166"/>
  <c r="AB166" s="1"/>
  <c r="AA165"/>
  <c r="Z165"/>
  <c r="AB165" s="1"/>
  <c r="AA164"/>
  <c r="Z164"/>
  <c r="AB164" s="1"/>
  <c r="AA167" i="21"/>
  <c r="Z167"/>
  <c r="AB167" s="1"/>
  <c r="AA166"/>
  <c r="Z166"/>
  <c r="AB166" s="1"/>
  <c r="AA165"/>
  <c r="Z165"/>
  <c r="AB165" s="1"/>
  <c r="AA164"/>
  <c r="Z164"/>
  <c r="AB164" s="1"/>
  <c r="AA167" i="22"/>
  <c r="Z167"/>
  <c r="AB167" s="1"/>
  <c r="AA166"/>
  <c r="Z166"/>
  <c r="AB166" s="1"/>
  <c r="AA165"/>
  <c r="Z165"/>
  <c r="AB165" s="1"/>
  <c r="AA164"/>
  <c r="Z164"/>
  <c r="AB164" s="1"/>
  <c r="AA167" i="23"/>
  <c r="Z167"/>
  <c r="AB167" s="1"/>
  <c r="AA166"/>
  <c r="Z166"/>
  <c r="AB166" s="1"/>
  <c r="AA165"/>
  <c r="Z165"/>
  <c r="AB165" s="1"/>
  <c r="AA164"/>
  <c r="Z164"/>
  <c r="AB164" s="1"/>
  <c r="AA167" i="24"/>
  <c r="Z167"/>
  <c r="AB167" s="1"/>
  <c r="AA166"/>
  <c r="Z166"/>
  <c r="AB166" s="1"/>
  <c r="AA165"/>
  <c r="Z165"/>
  <c r="AB165" s="1"/>
  <c r="AA164"/>
  <c r="Z164"/>
  <c r="AB164" s="1"/>
  <c r="AA167" i="25"/>
  <c r="Z167"/>
  <c r="AB167" s="1"/>
  <c r="AA166"/>
  <c r="Z166"/>
  <c r="AB166" s="1"/>
  <c r="AA165"/>
  <c r="Z165"/>
  <c r="AB165" s="1"/>
  <c r="AA164"/>
  <c r="Z164"/>
  <c r="AB164" s="1"/>
  <c r="AA167" i="26"/>
  <c r="Z167"/>
  <c r="AB167" s="1"/>
  <c r="AA166"/>
  <c r="Z166"/>
  <c r="AB166" s="1"/>
  <c r="AA165"/>
  <c r="Z165"/>
  <c r="AB165" s="1"/>
  <c r="AA164"/>
  <c r="Z164"/>
  <c r="AB164" s="1"/>
  <c r="AA167" i="27"/>
  <c r="Z167"/>
  <c r="AB167" s="1"/>
  <c r="AA166"/>
  <c r="Z166"/>
  <c r="AB166" s="1"/>
  <c r="AA165"/>
  <c r="Z165"/>
  <c r="AB165" s="1"/>
  <c r="AA164"/>
  <c r="Z164"/>
  <c r="AB164" s="1"/>
  <c r="AA167" i="28"/>
  <c r="Z167"/>
  <c r="AB167" s="1"/>
  <c r="AA166"/>
  <c r="Z166"/>
  <c r="AB166" s="1"/>
  <c r="AA165"/>
  <c r="Z165"/>
  <c r="AB165" s="1"/>
  <c r="AA164"/>
  <c r="Z164"/>
  <c r="AB164" s="1"/>
  <c r="AA167" i="29"/>
  <c r="Z167"/>
  <c r="AB167" s="1"/>
  <c r="AA166"/>
  <c r="Z166"/>
  <c r="AB166" s="1"/>
  <c r="AA165"/>
  <c r="Z165"/>
  <c r="AB165" s="1"/>
  <c r="AA164"/>
  <c r="Z164"/>
  <c r="AB164" s="1"/>
  <c r="AA167" i="30"/>
  <c r="Z167"/>
  <c r="AB167" s="1"/>
  <c r="AA166"/>
  <c r="Z166"/>
  <c r="AB166" s="1"/>
  <c r="AA165"/>
  <c r="Z165"/>
  <c r="AB165" s="1"/>
  <c r="AA164"/>
  <c r="Z164"/>
  <c r="AB164" s="1"/>
  <c r="AA167" i="31"/>
  <c r="Z167"/>
  <c r="AB167" s="1"/>
  <c r="AA166"/>
  <c r="Z166"/>
  <c r="AB166" s="1"/>
  <c r="AA165"/>
  <c r="Z165"/>
  <c r="AB165" s="1"/>
  <c r="AA164"/>
  <c r="Z164"/>
  <c r="AB164" s="1"/>
  <c r="AA167" i="1"/>
  <c r="Z167"/>
  <c r="AA166"/>
  <c r="Z166"/>
  <c r="AA165"/>
  <c r="Z165"/>
  <c r="AA164"/>
  <c r="Z164"/>
  <c r="AA161" i="2"/>
  <c r="Z161"/>
  <c r="AB161" s="1"/>
  <c r="AA160"/>
  <c r="Z160"/>
  <c r="AB160" s="1"/>
  <c r="AA159"/>
  <c r="Z159"/>
  <c r="AB159" s="1"/>
  <c r="AA158"/>
  <c r="Z158"/>
  <c r="AB158" s="1"/>
  <c r="AA161" i="3"/>
  <c r="Z161"/>
  <c r="AB161" s="1"/>
  <c r="AA160"/>
  <c r="Z160"/>
  <c r="AB160" s="1"/>
  <c r="AA159"/>
  <c r="Z159"/>
  <c r="AB159" s="1"/>
  <c r="AA158"/>
  <c r="Z158"/>
  <c r="AB158" s="1"/>
  <c r="AA161" i="4"/>
  <c r="Z161"/>
  <c r="AB161" s="1"/>
  <c r="AA160"/>
  <c r="Z160"/>
  <c r="AB160" s="1"/>
  <c r="AA159"/>
  <c r="Z159"/>
  <c r="AB159" s="1"/>
  <c r="AA158"/>
  <c r="Z158"/>
  <c r="AB158" s="1"/>
  <c r="AA161" i="5"/>
  <c r="Z161"/>
  <c r="AB161" s="1"/>
  <c r="AA160"/>
  <c r="Z160"/>
  <c r="AB160" s="1"/>
  <c r="AA159"/>
  <c r="Z159"/>
  <c r="AB159" s="1"/>
  <c r="AA158"/>
  <c r="Z158"/>
  <c r="AB158" s="1"/>
  <c r="AA161" i="6"/>
  <c r="Z161"/>
  <c r="AB161" s="1"/>
  <c r="AA160"/>
  <c r="Z160"/>
  <c r="AB160" s="1"/>
  <c r="AA159"/>
  <c r="Z159"/>
  <c r="AB159" s="1"/>
  <c r="AA158"/>
  <c r="Z158"/>
  <c r="AB158" s="1"/>
  <c r="AA161" i="7"/>
  <c r="Z161"/>
  <c r="AB161" s="1"/>
  <c r="AA160"/>
  <c r="Z160"/>
  <c r="AB160" s="1"/>
  <c r="AA159"/>
  <c r="Z159"/>
  <c r="AB159" s="1"/>
  <c r="AA158"/>
  <c r="Z158"/>
  <c r="AB158" s="1"/>
  <c r="AA161" i="8"/>
  <c r="Z161"/>
  <c r="AB161" s="1"/>
  <c r="AA160"/>
  <c r="Z160"/>
  <c r="AB160" s="1"/>
  <c r="AA159"/>
  <c r="Z159"/>
  <c r="AB159" s="1"/>
  <c r="AA158"/>
  <c r="Z158"/>
  <c r="AB158" s="1"/>
  <c r="AA161" i="9"/>
  <c r="Z161"/>
  <c r="AB161" s="1"/>
  <c r="AA160"/>
  <c r="Z160"/>
  <c r="AB160" s="1"/>
  <c r="AA159"/>
  <c r="Z159"/>
  <c r="AB159" s="1"/>
  <c r="AA158"/>
  <c r="Z158"/>
  <c r="AB158" s="1"/>
  <c r="AA161" i="10"/>
  <c r="Z161"/>
  <c r="AB161" s="1"/>
  <c r="AA160"/>
  <c r="Z160"/>
  <c r="AB160" s="1"/>
  <c r="AA159"/>
  <c r="Z159"/>
  <c r="AB159" s="1"/>
  <c r="AA158"/>
  <c r="Z158"/>
  <c r="AB158" s="1"/>
  <c r="AA161" i="11"/>
  <c r="Z161"/>
  <c r="AB161" s="1"/>
  <c r="AA160"/>
  <c r="Z160"/>
  <c r="AB160" s="1"/>
  <c r="AA159"/>
  <c r="Z159"/>
  <c r="AB159" s="1"/>
  <c r="AA158"/>
  <c r="Z158"/>
  <c r="AB158" s="1"/>
  <c r="AA161" i="12"/>
  <c r="Z161"/>
  <c r="AB161" s="1"/>
  <c r="AA160"/>
  <c r="Z160"/>
  <c r="AB160" s="1"/>
  <c r="AA159"/>
  <c r="Z159"/>
  <c r="AB159" s="1"/>
  <c r="AA158"/>
  <c r="Z158"/>
  <c r="AB158" s="1"/>
  <c r="AA161" i="13"/>
  <c r="Z161"/>
  <c r="AB161" s="1"/>
  <c r="AA160"/>
  <c r="Z160"/>
  <c r="AB160" s="1"/>
  <c r="AA159"/>
  <c r="Z159"/>
  <c r="AB159" s="1"/>
  <c r="AA158"/>
  <c r="Z158"/>
  <c r="AB158" s="1"/>
  <c r="AA161" i="14"/>
  <c r="Z161"/>
  <c r="AB161" s="1"/>
  <c r="AA160"/>
  <c r="Z160"/>
  <c r="AB160" s="1"/>
  <c r="AA159"/>
  <c r="Z159"/>
  <c r="AB159" s="1"/>
  <c r="AA158"/>
  <c r="Z158"/>
  <c r="AB158" s="1"/>
  <c r="AA161" i="15"/>
  <c r="Z161"/>
  <c r="AB161" s="1"/>
  <c r="AA160"/>
  <c r="Z160"/>
  <c r="AB160" s="1"/>
  <c r="AA159"/>
  <c r="Z159"/>
  <c r="AB159" s="1"/>
  <c r="AA158"/>
  <c r="Z158"/>
  <c r="AB158" s="1"/>
  <c r="AA161" i="16"/>
  <c r="Z161"/>
  <c r="AB161" s="1"/>
  <c r="AA160"/>
  <c r="Z160"/>
  <c r="AB160" s="1"/>
  <c r="AA159"/>
  <c r="Z159"/>
  <c r="AB159" s="1"/>
  <c r="AA158"/>
  <c r="Z158"/>
  <c r="AB158" s="1"/>
  <c r="AA161" i="17"/>
  <c r="Z161"/>
  <c r="AB161" s="1"/>
  <c r="AA160"/>
  <c r="Z160"/>
  <c r="AB160" s="1"/>
  <c r="AA159"/>
  <c r="Z159"/>
  <c r="AB159" s="1"/>
  <c r="AA158"/>
  <c r="Z158"/>
  <c r="AB158" s="1"/>
  <c r="AA161" i="18"/>
  <c r="Z161"/>
  <c r="AB161" s="1"/>
  <c r="AA160"/>
  <c r="Z160"/>
  <c r="AB160" s="1"/>
  <c r="AA159"/>
  <c r="Z159"/>
  <c r="AB159" s="1"/>
  <c r="AA158"/>
  <c r="Z158"/>
  <c r="AB158" s="1"/>
  <c r="AA161" i="19"/>
  <c r="Z161"/>
  <c r="AB161" s="1"/>
  <c r="AA160"/>
  <c r="Z160"/>
  <c r="AB160" s="1"/>
  <c r="AA159"/>
  <c r="Z159"/>
  <c r="AB159" s="1"/>
  <c r="AA158"/>
  <c r="Z158"/>
  <c r="AB158" s="1"/>
  <c r="AA161" i="20"/>
  <c r="Z161"/>
  <c r="AB161" s="1"/>
  <c r="AA160"/>
  <c r="Z160"/>
  <c r="AB160" s="1"/>
  <c r="AA159"/>
  <c r="Z159"/>
  <c r="AB159" s="1"/>
  <c r="AA158"/>
  <c r="Z158"/>
  <c r="AB158" s="1"/>
  <c r="AA161" i="21"/>
  <c r="Z161"/>
  <c r="AB161" s="1"/>
  <c r="AA160"/>
  <c r="Z160"/>
  <c r="AB160" s="1"/>
  <c r="AA159"/>
  <c r="Z159"/>
  <c r="AB159" s="1"/>
  <c r="AA158"/>
  <c r="Z158"/>
  <c r="AB158" s="1"/>
  <c r="AA161" i="22"/>
  <c r="Z161"/>
  <c r="AB161" s="1"/>
  <c r="AA160"/>
  <c r="Z160"/>
  <c r="AB160" s="1"/>
  <c r="AA159"/>
  <c r="Z159"/>
  <c r="AB159" s="1"/>
  <c r="AA158"/>
  <c r="Z158"/>
  <c r="AB158" s="1"/>
  <c r="AA161" i="23"/>
  <c r="Z161"/>
  <c r="AB161" s="1"/>
  <c r="AA160"/>
  <c r="Z160"/>
  <c r="AB160" s="1"/>
  <c r="AA159"/>
  <c r="Z159"/>
  <c r="AB159" s="1"/>
  <c r="AA158"/>
  <c r="Z158"/>
  <c r="AB158" s="1"/>
  <c r="AA161" i="24"/>
  <c r="Z161"/>
  <c r="AB161" s="1"/>
  <c r="AA160"/>
  <c r="Z160"/>
  <c r="AB160" s="1"/>
  <c r="AA159"/>
  <c r="Z159"/>
  <c r="AB159" s="1"/>
  <c r="AA158"/>
  <c r="Z158"/>
  <c r="AB158" s="1"/>
  <c r="AA161" i="25"/>
  <c r="Z161"/>
  <c r="AB161" s="1"/>
  <c r="AA160"/>
  <c r="Z160"/>
  <c r="AB160" s="1"/>
  <c r="AA159"/>
  <c r="Z159"/>
  <c r="AB159" s="1"/>
  <c r="AA158"/>
  <c r="Z158"/>
  <c r="AB158" s="1"/>
  <c r="AA161" i="26"/>
  <c r="Z161"/>
  <c r="AB161" s="1"/>
  <c r="AA160"/>
  <c r="Z160"/>
  <c r="AB160" s="1"/>
  <c r="AA159"/>
  <c r="Z159"/>
  <c r="AB159" s="1"/>
  <c r="AA158"/>
  <c r="Z158"/>
  <c r="AB158" s="1"/>
  <c r="AA161" i="27"/>
  <c r="Z161"/>
  <c r="AB161" s="1"/>
  <c r="AA160"/>
  <c r="Z160"/>
  <c r="AB160" s="1"/>
  <c r="AA159"/>
  <c r="Z159"/>
  <c r="AB159" s="1"/>
  <c r="AA158"/>
  <c r="Z158"/>
  <c r="AB158" s="1"/>
  <c r="AA161" i="28"/>
  <c r="Z161"/>
  <c r="AB161" s="1"/>
  <c r="AA160"/>
  <c r="Z160"/>
  <c r="AB160" s="1"/>
  <c r="AA159"/>
  <c r="Z159"/>
  <c r="AB159" s="1"/>
  <c r="AA158"/>
  <c r="Z158"/>
  <c r="AB158" s="1"/>
  <c r="AA161" i="29"/>
  <c r="Z161"/>
  <c r="AB161" s="1"/>
  <c r="AA160"/>
  <c r="Z160"/>
  <c r="AB160" s="1"/>
  <c r="AA159"/>
  <c r="Z159"/>
  <c r="AB159" s="1"/>
  <c r="AA158"/>
  <c r="Z158"/>
  <c r="AB158" s="1"/>
  <c r="AA161" i="30"/>
  <c r="Z161"/>
  <c r="AB161" s="1"/>
  <c r="AA160"/>
  <c r="Z160"/>
  <c r="AB160" s="1"/>
  <c r="AA159"/>
  <c r="Z159"/>
  <c r="AB159" s="1"/>
  <c r="AA158"/>
  <c r="Z158"/>
  <c r="AB158" s="1"/>
  <c r="AA161" i="31"/>
  <c r="Z161"/>
  <c r="AB161" s="1"/>
  <c r="AA160"/>
  <c r="Z160"/>
  <c r="AB160" s="1"/>
  <c r="AA159"/>
  <c r="Z159"/>
  <c r="AB159" s="1"/>
  <c r="AA158"/>
  <c r="Z158"/>
  <c r="AB158" s="1"/>
  <c r="AA161" i="1"/>
  <c r="Z161"/>
  <c r="AA160"/>
  <c r="Z160"/>
  <c r="AA159"/>
  <c r="Z159"/>
  <c r="AA158"/>
  <c r="Z158"/>
  <c r="AA155" i="2"/>
  <c r="Z155"/>
  <c r="AB155" s="1"/>
  <c r="AA154"/>
  <c r="Z154"/>
  <c r="AB154" s="1"/>
  <c r="AA153"/>
  <c r="Z153"/>
  <c r="AB153" s="1"/>
  <c r="AA152"/>
  <c r="Z152"/>
  <c r="AB152" s="1"/>
  <c r="AA155" i="3"/>
  <c r="Z155"/>
  <c r="AB155" s="1"/>
  <c r="AA154"/>
  <c r="Z154"/>
  <c r="AB154" s="1"/>
  <c r="AA153"/>
  <c r="Z153"/>
  <c r="AB153" s="1"/>
  <c r="AA152"/>
  <c r="Z152"/>
  <c r="AB152" s="1"/>
  <c r="AA155" i="4"/>
  <c r="Z155"/>
  <c r="AB155" s="1"/>
  <c r="AA154"/>
  <c r="Z154"/>
  <c r="AB154" s="1"/>
  <c r="AA153"/>
  <c r="Z153"/>
  <c r="AB153" s="1"/>
  <c r="AA152"/>
  <c r="Z152"/>
  <c r="AB152" s="1"/>
  <c r="AA155" i="5"/>
  <c r="Z155"/>
  <c r="AB155" s="1"/>
  <c r="AA154"/>
  <c r="Z154"/>
  <c r="AB154" s="1"/>
  <c r="AA153"/>
  <c r="Z153"/>
  <c r="AB153" s="1"/>
  <c r="AA152"/>
  <c r="Z152"/>
  <c r="AB152" s="1"/>
  <c r="AA155" i="6"/>
  <c r="Z155"/>
  <c r="AB155" s="1"/>
  <c r="AA154"/>
  <c r="Z154"/>
  <c r="AB154" s="1"/>
  <c r="AA153"/>
  <c r="Z153"/>
  <c r="AB153" s="1"/>
  <c r="AA152"/>
  <c r="Z152"/>
  <c r="AB152" s="1"/>
  <c r="AA155" i="7"/>
  <c r="Z155"/>
  <c r="AB155" s="1"/>
  <c r="AA154"/>
  <c r="Z154"/>
  <c r="AB154" s="1"/>
  <c r="AA153"/>
  <c r="Z153"/>
  <c r="AB153" s="1"/>
  <c r="AA152"/>
  <c r="Z152"/>
  <c r="AB152" s="1"/>
  <c r="AA155" i="8"/>
  <c r="Z155"/>
  <c r="AB155" s="1"/>
  <c r="AA154"/>
  <c r="Z154"/>
  <c r="AB154" s="1"/>
  <c r="AA153"/>
  <c r="Z153"/>
  <c r="AB153" s="1"/>
  <c r="AA152"/>
  <c r="Z152"/>
  <c r="AB152" s="1"/>
  <c r="AA155" i="9"/>
  <c r="Z155"/>
  <c r="AB155" s="1"/>
  <c r="AA154"/>
  <c r="Z154"/>
  <c r="AB154" s="1"/>
  <c r="AA153"/>
  <c r="Z153"/>
  <c r="AB153" s="1"/>
  <c r="AA152"/>
  <c r="Z152"/>
  <c r="AB152" s="1"/>
  <c r="AA155" i="10"/>
  <c r="Z155"/>
  <c r="AB155" s="1"/>
  <c r="AA154"/>
  <c r="Z154"/>
  <c r="AB154" s="1"/>
  <c r="AA153"/>
  <c r="Z153"/>
  <c r="AB153" s="1"/>
  <c r="AA152"/>
  <c r="Z152"/>
  <c r="AB152" s="1"/>
  <c r="AA155" i="11"/>
  <c r="Z155"/>
  <c r="AB155" s="1"/>
  <c r="AA154"/>
  <c r="Z154"/>
  <c r="AB154" s="1"/>
  <c r="AA153"/>
  <c r="Z153"/>
  <c r="AB153" s="1"/>
  <c r="AA152"/>
  <c r="Z152"/>
  <c r="AB152" s="1"/>
  <c r="AA155" i="12"/>
  <c r="Z155"/>
  <c r="AB155" s="1"/>
  <c r="AA154"/>
  <c r="Z154"/>
  <c r="AB154" s="1"/>
  <c r="AA153"/>
  <c r="Z153"/>
  <c r="AB153" s="1"/>
  <c r="AA152"/>
  <c r="Z152"/>
  <c r="AB152" s="1"/>
  <c r="AA155" i="13"/>
  <c r="Z155"/>
  <c r="AB155" s="1"/>
  <c r="AA154"/>
  <c r="Z154"/>
  <c r="AB154" s="1"/>
  <c r="AA153"/>
  <c r="Z153"/>
  <c r="AB153" s="1"/>
  <c r="AA152"/>
  <c r="Z152"/>
  <c r="AB152" s="1"/>
  <c r="AA155" i="14"/>
  <c r="Z155"/>
  <c r="AB155" s="1"/>
  <c r="AA154"/>
  <c r="Z154"/>
  <c r="AB154" s="1"/>
  <c r="AA153"/>
  <c r="Z153"/>
  <c r="AB153" s="1"/>
  <c r="AA152"/>
  <c r="Z152"/>
  <c r="AB152" s="1"/>
  <c r="AA155" i="15"/>
  <c r="Z155"/>
  <c r="AB155" s="1"/>
  <c r="AA154"/>
  <c r="Z154"/>
  <c r="AB154" s="1"/>
  <c r="AA153"/>
  <c r="Z153"/>
  <c r="AB153" s="1"/>
  <c r="AA152"/>
  <c r="Z152"/>
  <c r="AB152" s="1"/>
  <c r="AA155" i="16"/>
  <c r="Z155"/>
  <c r="AB155" s="1"/>
  <c r="AA154"/>
  <c r="Z154"/>
  <c r="AB154" s="1"/>
  <c r="AA153"/>
  <c r="Z153"/>
  <c r="AB153" s="1"/>
  <c r="AA152"/>
  <c r="Z152"/>
  <c r="AB152" s="1"/>
  <c r="AA155" i="17"/>
  <c r="Z155"/>
  <c r="AB155" s="1"/>
  <c r="AA154"/>
  <c r="Z154"/>
  <c r="AB154" s="1"/>
  <c r="AA153"/>
  <c r="Z153"/>
  <c r="AB153" s="1"/>
  <c r="AA152"/>
  <c r="Z152"/>
  <c r="AB152" s="1"/>
  <c r="AA155" i="18"/>
  <c r="Z155"/>
  <c r="AB155" s="1"/>
  <c r="AA154"/>
  <c r="Z154"/>
  <c r="AB154" s="1"/>
  <c r="AA153"/>
  <c r="Z153"/>
  <c r="AB153" s="1"/>
  <c r="AA152"/>
  <c r="Z152"/>
  <c r="AB152" s="1"/>
  <c r="AA155" i="19"/>
  <c r="Z155"/>
  <c r="AB155" s="1"/>
  <c r="AA154"/>
  <c r="Z154"/>
  <c r="AB154" s="1"/>
  <c r="AA153"/>
  <c r="Z153"/>
  <c r="AB153" s="1"/>
  <c r="AA152"/>
  <c r="Z152"/>
  <c r="AB152" s="1"/>
  <c r="AA155" i="20"/>
  <c r="Z155"/>
  <c r="AB155" s="1"/>
  <c r="AA154"/>
  <c r="Z154"/>
  <c r="AB154" s="1"/>
  <c r="AA153"/>
  <c r="Z153"/>
  <c r="AB153" s="1"/>
  <c r="AA152"/>
  <c r="Z152"/>
  <c r="AB152" s="1"/>
  <c r="AA155" i="21"/>
  <c r="Z155"/>
  <c r="AB155" s="1"/>
  <c r="AA154"/>
  <c r="Z154"/>
  <c r="AB154" s="1"/>
  <c r="AA153"/>
  <c r="Z153"/>
  <c r="AB153" s="1"/>
  <c r="AA152"/>
  <c r="Z152"/>
  <c r="AB152" s="1"/>
  <c r="AA155" i="22"/>
  <c r="Z155"/>
  <c r="AB155" s="1"/>
  <c r="AA154"/>
  <c r="Z154"/>
  <c r="AB154" s="1"/>
  <c r="AA153"/>
  <c r="Z153"/>
  <c r="AB153" s="1"/>
  <c r="AA152"/>
  <c r="Z152"/>
  <c r="AB152" s="1"/>
  <c r="AA155" i="23"/>
  <c r="Z155"/>
  <c r="AB155" s="1"/>
  <c r="AA154"/>
  <c r="Z154"/>
  <c r="AB154" s="1"/>
  <c r="AA153"/>
  <c r="Z153"/>
  <c r="AB153" s="1"/>
  <c r="AA152"/>
  <c r="Z152"/>
  <c r="AB152" s="1"/>
  <c r="AA155" i="24"/>
  <c r="Z155"/>
  <c r="AB155" s="1"/>
  <c r="AA154"/>
  <c r="Z154"/>
  <c r="AB154" s="1"/>
  <c r="AA153"/>
  <c r="Z153"/>
  <c r="AB153" s="1"/>
  <c r="AA152"/>
  <c r="Z152"/>
  <c r="AB152" s="1"/>
  <c r="AA155" i="25"/>
  <c r="Z155"/>
  <c r="AB155" s="1"/>
  <c r="AA154"/>
  <c r="Z154"/>
  <c r="AB154" s="1"/>
  <c r="AA153"/>
  <c r="Z153"/>
  <c r="AB153" s="1"/>
  <c r="AA152"/>
  <c r="Z152"/>
  <c r="AB152" s="1"/>
  <c r="AA155" i="26"/>
  <c r="Z155"/>
  <c r="AB155" s="1"/>
  <c r="AA154"/>
  <c r="Z154"/>
  <c r="AB154" s="1"/>
  <c r="AA153"/>
  <c r="Z153"/>
  <c r="AB153" s="1"/>
  <c r="AA152"/>
  <c r="Z152"/>
  <c r="AB152" s="1"/>
  <c r="AA155" i="27"/>
  <c r="Z155"/>
  <c r="AB155" s="1"/>
  <c r="AA154"/>
  <c r="Z154"/>
  <c r="AB154" s="1"/>
  <c r="AA153"/>
  <c r="Z153"/>
  <c r="AB153" s="1"/>
  <c r="AA152"/>
  <c r="Z152"/>
  <c r="AB152" s="1"/>
  <c r="AA155" i="28"/>
  <c r="Z155"/>
  <c r="AB155" s="1"/>
  <c r="AA154"/>
  <c r="Z154"/>
  <c r="AB154" s="1"/>
  <c r="AA153"/>
  <c r="Z153"/>
  <c r="AB153" s="1"/>
  <c r="AA152"/>
  <c r="Z152"/>
  <c r="AB152" s="1"/>
  <c r="AA155" i="29"/>
  <c r="Z155"/>
  <c r="AB155" s="1"/>
  <c r="AA154"/>
  <c r="Z154"/>
  <c r="AB154" s="1"/>
  <c r="AA153"/>
  <c r="Z153"/>
  <c r="AB153" s="1"/>
  <c r="AA152"/>
  <c r="Z152"/>
  <c r="AB152" s="1"/>
  <c r="AA155" i="30"/>
  <c r="Z155"/>
  <c r="AB155" s="1"/>
  <c r="AA154"/>
  <c r="Z154"/>
  <c r="AB154" s="1"/>
  <c r="AA153"/>
  <c r="Z153"/>
  <c r="AB153" s="1"/>
  <c r="AA152"/>
  <c r="Z152"/>
  <c r="AB152" s="1"/>
  <c r="AA155" i="31"/>
  <c r="Z155"/>
  <c r="AB155" s="1"/>
  <c r="AA154"/>
  <c r="Z154"/>
  <c r="AB154" s="1"/>
  <c r="AA153"/>
  <c r="Z153"/>
  <c r="AB153" s="1"/>
  <c r="AA152"/>
  <c r="Z152"/>
  <c r="AB152" s="1"/>
  <c r="AA155" i="1"/>
  <c r="Z155"/>
  <c r="AA154"/>
  <c r="Z154"/>
  <c r="AA153"/>
  <c r="Z153"/>
  <c r="AA152"/>
  <c r="Z152"/>
  <c r="AA148" i="2"/>
  <c r="Z148"/>
  <c r="AB148" s="1"/>
  <c r="AA148" i="3"/>
  <c r="Z148"/>
  <c r="AB148" s="1"/>
  <c r="AA148" i="4"/>
  <c r="Z148"/>
  <c r="AB148" s="1"/>
  <c r="AA148" i="5"/>
  <c r="Z148"/>
  <c r="AB148" s="1"/>
  <c r="AA148" i="6"/>
  <c r="Z148"/>
  <c r="AB148" s="1"/>
  <c r="AA148" i="7"/>
  <c r="Z148"/>
  <c r="AB148" s="1"/>
  <c r="AA148" i="8"/>
  <c r="Z148"/>
  <c r="AB148" s="1"/>
  <c r="AA148" i="9"/>
  <c r="Z148"/>
  <c r="AB148" s="1"/>
  <c r="AA148" i="10"/>
  <c r="Z148"/>
  <c r="AB148" s="1"/>
  <c r="AA148" i="11"/>
  <c r="Z148"/>
  <c r="AB148" s="1"/>
  <c r="AA148" i="12"/>
  <c r="Z148"/>
  <c r="AB148" s="1"/>
  <c r="AA148" i="13"/>
  <c r="Z148"/>
  <c r="AB148" s="1"/>
  <c r="AA148" i="14"/>
  <c r="Z148"/>
  <c r="AB148" s="1"/>
  <c r="AA148" i="15"/>
  <c r="Z148"/>
  <c r="AB148" s="1"/>
  <c r="AA148" i="16"/>
  <c r="Z148"/>
  <c r="AB148" s="1"/>
  <c r="AA148" i="17"/>
  <c r="Z148"/>
  <c r="AB148" s="1"/>
  <c r="AA148" i="18"/>
  <c r="Z148"/>
  <c r="AB148" s="1"/>
  <c r="AA148" i="19"/>
  <c r="Z148"/>
  <c r="AB148" s="1"/>
  <c r="AA148" i="20"/>
  <c r="Z148"/>
  <c r="AB148" s="1"/>
  <c r="AA148" i="21"/>
  <c r="Z148"/>
  <c r="AB148" s="1"/>
  <c r="AA148" i="22"/>
  <c r="Z148"/>
  <c r="AB148" s="1"/>
  <c r="AA148" i="23"/>
  <c r="Z148"/>
  <c r="AB148" s="1"/>
  <c r="AA148" i="24"/>
  <c r="Z148"/>
  <c r="AB148" s="1"/>
  <c r="AA148" i="25"/>
  <c r="Z148"/>
  <c r="AB148" s="1"/>
  <c r="AA148" i="26"/>
  <c r="Z148"/>
  <c r="AB148" s="1"/>
  <c r="AA148" i="27"/>
  <c r="Z148"/>
  <c r="AB148" s="1"/>
  <c r="AA148" i="28"/>
  <c r="Z148"/>
  <c r="AB148" s="1"/>
  <c r="AA148" i="29"/>
  <c r="Z148"/>
  <c r="AB148" s="1"/>
  <c r="AA148" i="30"/>
  <c r="Z148"/>
  <c r="AB148" s="1"/>
  <c r="AA148" i="31"/>
  <c r="Z148"/>
  <c r="AB148" s="1"/>
  <c r="AA148" i="1"/>
  <c r="Z148"/>
  <c r="AA146" i="2"/>
  <c r="Z146"/>
  <c r="AB146" s="1"/>
  <c r="AA145"/>
  <c r="Z145"/>
  <c r="AB145" s="1"/>
  <c r="AA146" i="3"/>
  <c r="Z146"/>
  <c r="AB146" s="1"/>
  <c r="AA145"/>
  <c r="Z145"/>
  <c r="AB145" s="1"/>
  <c r="AA146" i="4"/>
  <c r="Z146"/>
  <c r="AB146" s="1"/>
  <c r="AA145"/>
  <c r="Z145"/>
  <c r="AB145" s="1"/>
  <c r="AA146" i="5"/>
  <c r="Z146"/>
  <c r="AB146" s="1"/>
  <c r="AA145"/>
  <c r="Z145"/>
  <c r="AB145" s="1"/>
  <c r="AA146" i="6"/>
  <c r="Z146"/>
  <c r="AB146" s="1"/>
  <c r="AA145"/>
  <c r="Z145"/>
  <c r="AB145" s="1"/>
  <c r="AA146" i="7"/>
  <c r="Z146"/>
  <c r="AB146" s="1"/>
  <c r="AA145"/>
  <c r="Z145"/>
  <c r="AB145" s="1"/>
  <c r="AA146" i="8"/>
  <c r="Z146"/>
  <c r="AB146" s="1"/>
  <c r="AA145"/>
  <c r="Z145"/>
  <c r="AB145" s="1"/>
  <c r="AA146" i="9"/>
  <c r="Z146"/>
  <c r="AB146" s="1"/>
  <c r="AA145"/>
  <c r="Z145"/>
  <c r="AB145" s="1"/>
  <c r="AA146" i="10"/>
  <c r="Z146"/>
  <c r="AB146" s="1"/>
  <c r="AA145"/>
  <c r="Z145"/>
  <c r="AB145" s="1"/>
  <c r="AA146" i="11"/>
  <c r="Z146"/>
  <c r="AB146" s="1"/>
  <c r="AA145"/>
  <c r="Z145"/>
  <c r="AB145" s="1"/>
  <c r="AA146" i="12"/>
  <c r="Z146"/>
  <c r="AB146" s="1"/>
  <c r="AA145"/>
  <c r="Z145"/>
  <c r="AB145" s="1"/>
  <c r="AA146" i="13"/>
  <c r="Z146"/>
  <c r="AB146" s="1"/>
  <c r="AA145"/>
  <c r="Z145"/>
  <c r="AB145" s="1"/>
  <c r="AA146" i="14"/>
  <c r="Z146"/>
  <c r="AB146" s="1"/>
  <c r="AA145"/>
  <c r="Z145"/>
  <c r="AB145" s="1"/>
  <c r="AA146" i="15"/>
  <c r="Z146"/>
  <c r="AB146" s="1"/>
  <c r="AA145"/>
  <c r="Z145"/>
  <c r="AB145" s="1"/>
  <c r="AA146" i="16"/>
  <c r="Z146"/>
  <c r="AB146" s="1"/>
  <c r="AA145"/>
  <c r="Z145"/>
  <c r="AB145" s="1"/>
  <c r="AA146" i="17"/>
  <c r="Z146"/>
  <c r="AB146" s="1"/>
  <c r="AA145"/>
  <c r="Z145"/>
  <c r="AB145" s="1"/>
  <c r="AA146" i="18"/>
  <c r="Z146"/>
  <c r="AB146" s="1"/>
  <c r="AA145"/>
  <c r="Z145"/>
  <c r="AB145" s="1"/>
  <c r="AA146" i="19"/>
  <c r="Z146"/>
  <c r="AB146" s="1"/>
  <c r="AA145"/>
  <c r="Z145"/>
  <c r="AB145" s="1"/>
  <c r="AA146" i="20"/>
  <c r="Z146"/>
  <c r="AB146" s="1"/>
  <c r="AA145"/>
  <c r="Z145"/>
  <c r="AB145" s="1"/>
  <c r="AA146" i="21"/>
  <c r="Z146"/>
  <c r="AB146" s="1"/>
  <c r="AA145"/>
  <c r="Z145"/>
  <c r="AB145" s="1"/>
  <c r="AA146" i="22"/>
  <c r="Z146"/>
  <c r="AB146" s="1"/>
  <c r="AA145"/>
  <c r="Z145"/>
  <c r="AB145" s="1"/>
  <c r="AA146" i="23"/>
  <c r="Z146"/>
  <c r="AB146" s="1"/>
  <c r="AA145"/>
  <c r="Z145"/>
  <c r="AB145" s="1"/>
  <c r="AA146" i="24"/>
  <c r="Z146"/>
  <c r="AB146" s="1"/>
  <c r="AA145"/>
  <c r="Z145"/>
  <c r="AB145" s="1"/>
  <c r="AA146" i="25"/>
  <c r="Z146"/>
  <c r="AB146" s="1"/>
  <c r="AA145"/>
  <c r="Z145"/>
  <c r="AB145" s="1"/>
  <c r="AA146" i="26"/>
  <c r="Z146"/>
  <c r="AB146" s="1"/>
  <c r="AA145"/>
  <c r="Z145"/>
  <c r="AB145" s="1"/>
  <c r="AA146" i="27"/>
  <c r="Z146"/>
  <c r="AB146" s="1"/>
  <c r="AA145"/>
  <c r="Z145"/>
  <c r="AB145" s="1"/>
  <c r="AA146" i="28"/>
  <c r="Z146"/>
  <c r="AB146" s="1"/>
  <c r="AA145"/>
  <c r="Z145"/>
  <c r="AB145" s="1"/>
  <c r="AA146" i="29"/>
  <c r="Z146"/>
  <c r="AB146" s="1"/>
  <c r="AA145"/>
  <c r="Z145"/>
  <c r="AB145" s="1"/>
  <c r="AA146" i="30"/>
  <c r="Z146"/>
  <c r="AB146" s="1"/>
  <c r="AA145"/>
  <c r="Z145"/>
  <c r="AB145" s="1"/>
  <c r="AA146" i="31"/>
  <c r="Z146"/>
  <c r="AB146" s="1"/>
  <c r="AA145"/>
  <c r="Z145"/>
  <c r="AB145" s="1"/>
  <c r="AA146" i="1"/>
  <c r="Z146"/>
  <c r="AA145"/>
  <c r="Z145"/>
  <c r="AA140" i="2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3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4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5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6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7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8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9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0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1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2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3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4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5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6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7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8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9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0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1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2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3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4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5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6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7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8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29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30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31"/>
  <c r="Z140"/>
  <c r="AB140" s="1"/>
  <c r="AA139"/>
  <c r="Z139"/>
  <c r="AB139" s="1"/>
  <c r="AA138"/>
  <c r="Z138"/>
  <c r="AB138" s="1"/>
  <c r="AA137"/>
  <c r="Z137"/>
  <c r="AB137" s="1"/>
  <c r="AA136"/>
  <c r="Z136"/>
  <c r="AB136" s="1"/>
  <c r="AA135"/>
  <c r="Z135"/>
  <c r="AB135" s="1"/>
  <c r="AA134"/>
  <c r="Z134"/>
  <c r="AB134" s="1"/>
  <c r="AA133"/>
  <c r="Z133"/>
  <c r="AB133" s="1"/>
  <c r="AA132"/>
  <c r="Z132"/>
  <c r="AB132" s="1"/>
  <c r="AA131"/>
  <c r="Z131"/>
  <c r="AB131" s="1"/>
  <c r="AA130"/>
  <c r="Z130"/>
  <c r="AB130" s="1"/>
  <c r="AA129"/>
  <c r="Z129"/>
  <c r="AB129" s="1"/>
  <c r="AA128"/>
  <c r="Z128"/>
  <c r="AB128" s="1"/>
  <c r="AA127"/>
  <c r="Z127"/>
  <c r="AB127" s="1"/>
  <c r="AA126"/>
  <c r="Z126"/>
  <c r="AB126" s="1"/>
  <c r="AA125"/>
  <c r="Z125"/>
  <c r="AB125" s="1"/>
  <c r="AA124"/>
  <c r="Z124"/>
  <c r="AB124" s="1"/>
  <c r="AA123"/>
  <c r="Z123"/>
  <c r="AB123" s="1"/>
  <c r="AA122"/>
  <c r="Z122"/>
  <c r="AB122" s="1"/>
  <c r="AA121"/>
  <c r="Z121"/>
  <c r="AB121" s="1"/>
  <c r="AA120"/>
  <c r="Z120"/>
  <c r="AB120" s="1"/>
  <c r="AA119"/>
  <c r="Z119"/>
  <c r="AB119" s="1"/>
  <c r="AA140" i="1"/>
  <c r="Z140"/>
  <c r="AA139"/>
  <c r="Z139"/>
  <c r="AA138"/>
  <c r="Z138"/>
  <c r="AA137"/>
  <c r="Z137"/>
  <c r="AA136"/>
  <c r="Z136"/>
  <c r="AA135"/>
  <c r="Z135"/>
  <c r="AA134"/>
  <c r="Z134"/>
  <c r="AA133"/>
  <c r="Z133"/>
  <c r="AA132"/>
  <c r="Z132"/>
  <c r="AA131"/>
  <c r="Z131"/>
  <c r="AA130"/>
  <c r="Z130"/>
  <c r="AA129"/>
  <c r="Z129"/>
  <c r="AA128"/>
  <c r="Z128"/>
  <c r="AA127"/>
  <c r="Z127"/>
  <c r="AA126"/>
  <c r="Z126"/>
  <c r="AA125"/>
  <c r="Z125"/>
  <c r="AA124"/>
  <c r="Z124"/>
  <c r="AA123"/>
  <c r="Z123"/>
  <c r="AA122"/>
  <c r="Z122"/>
  <c r="AA121"/>
  <c r="Z121"/>
  <c r="AA120"/>
  <c r="Z120"/>
  <c r="AA119"/>
  <c r="Z119"/>
  <c r="AA116" i="2"/>
  <c r="AB116"/>
  <c r="AA115"/>
  <c r="Z115"/>
  <c r="AB115" s="1"/>
  <c r="AA114"/>
  <c r="Z114"/>
  <c r="AB114" s="1"/>
  <c r="AA113"/>
  <c r="Z113"/>
  <c r="AB113" s="1"/>
  <c r="AA116" i="3"/>
  <c r="AB116"/>
  <c r="AA115"/>
  <c r="Z115"/>
  <c r="AB115" s="1"/>
  <c r="AA114"/>
  <c r="Z114"/>
  <c r="AB114" s="1"/>
  <c r="AA113"/>
  <c r="Z113"/>
  <c r="AB113" s="1"/>
  <c r="AA116" i="4"/>
  <c r="AB116"/>
  <c r="AA115"/>
  <c r="Z115"/>
  <c r="AB115" s="1"/>
  <c r="AA114"/>
  <c r="Z114"/>
  <c r="AB114" s="1"/>
  <c r="AA113"/>
  <c r="Z113"/>
  <c r="AB113" s="1"/>
  <c r="AA116" i="5"/>
  <c r="AB116"/>
  <c r="AA115"/>
  <c r="Z115"/>
  <c r="AB115" s="1"/>
  <c r="AA114"/>
  <c r="Z114"/>
  <c r="AB114" s="1"/>
  <c r="AA113"/>
  <c r="Z113"/>
  <c r="AB113" s="1"/>
  <c r="AA116" i="6"/>
  <c r="AB116"/>
  <c r="AA115"/>
  <c r="Z115"/>
  <c r="AB115" s="1"/>
  <c r="AA114"/>
  <c r="Z114"/>
  <c r="AB114" s="1"/>
  <c r="AA113"/>
  <c r="Z113"/>
  <c r="AB113" s="1"/>
  <c r="AA116" i="7"/>
  <c r="AB116"/>
  <c r="AA115"/>
  <c r="Z115"/>
  <c r="AB115" s="1"/>
  <c r="AA114"/>
  <c r="Z114"/>
  <c r="AB114" s="1"/>
  <c r="AA113"/>
  <c r="Z113"/>
  <c r="AB113" s="1"/>
  <c r="AA116" i="8"/>
  <c r="AB116"/>
  <c r="AA115"/>
  <c r="Z115"/>
  <c r="AB115" s="1"/>
  <c r="AA114"/>
  <c r="Z114"/>
  <c r="AB114" s="1"/>
  <c r="AA113"/>
  <c r="Z113"/>
  <c r="AB113" s="1"/>
  <c r="AA116" i="9"/>
  <c r="AB116"/>
  <c r="AA115"/>
  <c r="Z115"/>
  <c r="AB115" s="1"/>
  <c r="AA114"/>
  <c r="Z114"/>
  <c r="AB114" s="1"/>
  <c r="AA113"/>
  <c r="Z113"/>
  <c r="AB113" s="1"/>
  <c r="AA116" i="10"/>
  <c r="AB116"/>
  <c r="AA115"/>
  <c r="Z115"/>
  <c r="AB115" s="1"/>
  <c r="AA114"/>
  <c r="Z114"/>
  <c r="AB114" s="1"/>
  <c r="AA113"/>
  <c r="Z113"/>
  <c r="AB113" s="1"/>
  <c r="AA116" i="11"/>
  <c r="AB116"/>
  <c r="AA115"/>
  <c r="Z115"/>
  <c r="AB115" s="1"/>
  <c r="AA114"/>
  <c r="Z114"/>
  <c r="AB114" s="1"/>
  <c r="AA113"/>
  <c r="Z113"/>
  <c r="AB113" s="1"/>
  <c r="AA116" i="12"/>
  <c r="AB116"/>
  <c r="AA115"/>
  <c r="Z115"/>
  <c r="AB115" s="1"/>
  <c r="AA114"/>
  <c r="Z114"/>
  <c r="AB114" s="1"/>
  <c r="AA113"/>
  <c r="Z113"/>
  <c r="AB113" s="1"/>
  <c r="AA116" i="13"/>
  <c r="AB116"/>
  <c r="AA115"/>
  <c r="Z115"/>
  <c r="AB115" s="1"/>
  <c r="AA114"/>
  <c r="Z114"/>
  <c r="AB114" s="1"/>
  <c r="AA113"/>
  <c r="Z113"/>
  <c r="AB113" s="1"/>
  <c r="AA116" i="14"/>
  <c r="AB116"/>
  <c r="AA115"/>
  <c r="Z115"/>
  <c r="AB115" s="1"/>
  <c r="AA114"/>
  <c r="Z114"/>
  <c r="AB114" s="1"/>
  <c r="AA113"/>
  <c r="Z113"/>
  <c r="AB113" s="1"/>
  <c r="AA116" i="15"/>
  <c r="AB116"/>
  <c r="AA115"/>
  <c r="Z115"/>
  <c r="AB115" s="1"/>
  <c r="AA114"/>
  <c r="Z114"/>
  <c r="AB114" s="1"/>
  <c r="AA113"/>
  <c r="Z113"/>
  <c r="AB113" s="1"/>
  <c r="AA116" i="16"/>
  <c r="AB116"/>
  <c r="AA115"/>
  <c r="Z115"/>
  <c r="AB115" s="1"/>
  <c r="AA114"/>
  <c r="Z114"/>
  <c r="AB114" s="1"/>
  <c r="AA113"/>
  <c r="Z113"/>
  <c r="AB113" s="1"/>
  <c r="AA116" i="17"/>
  <c r="AB116"/>
  <c r="AA115"/>
  <c r="Z115"/>
  <c r="AB115" s="1"/>
  <c r="AA114"/>
  <c r="Z114"/>
  <c r="AB114" s="1"/>
  <c r="AA113"/>
  <c r="Z113"/>
  <c r="AB113" s="1"/>
  <c r="AA116" i="18"/>
  <c r="AB116"/>
  <c r="AA115"/>
  <c r="Z115"/>
  <c r="AB115" s="1"/>
  <c r="AA114"/>
  <c r="Z114"/>
  <c r="AB114" s="1"/>
  <c r="AA113"/>
  <c r="Z113"/>
  <c r="AB113" s="1"/>
  <c r="AA116" i="19"/>
  <c r="AB116"/>
  <c r="AA115"/>
  <c r="Z115"/>
  <c r="AB115" s="1"/>
  <c r="AA114"/>
  <c r="Z114"/>
  <c r="AB114" s="1"/>
  <c r="AA113"/>
  <c r="Z113"/>
  <c r="AB113" s="1"/>
  <c r="AA116" i="20"/>
  <c r="AB116"/>
  <c r="AA115"/>
  <c r="Z115"/>
  <c r="AB115" s="1"/>
  <c r="AA114"/>
  <c r="Z114"/>
  <c r="AB114" s="1"/>
  <c r="AA113"/>
  <c r="Z113"/>
  <c r="AB113" s="1"/>
  <c r="AA116" i="21"/>
  <c r="AB116"/>
  <c r="AA115"/>
  <c r="Z115"/>
  <c r="AB115" s="1"/>
  <c r="AA114"/>
  <c r="Z114"/>
  <c r="AB114" s="1"/>
  <c r="AA113"/>
  <c r="Z113"/>
  <c r="AB113" s="1"/>
  <c r="AA116" i="22"/>
  <c r="AB116"/>
  <c r="AA115"/>
  <c r="Z115"/>
  <c r="AB115" s="1"/>
  <c r="AA114"/>
  <c r="Z114"/>
  <c r="AB114" s="1"/>
  <c r="AA113"/>
  <c r="Z113"/>
  <c r="AB113" s="1"/>
  <c r="AA116" i="23"/>
  <c r="AB116"/>
  <c r="AA115"/>
  <c r="Z115"/>
  <c r="AB115" s="1"/>
  <c r="AA114"/>
  <c r="Z114"/>
  <c r="AB114" s="1"/>
  <c r="AA113"/>
  <c r="Z113"/>
  <c r="AB113" s="1"/>
  <c r="AA116" i="24"/>
  <c r="AB116"/>
  <c r="AA115"/>
  <c r="Z115"/>
  <c r="AB115" s="1"/>
  <c r="AA114"/>
  <c r="Z114"/>
  <c r="AB114" s="1"/>
  <c r="AA113"/>
  <c r="Z113"/>
  <c r="AB113" s="1"/>
  <c r="AA116" i="25"/>
  <c r="AB116"/>
  <c r="AA115"/>
  <c r="Z115"/>
  <c r="AB115" s="1"/>
  <c r="AA114"/>
  <c r="Z114"/>
  <c r="AB114" s="1"/>
  <c r="AA113"/>
  <c r="Z113"/>
  <c r="AB113" s="1"/>
  <c r="AA116" i="26"/>
  <c r="AB116"/>
  <c r="AA115"/>
  <c r="Z115"/>
  <c r="AB115" s="1"/>
  <c r="AA114"/>
  <c r="Z114"/>
  <c r="AB114" s="1"/>
  <c r="AA113"/>
  <c r="Z113"/>
  <c r="AB113" s="1"/>
  <c r="AA116" i="27"/>
  <c r="AB116"/>
  <c r="AA115"/>
  <c r="Z115"/>
  <c r="AB115" s="1"/>
  <c r="AA114"/>
  <c r="Z114"/>
  <c r="AB114" s="1"/>
  <c r="AA113"/>
  <c r="Z113"/>
  <c r="AB113" s="1"/>
  <c r="AA116" i="28"/>
  <c r="AB116"/>
  <c r="AA115"/>
  <c r="Z115"/>
  <c r="AB115" s="1"/>
  <c r="AA114"/>
  <c r="Z114"/>
  <c r="AB114" s="1"/>
  <c r="AA113"/>
  <c r="Z113"/>
  <c r="AB113" s="1"/>
  <c r="AA116" i="29"/>
  <c r="AB116"/>
  <c r="AA115"/>
  <c r="Z115"/>
  <c r="AB115" s="1"/>
  <c r="AA114"/>
  <c r="Z114"/>
  <c r="AB114" s="1"/>
  <c r="AA113"/>
  <c r="Z113"/>
  <c r="AB113" s="1"/>
  <c r="AA116" i="30"/>
  <c r="AB116"/>
  <c r="AA115"/>
  <c r="Z115"/>
  <c r="AB115" s="1"/>
  <c r="AA114"/>
  <c r="Z114"/>
  <c r="AB114" s="1"/>
  <c r="AA113"/>
  <c r="Z113"/>
  <c r="AB113" s="1"/>
  <c r="AA116" i="31"/>
  <c r="AB116"/>
  <c r="AA115"/>
  <c r="Z115"/>
  <c r="AB115" s="1"/>
  <c r="AA114"/>
  <c r="Z114"/>
  <c r="AB114" s="1"/>
  <c r="AA113"/>
  <c r="Z113"/>
  <c r="AB113" s="1"/>
  <c r="AA116" i="1"/>
  <c r="AA115"/>
  <c r="Z115"/>
  <c r="AA114"/>
  <c r="Z114"/>
  <c r="AA113"/>
  <c r="Z113"/>
  <c r="AA108" i="2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3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4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5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6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7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8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9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0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1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2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3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4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5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6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7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8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9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0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1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2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3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4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5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6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7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8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29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30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31"/>
  <c r="Z108"/>
  <c r="AB108" s="1"/>
  <c r="AA107"/>
  <c r="Z107"/>
  <c r="AB107" s="1"/>
  <c r="AA106"/>
  <c r="Z106"/>
  <c r="AB106" s="1"/>
  <c r="AA105"/>
  <c r="Z105"/>
  <c r="AB105" s="1"/>
  <c r="AA104"/>
  <c r="Z104"/>
  <c r="AB104" s="1"/>
  <c r="AA103"/>
  <c r="Z103"/>
  <c r="AB103" s="1"/>
  <c r="AA102"/>
  <c r="Z102"/>
  <c r="AB102" s="1"/>
  <c r="AA101"/>
  <c r="Z101"/>
  <c r="AB101" s="1"/>
  <c r="AA100"/>
  <c r="Z100"/>
  <c r="AB100" s="1"/>
  <c r="AA99"/>
  <c r="Z99"/>
  <c r="AB99" s="1"/>
  <c r="AA98"/>
  <c r="Z98"/>
  <c r="AB98" s="1"/>
  <c r="AA97"/>
  <c r="Z97"/>
  <c r="AB97" s="1"/>
  <c r="AA96"/>
  <c r="Z96"/>
  <c r="AB96" s="1"/>
  <c r="AA95"/>
  <c r="Z95"/>
  <c r="AB95" s="1"/>
  <c r="AA94"/>
  <c r="Z94"/>
  <c r="AB94" s="1"/>
  <c r="AA93"/>
  <c r="Z93"/>
  <c r="AB93" s="1"/>
  <c r="AA92"/>
  <c r="Z92"/>
  <c r="AB92" s="1"/>
  <c r="AA91"/>
  <c r="Z91"/>
  <c r="AB91" s="1"/>
  <c r="AA90"/>
  <c r="Z90"/>
  <c r="AB90" s="1"/>
  <c r="AA89"/>
  <c r="Z89"/>
  <c r="AB89" s="1"/>
  <c r="AA88"/>
  <c r="Z88"/>
  <c r="AB88" s="1"/>
  <c r="AA108" i="1"/>
  <c r="Z108"/>
  <c r="AA107"/>
  <c r="Z107"/>
  <c r="AA106"/>
  <c r="Z106"/>
  <c r="AA105"/>
  <c r="Z105"/>
  <c r="AA104"/>
  <c r="Z104"/>
  <c r="AA103"/>
  <c r="Z103"/>
  <c r="AA102"/>
  <c r="Z102"/>
  <c r="AA101"/>
  <c r="Z101"/>
  <c r="AA100"/>
  <c r="Z100"/>
  <c r="AA99"/>
  <c r="Z99"/>
  <c r="AA98"/>
  <c r="Z98"/>
  <c r="AA97"/>
  <c r="Z97"/>
  <c r="AA96"/>
  <c r="Z96"/>
  <c r="AA95"/>
  <c r="Z95"/>
  <c r="AA94"/>
  <c r="Z94"/>
  <c r="AA93"/>
  <c r="Z93"/>
  <c r="AA92"/>
  <c r="Z92"/>
  <c r="AA91"/>
  <c r="Z91"/>
  <c r="AA90"/>
  <c r="Z90"/>
  <c r="AA89"/>
  <c r="Z89"/>
  <c r="AA88"/>
  <c r="Z88"/>
  <c r="AA85" i="2"/>
  <c r="Z85"/>
  <c r="AB85" s="1"/>
  <c r="AA84"/>
  <c r="Z84"/>
  <c r="AB84" s="1"/>
  <c r="AA83"/>
  <c r="Z83"/>
  <c r="AB83" s="1"/>
  <c r="AA82"/>
  <c r="Z82"/>
  <c r="AB82" s="1"/>
  <c r="AA85" i="3"/>
  <c r="Z85"/>
  <c r="AB85" s="1"/>
  <c r="AA84"/>
  <c r="Z84"/>
  <c r="AB84" s="1"/>
  <c r="AA83"/>
  <c r="Z83"/>
  <c r="AB83" s="1"/>
  <c r="AA82"/>
  <c r="Z82"/>
  <c r="AB82" s="1"/>
  <c r="AA85" i="4"/>
  <c r="Z85"/>
  <c r="AB85" s="1"/>
  <c r="AA84"/>
  <c r="Z84"/>
  <c r="AB84" s="1"/>
  <c r="AA83"/>
  <c r="Z83"/>
  <c r="AB83" s="1"/>
  <c r="AA82"/>
  <c r="Z82"/>
  <c r="AB82" s="1"/>
  <c r="AA85" i="5"/>
  <c r="Z85"/>
  <c r="AB85" s="1"/>
  <c r="AA84"/>
  <c r="Z84"/>
  <c r="AB84" s="1"/>
  <c r="AA83"/>
  <c r="Z83"/>
  <c r="AB83" s="1"/>
  <c r="AA82"/>
  <c r="Z82"/>
  <c r="AB82" s="1"/>
  <c r="AA85" i="6"/>
  <c r="Z85"/>
  <c r="AB85" s="1"/>
  <c r="AA84"/>
  <c r="Z84"/>
  <c r="AB84" s="1"/>
  <c r="AA83"/>
  <c r="Z83"/>
  <c r="AB83" s="1"/>
  <c r="AA82"/>
  <c r="Z82"/>
  <c r="AB82" s="1"/>
  <c r="AA85" i="7"/>
  <c r="Z85"/>
  <c r="AB85" s="1"/>
  <c r="AA84"/>
  <c r="Z84"/>
  <c r="AB84" s="1"/>
  <c r="AA83"/>
  <c r="Z83"/>
  <c r="AB83" s="1"/>
  <c r="AA82"/>
  <c r="Z82"/>
  <c r="AB82" s="1"/>
  <c r="AA85" i="8"/>
  <c r="Z85"/>
  <c r="AB85" s="1"/>
  <c r="AA84"/>
  <c r="Z84"/>
  <c r="AB84" s="1"/>
  <c r="AA83"/>
  <c r="Z83"/>
  <c r="AB83" s="1"/>
  <c r="AA82"/>
  <c r="Z82"/>
  <c r="AB82" s="1"/>
  <c r="AA85" i="9"/>
  <c r="Z85"/>
  <c r="AB85" s="1"/>
  <c r="AA84"/>
  <c r="Z84"/>
  <c r="AB84" s="1"/>
  <c r="AA83"/>
  <c r="Z83"/>
  <c r="AB83" s="1"/>
  <c r="AA82"/>
  <c r="Z82"/>
  <c r="AB82" s="1"/>
  <c r="AA85" i="10"/>
  <c r="Z85"/>
  <c r="AB85" s="1"/>
  <c r="AA84"/>
  <c r="Z84"/>
  <c r="AB84" s="1"/>
  <c r="AA83"/>
  <c r="Z83"/>
  <c r="AB83" s="1"/>
  <c r="AA82"/>
  <c r="Z82"/>
  <c r="AB82" s="1"/>
  <c r="AA85" i="11"/>
  <c r="Z85"/>
  <c r="AB85" s="1"/>
  <c r="AA84"/>
  <c r="Z84"/>
  <c r="AB84" s="1"/>
  <c r="AA83"/>
  <c r="Z83"/>
  <c r="AB83" s="1"/>
  <c r="AA82"/>
  <c r="Z82"/>
  <c r="AB82" s="1"/>
  <c r="AA85" i="12"/>
  <c r="Z85"/>
  <c r="AB85" s="1"/>
  <c r="AA84"/>
  <c r="Z84"/>
  <c r="AB84" s="1"/>
  <c r="AA83"/>
  <c r="Z83"/>
  <c r="AB83" s="1"/>
  <c r="AA82"/>
  <c r="Z82"/>
  <c r="AB82" s="1"/>
  <c r="AA85" i="13"/>
  <c r="Z85"/>
  <c r="AB85" s="1"/>
  <c r="AA84"/>
  <c r="Z84"/>
  <c r="AB84" s="1"/>
  <c r="AA83"/>
  <c r="Z83"/>
  <c r="AB83" s="1"/>
  <c r="AA82"/>
  <c r="Z82"/>
  <c r="AB82" s="1"/>
  <c r="AA85" i="14"/>
  <c r="Z85"/>
  <c r="AB85" s="1"/>
  <c r="AA84"/>
  <c r="Z84"/>
  <c r="AB84" s="1"/>
  <c r="AA83"/>
  <c r="Z83"/>
  <c r="AB83" s="1"/>
  <c r="AA82"/>
  <c r="Z82"/>
  <c r="AB82" s="1"/>
  <c r="AA85" i="15"/>
  <c r="Z85"/>
  <c r="AB85" s="1"/>
  <c r="AA84"/>
  <c r="Z84"/>
  <c r="AB84" s="1"/>
  <c r="AA83"/>
  <c r="Z83"/>
  <c r="AB83" s="1"/>
  <c r="AA82"/>
  <c r="Z82"/>
  <c r="AB82" s="1"/>
  <c r="AA85" i="16"/>
  <c r="Z85"/>
  <c r="AB85" s="1"/>
  <c r="AA84"/>
  <c r="Z84"/>
  <c r="AB84" s="1"/>
  <c r="AA83"/>
  <c r="Z83"/>
  <c r="AB83" s="1"/>
  <c r="AA82"/>
  <c r="Z82"/>
  <c r="AB82" s="1"/>
  <c r="AA85" i="17"/>
  <c r="Z85"/>
  <c r="AB85" s="1"/>
  <c r="AA84"/>
  <c r="Z84"/>
  <c r="AB84" s="1"/>
  <c r="AA83"/>
  <c r="Z83"/>
  <c r="AB83" s="1"/>
  <c r="AA82"/>
  <c r="Z82"/>
  <c r="AB82" s="1"/>
  <c r="AA85" i="18"/>
  <c r="Z85"/>
  <c r="AB85" s="1"/>
  <c r="AA84"/>
  <c r="Z84"/>
  <c r="AB84" s="1"/>
  <c r="AA83"/>
  <c r="Z83"/>
  <c r="AB83" s="1"/>
  <c r="AA82"/>
  <c r="Z82"/>
  <c r="AB82" s="1"/>
  <c r="AA85" i="19"/>
  <c r="Z85"/>
  <c r="AB85" s="1"/>
  <c r="AA84"/>
  <c r="Z84"/>
  <c r="AB84" s="1"/>
  <c r="AA83"/>
  <c r="Z83"/>
  <c r="AB83" s="1"/>
  <c r="AA82"/>
  <c r="Z82"/>
  <c r="AB82" s="1"/>
  <c r="AA85" i="20"/>
  <c r="Z85"/>
  <c r="AB85" s="1"/>
  <c r="AA84"/>
  <c r="Z84"/>
  <c r="AB84" s="1"/>
  <c r="AA83"/>
  <c r="Z83"/>
  <c r="AB83" s="1"/>
  <c r="AA82"/>
  <c r="Z82"/>
  <c r="AB82" s="1"/>
  <c r="AA85" i="21"/>
  <c r="Z85"/>
  <c r="AB85" s="1"/>
  <c r="AA84"/>
  <c r="Z84"/>
  <c r="AB84" s="1"/>
  <c r="AA83"/>
  <c r="Z83"/>
  <c r="AB83" s="1"/>
  <c r="AA82"/>
  <c r="Z82"/>
  <c r="AB82" s="1"/>
  <c r="AA85" i="22"/>
  <c r="Z85"/>
  <c r="AB85" s="1"/>
  <c r="AA84"/>
  <c r="Z84"/>
  <c r="AB84" s="1"/>
  <c r="AA83"/>
  <c r="Z83"/>
  <c r="AB83" s="1"/>
  <c r="AA82"/>
  <c r="Z82"/>
  <c r="AB82" s="1"/>
  <c r="AA85" i="23"/>
  <c r="Z85"/>
  <c r="AB85" s="1"/>
  <c r="AA84"/>
  <c r="Z84"/>
  <c r="AB84" s="1"/>
  <c r="AA83"/>
  <c r="Z83"/>
  <c r="AB83" s="1"/>
  <c r="AA82"/>
  <c r="Z82"/>
  <c r="AB82" s="1"/>
  <c r="AA85" i="24"/>
  <c r="Z85"/>
  <c r="AB85" s="1"/>
  <c r="AA84"/>
  <c r="Z84"/>
  <c r="AB84" s="1"/>
  <c r="AA83"/>
  <c r="Z83"/>
  <c r="AB83" s="1"/>
  <c r="AA82"/>
  <c r="Z82"/>
  <c r="AB82" s="1"/>
  <c r="AA85" i="25"/>
  <c r="Z85"/>
  <c r="AB85" s="1"/>
  <c r="AA84"/>
  <c r="Z84"/>
  <c r="AB84" s="1"/>
  <c r="AA83"/>
  <c r="Z83"/>
  <c r="AB83" s="1"/>
  <c r="AA82"/>
  <c r="Z82"/>
  <c r="AB82" s="1"/>
  <c r="AA85" i="26"/>
  <c r="Z85"/>
  <c r="AB85" s="1"/>
  <c r="AA84"/>
  <c r="Z84"/>
  <c r="AB84" s="1"/>
  <c r="AA83"/>
  <c r="Z83"/>
  <c r="AB83" s="1"/>
  <c r="AA82"/>
  <c r="Z82"/>
  <c r="AB82" s="1"/>
  <c r="AA85" i="27"/>
  <c r="Z85"/>
  <c r="AB85" s="1"/>
  <c r="AA84"/>
  <c r="Z84"/>
  <c r="AB84" s="1"/>
  <c r="AA83"/>
  <c r="Z83"/>
  <c r="AB83" s="1"/>
  <c r="AA82"/>
  <c r="Z82"/>
  <c r="AB82" s="1"/>
  <c r="AA85" i="28"/>
  <c r="Z85"/>
  <c r="AB85" s="1"/>
  <c r="AA84"/>
  <c r="Z84"/>
  <c r="AB84" s="1"/>
  <c r="AA83"/>
  <c r="Z83"/>
  <c r="AB83" s="1"/>
  <c r="AA82"/>
  <c r="Z82"/>
  <c r="AB82" s="1"/>
  <c r="AA85" i="29"/>
  <c r="Z85"/>
  <c r="AB85" s="1"/>
  <c r="AA84"/>
  <c r="Z84"/>
  <c r="AB84" s="1"/>
  <c r="AA83"/>
  <c r="Z83"/>
  <c r="AB83" s="1"/>
  <c r="AA82"/>
  <c r="Z82"/>
  <c r="AB82" s="1"/>
  <c r="AA85" i="30"/>
  <c r="Z85"/>
  <c r="AB85" s="1"/>
  <c r="AA84"/>
  <c r="Z84"/>
  <c r="AB84" s="1"/>
  <c r="AA83"/>
  <c r="Z83"/>
  <c r="AB83" s="1"/>
  <c r="AA82"/>
  <c r="Z82"/>
  <c r="AB82" s="1"/>
  <c r="AA85" i="31"/>
  <c r="Z85"/>
  <c r="AB85" s="1"/>
  <c r="AA84"/>
  <c r="Z84"/>
  <c r="AB84" s="1"/>
  <c r="AA83"/>
  <c r="Z83"/>
  <c r="AB83" s="1"/>
  <c r="AA82"/>
  <c r="Z82"/>
  <c r="AB82" s="1"/>
  <c r="AA85" i="1"/>
  <c r="Z85"/>
  <c r="AA84"/>
  <c r="Z84"/>
  <c r="AA83"/>
  <c r="Z83"/>
  <c r="AA82"/>
  <c r="Z82"/>
  <c r="AA75" i="2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3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4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5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6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7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8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9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0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1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2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3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4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5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6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7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8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9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0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1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2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3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4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5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6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7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8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29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30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31"/>
  <c r="Z75"/>
  <c r="AB75" s="1"/>
  <c r="AA74"/>
  <c r="Z74"/>
  <c r="AB74" s="1"/>
  <c r="AA73"/>
  <c r="Z73"/>
  <c r="AB73" s="1"/>
  <c r="AA72"/>
  <c r="Z72"/>
  <c r="AB72" s="1"/>
  <c r="AA71"/>
  <c r="Z71"/>
  <c r="AB71" s="1"/>
  <c r="AA70"/>
  <c r="Z70"/>
  <c r="AB70" s="1"/>
  <c r="AA69"/>
  <c r="Z69"/>
  <c r="AB69" s="1"/>
  <c r="AA68"/>
  <c r="Z68"/>
  <c r="AB68" s="1"/>
  <c r="AA67"/>
  <c r="Z67"/>
  <c r="AB67" s="1"/>
  <c r="AA66"/>
  <c r="Z66"/>
  <c r="AB66" s="1"/>
  <c r="AA65"/>
  <c r="Z65"/>
  <c r="AB65" s="1"/>
  <c r="AA64"/>
  <c r="Z64"/>
  <c r="AB64" s="1"/>
  <c r="AA63"/>
  <c r="Z63"/>
  <c r="AB63" s="1"/>
  <c r="AA62"/>
  <c r="Z62"/>
  <c r="AB62" s="1"/>
  <c r="AA61"/>
  <c r="Z61"/>
  <c r="AB61" s="1"/>
  <c r="AA60"/>
  <c r="Z60"/>
  <c r="AB60" s="1"/>
  <c r="AA59"/>
  <c r="Z59"/>
  <c r="AB59" s="1"/>
  <c r="AA58"/>
  <c r="Z58"/>
  <c r="AB58" s="1"/>
  <c r="AA57"/>
  <c r="Z57"/>
  <c r="AB57" s="1"/>
  <c r="AA56"/>
  <c r="Z56"/>
  <c r="AB56" s="1"/>
  <c r="AA55"/>
  <c r="Z55"/>
  <c r="AB55" s="1"/>
  <c r="AA54"/>
  <c r="Z54"/>
  <c r="AB54" s="1"/>
  <c r="AA75" i="1"/>
  <c r="Z75"/>
  <c r="AA74"/>
  <c r="Z74"/>
  <c r="AA73"/>
  <c r="Z73"/>
  <c r="AA72"/>
  <c r="Z72"/>
  <c r="AA71"/>
  <c r="Z71"/>
  <c r="AA70"/>
  <c r="Z70"/>
  <c r="AA69"/>
  <c r="Z69"/>
  <c r="AA68"/>
  <c r="Z68"/>
  <c r="AA67"/>
  <c r="Z67"/>
  <c r="AA66"/>
  <c r="Z66"/>
  <c r="AA65"/>
  <c r="Z65"/>
  <c r="AA64"/>
  <c r="Z64"/>
  <c r="AA63"/>
  <c r="Z63"/>
  <c r="AA62"/>
  <c r="Z62"/>
  <c r="AA61"/>
  <c r="Z61"/>
  <c r="AA60"/>
  <c r="Z60"/>
  <c r="AA59"/>
  <c r="Z59"/>
  <c r="AA58"/>
  <c r="Z58"/>
  <c r="AA57"/>
  <c r="Z57"/>
  <c r="AA56"/>
  <c r="Z56"/>
  <c r="AA55"/>
  <c r="Z55"/>
  <c r="AA54"/>
  <c r="Z54"/>
  <c r="AA51" i="2"/>
  <c r="AB51"/>
  <c r="AA50"/>
  <c r="Z50"/>
  <c r="AB50" s="1"/>
  <c r="AA49"/>
  <c r="Z49"/>
  <c r="AB49" s="1"/>
  <c r="AA48"/>
  <c r="Z48"/>
  <c r="AB48" s="1"/>
  <c r="AA51" i="3"/>
  <c r="AB51"/>
  <c r="AA50"/>
  <c r="Z50"/>
  <c r="AA49"/>
  <c r="Z49"/>
  <c r="AA48"/>
  <c r="Z48"/>
  <c r="AA51" i="4"/>
  <c r="AB51"/>
  <c r="AA50"/>
  <c r="Z50"/>
  <c r="AB50" s="1"/>
  <c r="AA49"/>
  <c r="Z49"/>
  <c r="AB49" s="1"/>
  <c r="AA48"/>
  <c r="Z48"/>
  <c r="AB48" s="1"/>
  <c r="AA51" i="5"/>
  <c r="AB51"/>
  <c r="AA50"/>
  <c r="Z50"/>
  <c r="AB50" s="1"/>
  <c r="AA49"/>
  <c r="Z49"/>
  <c r="AB49" s="1"/>
  <c r="AA48"/>
  <c r="Z48"/>
  <c r="AB48" s="1"/>
  <c r="AA51" i="6"/>
  <c r="AB51"/>
  <c r="AA50"/>
  <c r="Z50"/>
  <c r="AB50" s="1"/>
  <c r="AA49"/>
  <c r="Z49"/>
  <c r="AB49" s="1"/>
  <c r="AA48"/>
  <c r="Z48"/>
  <c r="AB48" s="1"/>
  <c r="AA51" i="7"/>
  <c r="AB51"/>
  <c r="AA50"/>
  <c r="Z50"/>
  <c r="AB50" s="1"/>
  <c r="AA49"/>
  <c r="Z49"/>
  <c r="AB49" s="1"/>
  <c r="AA48"/>
  <c r="Z48"/>
  <c r="AB48" s="1"/>
  <c r="AA51" i="8"/>
  <c r="AB51"/>
  <c r="AA50"/>
  <c r="Z50"/>
  <c r="AB50" s="1"/>
  <c r="AA49"/>
  <c r="Z49"/>
  <c r="AB49" s="1"/>
  <c r="AA48"/>
  <c r="Z48"/>
  <c r="AB48" s="1"/>
  <c r="AA51" i="9"/>
  <c r="AB51"/>
  <c r="AA50"/>
  <c r="Z50"/>
  <c r="AB50" s="1"/>
  <c r="AA49"/>
  <c r="Z49"/>
  <c r="AB49" s="1"/>
  <c r="AA48"/>
  <c r="Z48"/>
  <c r="AB48" s="1"/>
  <c r="AA51" i="10"/>
  <c r="AB51"/>
  <c r="AA50"/>
  <c r="Z50"/>
  <c r="AB50" s="1"/>
  <c r="AA49"/>
  <c r="Z49"/>
  <c r="AB49" s="1"/>
  <c r="AA48"/>
  <c r="Z48"/>
  <c r="AB48" s="1"/>
  <c r="AA51" i="11"/>
  <c r="AB51"/>
  <c r="AA50"/>
  <c r="Z50"/>
  <c r="AB50" s="1"/>
  <c r="AA49"/>
  <c r="Z49"/>
  <c r="AB49" s="1"/>
  <c r="AA48"/>
  <c r="Z48"/>
  <c r="AB48" s="1"/>
  <c r="AA51" i="12"/>
  <c r="AB51"/>
  <c r="AA50"/>
  <c r="Z50"/>
  <c r="AB50" s="1"/>
  <c r="AA49"/>
  <c r="Z49"/>
  <c r="AB49" s="1"/>
  <c r="AA48"/>
  <c r="Z48"/>
  <c r="AB48" s="1"/>
  <c r="AA51" i="13"/>
  <c r="AB51"/>
  <c r="AA50"/>
  <c r="Z50"/>
  <c r="AB50" s="1"/>
  <c r="AA49"/>
  <c r="Z49"/>
  <c r="AB49" s="1"/>
  <c r="AA48"/>
  <c r="Z48"/>
  <c r="AB48" s="1"/>
  <c r="AA51" i="14"/>
  <c r="AB51"/>
  <c r="AA50"/>
  <c r="Z50"/>
  <c r="AB50" s="1"/>
  <c r="AA49"/>
  <c r="Z49"/>
  <c r="AB49" s="1"/>
  <c r="AA48"/>
  <c r="Z48"/>
  <c r="AB48" s="1"/>
  <c r="AA51" i="15"/>
  <c r="AB51"/>
  <c r="AA50"/>
  <c r="Z50"/>
  <c r="AB50" s="1"/>
  <c r="AA49"/>
  <c r="Z49"/>
  <c r="AB49" s="1"/>
  <c r="AA48"/>
  <c r="Z48"/>
  <c r="AB48" s="1"/>
  <c r="AA51" i="16"/>
  <c r="AB51"/>
  <c r="AA50"/>
  <c r="Z50"/>
  <c r="AB50" s="1"/>
  <c r="AA49"/>
  <c r="Z49"/>
  <c r="AB49" s="1"/>
  <c r="AA48"/>
  <c r="Z48"/>
  <c r="AB48" s="1"/>
  <c r="AA51" i="17"/>
  <c r="AB51"/>
  <c r="AA50"/>
  <c r="Z50"/>
  <c r="AB50" s="1"/>
  <c r="AA49"/>
  <c r="Z49"/>
  <c r="AB49" s="1"/>
  <c r="AA48"/>
  <c r="Z48"/>
  <c r="AB48" s="1"/>
  <c r="AA51" i="18"/>
  <c r="AB51"/>
  <c r="AA50"/>
  <c r="Z50"/>
  <c r="AB50" s="1"/>
  <c r="AA49"/>
  <c r="Z49"/>
  <c r="AB49" s="1"/>
  <c r="AA48"/>
  <c r="Z48"/>
  <c r="AB48" s="1"/>
  <c r="AA51" i="19"/>
  <c r="AB51"/>
  <c r="AA50"/>
  <c r="Z50"/>
  <c r="AB50" s="1"/>
  <c r="AA49"/>
  <c r="Z49"/>
  <c r="AB49" s="1"/>
  <c r="AA48"/>
  <c r="Z48"/>
  <c r="AB48" s="1"/>
  <c r="AA51" i="20"/>
  <c r="AB51"/>
  <c r="AA50"/>
  <c r="Z50"/>
  <c r="AB50" s="1"/>
  <c r="AA49"/>
  <c r="Z49"/>
  <c r="AB49" s="1"/>
  <c r="AA48"/>
  <c r="Z48"/>
  <c r="AB48" s="1"/>
  <c r="AA51" i="21"/>
  <c r="AB51"/>
  <c r="AA50"/>
  <c r="Z50"/>
  <c r="AB50" s="1"/>
  <c r="AA49"/>
  <c r="Z49"/>
  <c r="AB49" s="1"/>
  <c r="AA48"/>
  <c r="Z48"/>
  <c r="AB48" s="1"/>
  <c r="AA51" i="22"/>
  <c r="AB51"/>
  <c r="AA50"/>
  <c r="Z50"/>
  <c r="AB50" s="1"/>
  <c r="AA49"/>
  <c r="Z49"/>
  <c r="AB49" s="1"/>
  <c r="AA48"/>
  <c r="Z48"/>
  <c r="AB48" s="1"/>
  <c r="AA51" i="23"/>
  <c r="AB51"/>
  <c r="AA50"/>
  <c r="Z50"/>
  <c r="AB50" s="1"/>
  <c r="AA49"/>
  <c r="Z49"/>
  <c r="AB49" s="1"/>
  <c r="AA48"/>
  <c r="Z48"/>
  <c r="AB48" s="1"/>
  <c r="AA51" i="24"/>
  <c r="AB51"/>
  <c r="AA50"/>
  <c r="Z50"/>
  <c r="AB50" s="1"/>
  <c r="AA49"/>
  <c r="Z49"/>
  <c r="AB49" s="1"/>
  <c r="AA48"/>
  <c r="Z48"/>
  <c r="AB48" s="1"/>
  <c r="AA51" i="25"/>
  <c r="AB51"/>
  <c r="AA50"/>
  <c r="Z50"/>
  <c r="AB50" s="1"/>
  <c r="AA49"/>
  <c r="Z49"/>
  <c r="AB49" s="1"/>
  <c r="AA48"/>
  <c r="Z48"/>
  <c r="AB48" s="1"/>
  <c r="AA51" i="26"/>
  <c r="AB51"/>
  <c r="AA50"/>
  <c r="Z50"/>
  <c r="AB50" s="1"/>
  <c r="AA49"/>
  <c r="Z49"/>
  <c r="AB49" s="1"/>
  <c r="AA48"/>
  <c r="Z48"/>
  <c r="AB48" s="1"/>
  <c r="AA51" i="27"/>
  <c r="AB51"/>
  <c r="AA50"/>
  <c r="Z50"/>
  <c r="AB50" s="1"/>
  <c r="AA49"/>
  <c r="Z49"/>
  <c r="AB49" s="1"/>
  <c r="AA48"/>
  <c r="Z48"/>
  <c r="AB48" s="1"/>
  <c r="AA51" i="28"/>
  <c r="AB51"/>
  <c r="AA50"/>
  <c r="Z50"/>
  <c r="AB50" s="1"/>
  <c r="AA49"/>
  <c r="Z49"/>
  <c r="AB49" s="1"/>
  <c r="AA48"/>
  <c r="Z48"/>
  <c r="AB48" s="1"/>
  <c r="AA51" i="29"/>
  <c r="AB51"/>
  <c r="AA50"/>
  <c r="Z50"/>
  <c r="AB50" s="1"/>
  <c r="AA49"/>
  <c r="Z49"/>
  <c r="AB49" s="1"/>
  <c r="AA48"/>
  <c r="Z48"/>
  <c r="AB48" s="1"/>
  <c r="AA51" i="30"/>
  <c r="AB51"/>
  <c r="AA50"/>
  <c r="Z50"/>
  <c r="AB50" s="1"/>
  <c r="AA49"/>
  <c r="Z49"/>
  <c r="AB49" s="1"/>
  <c r="AA48"/>
  <c r="Z48"/>
  <c r="AB48" s="1"/>
  <c r="AA51" i="31"/>
  <c r="AB51"/>
  <c r="AA50"/>
  <c r="Z50"/>
  <c r="AB50" s="1"/>
  <c r="AA49"/>
  <c r="Z49"/>
  <c r="AB49" s="1"/>
  <c r="AA48"/>
  <c r="Z48"/>
  <c r="AB48" s="1"/>
  <c r="AA51" i="1"/>
  <c r="AA50"/>
  <c r="Z50"/>
  <c r="AB50" s="1"/>
  <c r="AA49"/>
  <c r="Z49"/>
  <c r="AB49" s="1"/>
  <c r="AA48"/>
  <c r="Z48"/>
  <c r="AB48" s="1"/>
  <c r="AA43" i="2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3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4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5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6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7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8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9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0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1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2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3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4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5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6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7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8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9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0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1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2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3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4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5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6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7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8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29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30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31"/>
  <c r="Z43"/>
  <c r="AB43" s="1"/>
  <c r="AA42"/>
  <c r="Z42"/>
  <c r="AB42" s="1"/>
  <c r="AA41"/>
  <c r="Z41"/>
  <c r="AB41" s="1"/>
  <c r="AA40"/>
  <c r="Z40"/>
  <c r="AB40" s="1"/>
  <c r="AA39"/>
  <c r="Z39"/>
  <c r="AB39" s="1"/>
  <c r="AA38"/>
  <c r="Z38"/>
  <c r="AB38" s="1"/>
  <c r="AA37"/>
  <c r="Z37"/>
  <c r="AB37" s="1"/>
  <c r="AA36"/>
  <c r="Z36"/>
  <c r="AB36" s="1"/>
  <c r="AA35"/>
  <c r="Z35"/>
  <c r="AB35" s="1"/>
  <c r="AA34"/>
  <c r="Z34"/>
  <c r="AB34" s="1"/>
  <c r="AA33"/>
  <c r="Z33"/>
  <c r="AB33" s="1"/>
  <c r="AA32"/>
  <c r="Z32"/>
  <c r="AB32" s="1"/>
  <c r="AA31"/>
  <c r="Z31"/>
  <c r="AB31" s="1"/>
  <c r="AA30"/>
  <c r="Z30"/>
  <c r="AB30" s="1"/>
  <c r="AA29"/>
  <c r="Z29"/>
  <c r="AB29" s="1"/>
  <c r="AA28"/>
  <c r="Z28"/>
  <c r="AB28" s="1"/>
  <c r="AA27"/>
  <c r="Z27"/>
  <c r="AB27" s="1"/>
  <c r="AA26"/>
  <c r="Z26"/>
  <c r="AB26" s="1"/>
  <c r="AA25"/>
  <c r="Z25"/>
  <c r="AB25" s="1"/>
  <c r="AA24"/>
  <c r="Z24"/>
  <c r="AB24" s="1"/>
  <c r="AA23"/>
  <c r="Z23"/>
  <c r="AB23" s="1"/>
  <c r="AA43" i="1"/>
  <c r="Z43"/>
  <c r="AA42"/>
  <c r="Z42"/>
  <c r="AA41"/>
  <c r="Z41"/>
  <c r="AA40"/>
  <c r="Z40"/>
  <c r="AA39"/>
  <c r="Z39"/>
  <c r="AA38"/>
  <c r="Z38"/>
  <c r="AA37"/>
  <c r="Z37"/>
  <c r="AA36"/>
  <c r="Z36"/>
  <c r="AA35"/>
  <c r="Z35"/>
  <c r="AA34"/>
  <c r="Z34"/>
  <c r="AA33"/>
  <c r="Z33"/>
  <c r="AA32"/>
  <c r="Z32"/>
  <c r="AA31"/>
  <c r="Z31"/>
  <c r="AA30"/>
  <c r="Z30"/>
  <c r="AA29"/>
  <c r="Z29"/>
  <c r="AA28"/>
  <c r="Z28"/>
  <c r="AA27"/>
  <c r="Z27"/>
  <c r="AA26"/>
  <c r="Z26"/>
  <c r="AA25"/>
  <c r="Z25"/>
  <c r="AA24"/>
  <c r="Z24"/>
  <c r="AA23"/>
  <c r="Z23"/>
  <c r="AA20" i="2"/>
  <c r="Z20"/>
  <c r="AB20" s="1"/>
  <c r="AA19"/>
  <c r="Z19"/>
  <c r="AB19" s="1"/>
  <c r="AA18"/>
  <c r="Z18"/>
  <c r="AB18" s="1"/>
  <c r="AA20" i="3"/>
  <c r="Z20"/>
  <c r="AB20" s="1"/>
  <c r="AA19"/>
  <c r="Z19"/>
  <c r="AB19" s="1"/>
  <c r="AA18"/>
  <c r="Z18"/>
  <c r="AB18" s="1"/>
  <c r="AA20" i="4"/>
  <c r="Z20"/>
  <c r="AB20" s="1"/>
  <c r="AA19"/>
  <c r="Z19"/>
  <c r="AB19" s="1"/>
  <c r="AA18"/>
  <c r="Z18"/>
  <c r="AB18" s="1"/>
  <c r="AA20" i="5"/>
  <c r="Z20"/>
  <c r="AB20" s="1"/>
  <c r="AA19"/>
  <c r="Z19"/>
  <c r="AB19" s="1"/>
  <c r="AA18"/>
  <c r="Z18"/>
  <c r="AB18" s="1"/>
  <c r="AA20" i="6"/>
  <c r="Z20"/>
  <c r="AB20" s="1"/>
  <c r="AA19"/>
  <c r="Z19"/>
  <c r="AB19" s="1"/>
  <c r="AA18"/>
  <c r="Z18"/>
  <c r="AB18" s="1"/>
  <c r="AA20" i="7"/>
  <c r="Z20"/>
  <c r="AB20" s="1"/>
  <c r="AA19"/>
  <c r="Z19"/>
  <c r="AB19" s="1"/>
  <c r="AA18"/>
  <c r="Z18"/>
  <c r="AB18" s="1"/>
  <c r="AA20" i="8"/>
  <c r="Z20"/>
  <c r="AB20" s="1"/>
  <c r="AA19"/>
  <c r="Z19"/>
  <c r="AB19" s="1"/>
  <c r="AA18"/>
  <c r="Z18"/>
  <c r="AB18" s="1"/>
  <c r="AA20" i="9"/>
  <c r="Z20"/>
  <c r="AB20" s="1"/>
  <c r="AA19"/>
  <c r="Z19"/>
  <c r="AB19" s="1"/>
  <c r="AA18"/>
  <c r="Z18"/>
  <c r="AB18" s="1"/>
  <c r="AA20" i="10"/>
  <c r="Z20"/>
  <c r="AB20" s="1"/>
  <c r="AA19"/>
  <c r="Z19"/>
  <c r="AB19" s="1"/>
  <c r="AA18"/>
  <c r="Z18"/>
  <c r="AB18" s="1"/>
  <c r="AA20" i="11"/>
  <c r="Z20"/>
  <c r="AB20" s="1"/>
  <c r="AA19"/>
  <c r="Z19"/>
  <c r="AB19" s="1"/>
  <c r="AA18"/>
  <c r="Z18"/>
  <c r="AB18" s="1"/>
  <c r="AA20" i="12"/>
  <c r="Z20"/>
  <c r="AB20" s="1"/>
  <c r="AA19"/>
  <c r="Z19"/>
  <c r="AB19" s="1"/>
  <c r="AA18"/>
  <c r="Z18"/>
  <c r="AB18" s="1"/>
  <c r="AA20" i="13"/>
  <c r="Z20"/>
  <c r="AB20" s="1"/>
  <c r="AA19"/>
  <c r="Z19"/>
  <c r="AB19" s="1"/>
  <c r="AA18"/>
  <c r="Z18"/>
  <c r="AB18" s="1"/>
  <c r="AA20" i="14"/>
  <c r="Z20"/>
  <c r="AB20" s="1"/>
  <c r="AA19"/>
  <c r="Z19"/>
  <c r="AB19" s="1"/>
  <c r="AA18"/>
  <c r="Z18"/>
  <c r="AB18" s="1"/>
  <c r="AA20" i="15"/>
  <c r="Z20"/>
  <c r="AB20" s="1"/>
  <c r="AA19"/>
  <c r="Z19"/>
  <c r="AB19" s="1"/>
  <c r="AA18"/>
  <c r="Z18"/>
  <c r="AB18" s="1"/>
  <c r="AA20" i="16"/>
  <c r="Z20"/>
  <c r="AB20" s="1"/>
  <c r="AA19"/>
  <c r="Z19"/>
  <c r="AB19" s="1"/>
  <c r="AA18"/>
  <c r="Z18"/>
  <c r="AB18" s="1"/>
  <c r="AA20" i="17"/>
  <c r="Z20"/>
  <c r="AB20" s="1"/>
  <c r="AA19"/>
  <c r="Z19"/>
  <c r="AB19" s="1"/>
  <c r="AA18"/>
  <c r="Z18"/>
  <c r="AB18" s="1"/>
  <c r="AA20" i="18"/>
  <c r="Z20"/>
  <c r="AB20" s="1"/>
  <c r="AA19"/>
  <c r="Z19"/>
  <c r="AB19" s="1"/>
  <c r="AA18"/>
  <c r="Z18"/>
  <c r="AB18" s="1"/>
  <c r="AA20" i="19"/>
  <c r="Z20"/>
  <c r="AB20" s="1"/>
  <c r="AA19"/>
  <c r="Z19"/>
  <c r="AB19" s="1"/>
  <c r="AA18"/>
  <c r="Z18"/>
  <c r="AB18" s="1"/>
  <c r="AA20" i="20"/>
  <c r="Z20"/>
  <c r="AB20" s="1"/>
  <c r="AA19"/>
  <c r="Z19"/>
  <c r="AB19" s="1"/>
  <c r="AA18"/>
  <c r="Z18"/>
  <c r="AB18" s="1"/>
  <c r="AA20" i="21"/>
  <c r="Z20"/>
  <c r="AB20" s="1"/>
  <c r="AA19"/>
  <c r="Z19"/>
  <c r="AB19" s="1"/>
  <c r="AA18"/>
  <c r="Z18"/>
  <c r="AB18" s="1"/>
  <c r="AA20" i="22"/>
  <c r="Z20"/>
  <c r="AB20" s="1"/>
  <c r="AA19"/>
  <c r="Z19"/>
  <c r="AB19" s="1"/>
  <c r="AA18"/>
  <c r="Z18"/>
  <c r="AB18" s="1"/>
  <c r="AA20" i="23"/>
  <c r="Z20"/>
  <c r="AB20" s="1"/>
  <c r="AA19"/>
  <c r="Z19"/>
  <c r="AB19" s="1"/>
  <c r="AA18"/>
  <c r="Z18"/>
  <c r="AB18" s="1"/>
  <c r="AA20" i="24"/>
  <c r="Z20"/>
  <c r="AB20" s="1"/>
  <c r="AA19"/>
  <c r="Z19"/>
  <c r="AB19" s="1"/>
  <c r="AA18"/>
  <c r="Z18"/>
  <c r="AB18" s="1"/>
  <c r="AA20" i="25"/>
  <c r="Z20"/>
  <c r="AB20" s="1"/>
  <c r="AA19"/>
  <c r="Z19"/>
  <c r="AB19" s="1"/>
  <c r="AA18"/>
  <c r="Z18"/>
  <c r="AB18" s="1"/>
  <c r="AA20" i="26"/>
  <c r="Z20"/>
  <c r="AB20" s="1"/>
  <c r="AA19"/>
  <c r="Z19"/>
  <c r="AB19" s="1"/>
  <c r="AA18"/>
  <c r="Z18"/>
  <c r="AB18" s="1"/>
  <c r="AA20" i="27"/>
  <c r="Z20"/>
  <c r="AB20" s="1"/>
  <c r="AA19"/>
  <c r="Z19"/>
  <c r="AB19" s="1"/>
  <c r="AA18"/>
  <c r="Z18"/>
  <c r="AB18" s="1"/>
  <c r="AA20" i="28"/>
  <c r="Z20"/>
  <c r="AB20" s="1"/>
  <c r="AA19"/>
  <c r="Z19"/>
  <c r="AB19" s="1"/>
  <c r="AA18"/>
  <c r="Z18"/>
  <c r="AB18" s="1"/>
  <c r="AA20" i="29"/>
  <c r="Z20"/>
  <c r="AB20" s="1"/>
  <c r="AA19"/>
  <c r="Z19"/>
  <c r="AB19" s="1"/>
  <c r="AA18"/>
  <c r="Z18"/>
  <c r="AB18" s="1"/>
  <c r="AA20" i="30"/>
  <c r="Z20"/>
  <c r="AB20" s="1"/>
  <c r="AA19"/>
  <c r="Z19"/>
  <c r="AB19" s="1"/>
  <c r="AA18"/>
  <c r="Z18"/>
  <c r="AB18" s="1"/>
  <c r="AA20" i="31"/>
  <c r="Z20"/>
  <c r="AB20" s="1"/>
  <c r="AA19"/>
  <c r="Z19"/>
  <c r="AB19" s="1"/>
  <c r="AA18"/>
  <c r="Z18"/>
  <c r="AB18" s="1"/>
  <c r="AA20" i="1"/>
  <c r="Z20"/>
  <c r="AA19"/>
  <c r="Z19"/>
  <c r="AA18"/>
  <c r="Z18"/>
  <c r="AA17" i="2"/>
  <c r="AA17" i="3"/>
  <c r="AA17" i="4"/>
  <c r="AA17" i="5"/>
  <c r="AA17" i="6"/>
  <c r="AA17" i="7"/>
  <c r="AA17" i="8"/>
  <c r="AA17" i="9"/>
  <c r="AA17" i="10"/>
  <c r="AA17" i="11"/>
  <c r="AA17" i="12"/>
  <c r="AA17" i="13"/>
  <c r="AA17" i="14"/>
  <c r="AA17" i="15"/>
  <c r="AA17" i="16"/>
  <c r="AA17" i="17"/>
  <c r="AA17" i="18"/>
  <c r="AA17" i="19"/>
  <c r="AA17" i="20"/>
  <c r="AA17" i="21"/>
  <c r="AA17" i="22"/>
  <c r="AA17" i="23"/>
  <c r="AA17" i="24"/>
  <c r="AA17" i="25"/>
  <c r="AA17" i="26"/>
  <c r="AA17" i="27"/>
  <c r="AA17" i="28"/>
  <c r="AA17" i="29"/>
  <c r="AA17" i="30"/>
  <c r="AA17" i="31"/>
  <c r="AA17" i="1"/>
  <c r="Z17" i="2"/>
  <c r="AB17" s="1"/>
  <c r="Z17" i="3"/>
  <c r="AB17" s="1"/>
  <c r="Z17" i="4"/>
  <c r="AB17" s="1"/>
  <c r="Z17" i="5"/>
  <c r="AB17" s="1"/>
  <c r="Z17" i="6"/>
  <c r="AB17" s="1"/>
  <c r="Z17" i="7"/>
  <c r="AB17" s="1"/>
  <c r="Z17" i="8"/>
  <c r="AB17" s="1"/>
  <c r="Z17" i="9"/>
  <c r="AB17" s="1"/>
  <c r="Z17" i="10"/>
  <c r="AB17" s="1"/>
  <c r="Z17" i="11"/>
  <c r="AB17" s="1"/>
  <c r="Z17" i="12"/>
  <c r="AB17" s="1"/>
  <c r="Z17" i="13"/>
  <c r="AB17" s="1"/>
  <c r="Z17" i="14"/>
  <c r="AB17" s="1"/>
  <c r="Z17" i="15"/>
  <c r="AB17" s="1"/>
  <c r="Z17" i="16"/>
  <c r="AB17" s="1"/>
  <c r="Z17" i="17"/>
  <c r="AB17" s="1"/>
  <c r="Z17" i="18"/>
  <c r="AB17" s="1"/>
  <c r="Z17" i="19"/>
  <c r="AB17" s="1"/>
  <c r="Z17" i="20"/>
  <c r="AB17" s="1"/>
  <c r="Z17" i="21"/>
  <c r="AB17" s="1"/>
  <c r="Z17" i="22"/>
  <c r="AB17" s="1"/>
  <c r="Z17" i="23"/>
  <c r="AB17" s="1"/>
  <c r="Z17" i="24"/>
  <c r="AB17" s="1"/>
  <c r="Z17" i="25"/>
  <c r="AB17" s="1"/>
  <c r="Z17" i="26"/>
  <c r="AB17" s="1"/>
  <c r="Z17" i="27"/>
  <c r="AB17" s="1"/>
  <c r="Z17" i="28"/>
  <c r="AB17" s="1"/>
  <c r="Z17" i="29"/>
  <c r="AB17" s="1"/>
  <c r="Z17" i="30"/>
  <c r="AB17" s="1"/>
  <c r="Z17" i="31"/>
  <c r="AB17" s="1"/>
  <c r="Z17" i="1"/>
  <c r="R439" i="2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3"/>
  <c r="Q439"/>
  <c r="S439" s="1"/>
  <c r="R438"/>
  <c r="Q438"/>
  <c r="S438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4"/>
  <c r="Q439"/>
  <c r="S439" s="1"/>
  <c r="R438"/>
  <c r="Q438"/>
  <c r="S438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5"/>
  <c r="Q439"/>
  <c r="S439" s="1"/>
  <c r="R438"/>
  <c r="Q438"/>
  <c r="S438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6"/>
  <c r="Q439"/>
  <c r="S439" s="1"/>
  <c r="R438"/>
  <c r="Q438"/>
  <c r="S438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7"/>
  <c r="Q439"/>
  <c r="S439" s="1"/>
  <c r="R438"/>
  <c r="Q438"/>
  <c r="S438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8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9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0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1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2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3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4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5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6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7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8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9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0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1"/>
  <c r="Q439"/>
  <c r="S439" s="1"/>
  <c r="R438"/>
  <c r="Q438"/>
  <c r="S438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2"/>
  <c r="Q439"/>
  <c r="S439" s="1"/>
  <c r="R438"/>
  <c r="Q438"/>
  <c r="S438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3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4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5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6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7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8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29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30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31"/>
  <c r="Q439"/>
  <c r="S439" s="1"/>
  <c r="R438"/>
  <c r="Q438"/>
  <c r="S438" s="1"/>
  <c r="R437"/>
  <c r="Q437"/>
  <c r="S437" s="1"/>
  <c r="R436"/>
  <c r="Q436"/>
  <c r="S436" s="1"/>
  <c r="R435"/>
  <c r="Q435"/>
  <c r="S435" s="1"/>
  <c r="R434"/>
  <c r="Q434"/>
  <c r="S434" s="1"/>
  <c r="R433"/>
  <c r="Q433"/>
  <c r="S433" s="1"/>
  <c r="R432"/>
  <c r="Q432"/>
  <c r="S432" s="1"/>
  <c r="R431"/>
  <c r="Q431"/>
  <c r="S431" s="1"/>
  <c r="R430"/>
  <c r="Q430"/>
  <c r="S430" s="1"/>
  <c r="R429"/>
  <c r="Q429"/>
  <c r="S429" s="1"/>
  <c r="R428"/>
  <c r="Q428"/>
  <c r="S428" s="1"/>
  <c r="R427"/>
  <c r="Q427"/>
  <c r="S427" s="1"/>
  <c r="R426"/>
  <c r="Q426"/>
  <c r="S426" s="1"/>
  <c r="R425"/>
  <c r="Q425"/>
  <c r="S425" s="1"/>
  <c r="R424"/>
  <c r="Q424"/>
  <c r="S424" s="1"/>
  <c r="R423"/>
  <c r="Q423"/>
  <c r="S423" s="1"/>
  <c r="R422"/>
  <c r="Q422"/>
  <c r="S422" s="1"/>
  <c r="R421"/>
  <c r="Q421"/>
  <c r="S421" s="1"/>
  <c r="R420"/>
  <c r="Q420"/>
  <c r="S420" s="1"/>
  <c r="R419"/>
  <c r="Q419"/>
  <c r="S419" s="1"/>
  <c r="R418"/>
  <c r="Q418"/>
  <c r="S418" s="1"/>
  <c r="R439" i="1"/>
  <c r="Q439"/>
  <c r="R438"/>
  <c r="Q438"/>
  <c r="R436"/>
  <c r="Q436"/>
  <c r="R435"/>
  <c r="Q435"/>
  <c r="R434"/>
  <c r="Q434"/>
  <c r="R433"/>
  <c r="Q433"/>
  <c r="R432"/>
  <c r="Q432"/>
  <c r="R431"/>
  <c r="Q431"/>
  <c r="R430"/>
  <c r="Q430"/>
  <c r="R429"/>
  <c r="Q429"/>
  <c r="R428"/>
  <c r="Q428"/>
  <c r="R427"/>
  <c r="Q427"/>
  <c r="R426"/>
  <c r="Q426"/>
  <c r="R425"/>
  <c r="Q425"/>
  <c r="R424"/>
  <c r="Q424"/>
  <c r="R423"/>
  <c r="Q423"/>
  <c r="R422"/>
  <c r="Q422"/>
  <c r="R421"/>
  <c r="Q421"/>
  <c r="R420"/>
  <c r="Q420"/>
  <c r="R419"/>
  <c r="Q419"/>
  <c r="R418"/>
  <c r="Q418"/>
  <c r="R415" i="2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3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4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5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6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7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8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9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0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1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2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3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4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5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6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7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8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9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0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1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2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3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4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5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6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7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8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29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30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31"/>
  <c r="Q415"/>
  <c r="S415" s="1"/>
  <c r="R414"/>
  <c r="Q414"/>
  <c r="S414" s="1"/>
  <c r="R413"/>
  <c r="Q413"/>
  <c r="S413" s="1"/>
  <c r="R412"/>
  <c r="Q412"/>
  <c r="S412" s="1"/>
  <c r="R411"/>
  <c r="Q411"/>
  <c r="S411" s="1"/>
  <c r="R410"/>
  <c r="Q410"/>
  <c r="S410" s="1"/>
  <c r="R409"/>
  <c r="Q409"/>
  <c r="S409" s="1"/>
  <c r="R408"/>
  <c r="Q408"/>
  <c r="S408" s="1"/>
  <c r="R415" i="1"/>
  <c r="Q415"/>
  <c r="R414"/>
  <c r="Q414"/>
  <c r="R413"/>
  <c r="Q413"/>
  <c r="R412"/>
  <c r="Q412"/>
  <c r="R411"/>
  <c r="Q411"/>
  <c r="R410"/>
  <c r="Q410"/>
  <c r="R409"/>
  <c r="Q409"/>
  <c r="R408"/>
  <c r="Q408"/>
  <c r="R407" i="2"/>
  <c r="R407" i="3"/>
  <c r="R407" i="4"/>
  <c r="R407" i="5"/>
  <c r="R407" i="6"/>
  <c r="R407" i="7"/>
  <c r="R407" i="8"/>
  <c r="R407" i="9"/>
  <c r="R407" i="10"/>
  <c r="R407" i="11"/>
  <c r="R407" i="12"/>
  <c r="R407" i="13"/>
  <c r="R407" i="14"/>
  <c r="R407" i="15"/>
  <c r="R407" i="16"/>
  <c r="R407" i="17"/>
  <c r="R407" i="18"/>
  <c r="R407" i="19"/>
  <c r="R407" i="20"/>
  <c r="R407" i="21"/>
  <c r="R407" i="22"/>
  <c r="R407" i="23"/>
  <c r="R407" i="24"/>
  <c r="R407" i="25"/>
  <c r="R407" i="26"/>
  <c r="R407" i="27"/>
  <c r="R407" i="28"/>
  <c r="R407" i="29"/>
  <c r="R407" i="30"/>
  <c r="R407" i="31"/>
  <c r="R407" i="1"/>
  <c r="Q407" i="2"/>
  <c r="S407" s="1"/>
  <c r="Q407" i="3"/>
  <c r="S407" s="1"/>
  <c r="Q407" i="4"/>
  <c r="S407" s="1"/>
  <c r="Q407" i="5"/>
  <c r="S407" s="1"/>
  <c r="Q407" i="6"/>
  <c r="S407" s="1"/>
  <c r="Q407" i="7"/>
  <c r="S407" s="1"/>
  <c r="Q407" i="8"/>
  <c r="S407" s="1"/>
  <c r="Q407" i="9"/>
  <c r="S407" s="1"/>
  <c r="Q407" i="10"/>
  <c r="S407" s="1"/>
  <c r="Q407" i="11"/>
  <c r="S407" s="1"/>
  <c r="Q407" i="12"/>
  <c r="S407" s="1"/>
  <c r="Q407" i="13"/>
  <c r="S407" s="1"/>
  <c r="Q407" i="14"/>
  <c r="S407" s="1"/>
  <c r="Q407" i="15"/>
  <c r="S407" s="1"/>
  <c r="Q407" i="16"/>
  <c r="S407" s="1"/>
  <c r="Q407" i="17"/>
  <c r="S407" s="1"/>
  <c r="Q407" i="18"/>
  <c r="S407" s="1"/>
  <c r="Q407" i="19"/>
  <c r="S407" s="1"/>
  <c r="Q407" i="20"/>
  <c r="S407" s="1"/>
  <c r="Q407" i="21"/>
  <c r="S407" s="1"/>
  <c r="Q407" i="22"/>
  <c r="S407" s="1"/>
  <c r="Q407" i="23"/>
  <c r="S407" s="1"/>
  <c r="Q407" i="24"/>
  <c r="S407" s="1"/>
  <c r="Q407" i="25"/>
  <c r="S407" s="1"/>
  <c r="Q407" i="26"/>
  <c r="S407" s="1"/>
  <c r="Q407" i="27"/>
  <c r="S407" s="1"/>
  <c r="Q407" i="28"/>
  <c r="S407" s="1"/>
  <c r="Q407" i="29"/>
  <c r="S407" s="1"/>
  <c r="Q407" i="30"/>
  <c r="S407" s="1"/>
  <c r="Q407" i="31"/>
  <c r="S407" s="1"/>
  <c r="Q407" i="1"/>
  <c r="S396" i="2"/>
  <c r="R396"/>
  <c r="S395"/>
  <c r="R395"/>
  <c r="S394"/>
  <c r="R394"/>
  <c r="S396" i="3"/>
  <c r="R396"/>
  <c r="S395"/>
  <c r="R395"/>
  <c r="S394"/>
  <c r="R394"/>
  <c r="S396" i="4"/>
  <c r="R396"/>
  <c r="S395"/>
  <c r="R395"/>
  <c r="S394"/>
  <c r="R394"/>
  <c r="S396" i="5"/>
  <c r="R396"/>
  <c r="S395"/>
  <c r="R395"/>
  <c r="S394"/>
  <c r="R394"/>
  <c r="S396" i="6"/>
  <c r="R396"/>
  <c r="S395"/>
  <c r="R395"/>
  <c r="S394"/>
  <c r="R394"/>
  <c r="S396" i="7"/>
  <c r="R396"/>
  <c r="S395"/>
  <c r="R395"/>
  <c r="S394"/>
  <c r="R394"/>
  <c r="S396" i="8"/>
  <c r="R396"/>
  <c r="S395"/>
  <c r="R395"/>
  <c r="S394"/>
  <c r="R394"/>
  <c r="S396" i="9"/>
  <c r="R396"/>
  <c r="S395"/>
  <c r="R395"/>
  <c r="S394"/>
  <c r="R394"/>
  <c r="S396" i="10"/>
  <c r="R396"/>
  <c r="S395"/>
  <c r="R395"/>
  <c r="S394"/>
  <c r="R394"/>
  <c r="S396" i="11"/>
  <c r="R396"/>
  <c r="S395"/>
  <c r="R395"/>
  <c r="S394"/>
  <c r="R394"/>
  <c r="S396" i="12"/>
  <c r="R396"/>
  <c r="S395"/>
  <c r="R395"/>
  <c r="S394"/>
  <c r="R394"/>
  <c r="S396" i="13"/>
  <c r="R396"/>
  <c r="S395"/>
  <c r="R395"/>
  <c r="S394"/>
  <c r="R394"/>
  <c r="S396" i="14"/>
  <c r="R396"/>
  <c r="S395"/>
  <c r="R395"/>
  <c r="S394"/>
  <c r="R394"/>
  <c r="S396" i="15"/>
  <c r="R396"/>
  <c r="S395"/>
  <c r="R395"/>
  <c r="S394"/>
  <c r="R394"/>
  <c r="S396" i="16"/>
  <c r="R396"/>
  <c r="S395"/>
  <c r="R395"/>
  <c r="S394"/>
  <c r="R394"/>
  <c r="S396" i="17"/>
  <c r="R396"/>
  <c r="S395"/>
  <c r="R395"/>
  <c r="S394"/>
  <c r="R394"/>
  <c r="S396" i="18"/>
  <c r="R396"/>
  <c r="S395"/>
  <c r="R395"/>
  <c r="S394"/>
  <c r="R394"/>
  <c r="S396" i="19"/>
  <c r="R396"/>
  <c r="S395"/>
  <c r="R395"/>
  <c r="S394"/>
  <c r="R394"/>
  <c r="S396" i="20"/>
  <c r="R396"/>
  <c r="S395"/>
  <c r="R395"/>
  <c r="S394"/>
  <c r="R394"/>
  <c r="S396" i="21"/>
  <c r="R396"/>
  <c r="S395"/>
  <c r="R395"/>
  <c r="S394"/>
  <c r="R394"/>
  <c r="S396" i="22"/>
  <c r="R396"/>
  <c r="S395"/>
  <c r="R395"/>
  <c r="S394"/>
  <c r="R394"/>
  <c r="S396" i="23"/>
  <c r="R396"/>
  <c r="S395"/>
  <c r="R395"/>
  <c r="S394"/>
  <c r="R394"/>
  <c r="S396" i="24"/>
  <c r="R396"/>
  <c r="S395"/>
  <c r="R395"/>
  <c r="S394"/>
  <c r="R394"/>
  <c r="S396" i="25"/>
  <c r="R396"/>
  <c r="S395"/>
  <c r="R395"/>
  <c r="S394"/>
  <c r="R394"/>
  <c r="S396" i="26"/>
  <c r="R396"/>
  <c r="S395"/>
  <c r="R395"/>
  <c r="S394"/>
  <c r="R394"/>
  <c r="S396" i="27"/>
  <c r="R396"/>
  <c r="S395"/>
  <c r="R395"/>
  <c r="S394"/>
  <c r="R394"/>
  <c r="S396" i="28"/>
  <c r="R396"/>
  <c r="S395"/>
  <c r="R395"/>
  <c r="S394"/>
  <c r="R394"/>
  <c r="S396" i="29"/>
  <c r="R396"/>
  <c r="S395"/>
  <c r="R395"/>
  <c r="S394"/>
  <c r="R394"/>
  <c r="S396" i="30"/>
  <c r="R396"/>
  <c r="S395"/>
  <c r="R395"/>
  <c r="S394"/>
  <c r="R394"/>
  <c r="S396" i="31"/>
  <c r="R396"/>
  <c r="S395"/>
  <c r="R395"/>
  <c r="S394"/>
  <c r="R394"/>
  <c r="S396" i="1"/>
  <c r="R396"/>
  <c r="S395"/>
  <c r="R395"/>
  <c r="S394"/>
  <c r="R394"/>
  <c r="R393" i="2"/>
  <c r="R393" i="3"/>
  <c r="R393" i="4"/>
  <c r="R393" i="5"/>
  <c r="R393" i="6"/>
  <c r="R393" i="7"/>
  <c r="R393" i="8"/>
  <c r="R393" i="9"/>
  <c r="R393" i="10"/>
  <c r="R393" i="11"/>
  <c r="R393" i="12"/>
  <c r="R393" i="13"/>
  <c r="R393" i="14"/>
  <c r="R393" i="15"/>
  <c r="R393" i="16"/>
  <c r="R393" i="17"/>
  <c r="R393" i="18"/>
  <c r="R393" i="19"/>
  <c r="R393" i="20"/>
  <c r="R393" i="21"/>
  <c r="R393" i="22"/>
  <c r="R393" i="23"/>
  <c r="R393" i="24"/>
  <c r="R393" i="25"/>
  <c r="R393" i="26"/>
  <c r="R393" i="27"/>
  <c r="R393" i="28"/>
  <c r="R393" i="29"/>
  <c r="R393" i="30"/>
  <c r="R393" i="31"/>
  <c r="R393" i="1"/>
  <c r="S393" i="2"/>
  <c r="S393" i="3"/>
  <c r="S393" i="4"/>
  <c r="S393" i="5"/>
  <c r="S393" i="6"/>
  <c r="S393" i="7"/>
  <c r="S393" i="8"/>
  <c r="S393" i="9"/>
  <c r="S393" i="10"/>
  <c r="S393" i="11"/>
  <c r="S393" i="12"/>
  <c r="S393" i="13"/>
  <c r="S393" i="14"/>
  <c r="S393" i="15"/>
  <c r="S393" i="16"/>
  <c r="S393" i="17"/>
  <c r="S393" i="18"/>
  <c r="S393" i="19"/>
  <c r="S393" i="20"/>
  <c r="S393" i="21"/>
  <c r="S393" i="22"/>
  <c r="S393" i="23"/>
  <c r="S393" i="24"/>
  <c r="S393" i="25"/>
  <c r="S393" i="26"/>
  <c r="S393" i="27"/>
  <c r="S393" i="28"/>
  <c r="S393" i="29"/>
  <c r="S393" i="30"/>
  <c r="S393" i="31"/>
  <c r="S393" i="1"/>
  <c r="S388" i="2"/>
  <c r="S388" i="3"/>
  <c r="S388" i="4"/>
  <c r="S388" i="5"/>
  <c r="S388" i="6"/>
  <c r="S388" i="7"/>
  <c r="S388" i="8"/>
  <c r="S388" i="9"/>
  <c r="S388" i="10"/>
  <c r="S388" i="11"/>
  <c r="S388" i="12"/>
  <c r="S388" i="13"/>
  <c r="S388" i="14"/>
  <c r="S388" i="15"/>
  <c r="S388" i="16"/>
  <c r="S388" i="17"/>
  <c r="S388" i="18"/>
  <c r="S388" i="19"/>
  <c r="S388" i="20"/>
  <c r="S388" i="21"/>
  <c r="S388" i="22"/>
  <c r="S388" i="23"/>
  <c r="S388" i="24"/>
  <c r="S388" i="25"/>
  <c r="S388" i="26"/>
  <c r="S388" i="27"/>
  <c r="S388" i="28"/>
  <c r="S388" i="29"/>
  <c r="S388" i="30"/>
  <c r="S388" i="31"/>
  <c r="S388" i="1"/>
  <c r="R383" i="2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3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4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5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6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7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8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9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0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1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2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3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4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5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6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7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8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9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0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1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2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3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4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5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6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7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8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29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30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31"/>
  <c r="Q383"/>
  <c r="S383" s="1"/>
  <c r="R382"/>
  <c r="Q382"/>
  <c r="S382" s="1"/>
  <c r="R381"/>
  <c r="Q381"/>
  <c r="S381" s="1"/>
  <c r="R380"/>
  <c r="Q380"/>
  <c r="S380" s="1"/>
  <c r="R379"/>
  <c r="Q379"/>
  <c r="S379" s="1"/>
  <c r="R378"/>
  <c r="Q378"/>
  <c r="S378" s="1"/>
  <c r="R377"/>
  <c r="Q377"/>
  <c r="S377" s="1"/>
  <c r="R376"/>
  <c r="Q376"/>
  <c r="S376" s="1"/>
  <c r="R375"/>
  <c r="Q375"/>
  <c r="S375" s="1"/>
  <c r="R374"/>
  <c r="S374"/>
  <c r="R373"/>
  <c r="S373"/>
  <c r="R372"/>
  <c r="Q372"/>
  <c r="S372" s="1"/>
  <c r="R371"/>
  <c r="Q371"/>
  <c r="S371" s="1"/>
  <c r="R383" i="1"/>
  <c r="Q383"/>
  <c r="R382"/>
  <c r="Q382"/>
  <c r="R381"/>
  <c r="Q381"/>
  <c r="R380"/>
  <c r="Q380"/>
  <c r="R379"/>
  <c r="Q379"/>
  <c r="R378"/>
  <c r="Q378"/>
  <c r="R377"/>
  <c r="Q377"/>
  <c r="R376"/>
  <c r="Q376"/>
  <c r="R375"/>
  <c r="Q375"/>
  <c r="R374"/>
  <c r="R373"/>
  <c r="R372"/>
  <c r="Q372"/>
  <c r="R371"/>
  <c r="Q371"/>
  <c r="R370" i="2"/>
  <c r="Q370"/>
  <c r="S370" s="1"/>
  <c r="R370" i="3"/>
  <c r="Q370"/>
  <c r="S370" s="1"/>
  <c r="R370" i="4"/>
  <c r="Q370"/>
  <c r="S370" s="1"/>
  <c r="R370" i="5"/>
  <c r="Q370"/>
  <c r="S370" s="1"/>
  <c r="R370" i="6"/>
  <c r="Q370"/>
  <c r="S370" s="1"/>
  <c r="R370" i="7"/>
  <c r="Q370"/>
  <c r="S370" s="1"/>
  <c r="R370" i="8"/>
  <c r="Q370"/>
  <c r="S370" s="1"/>
  <c r="R370" i="9"/>
  <c r="Q370"/>
  <c r="S370" s="1"/>
  <c r="R370" i="10"/>
  <c r="Q370"/>
  <c r="S370" s="1"/>
  <c r="R370" i="11"/>
  <c r="Q370"/>
  <c r="S370" s="1"/>
  <c r="R370" i="12"/>
  <c r="Q370"/>
  <c r="S370" s="1"/>
  <c r="R370" i="13"/>
  <c r="Q370"/>
  <c r="S370" s="1"/>
  <c r="R370" i="14"/>
  <c r="Q370"/>
  <c r="S370" s="1"/>
  <c r="R370" i="15"/>
  <c r="Q370"/>
  <c r="S370" s="1"/>
  <c r="R370" i="16"/>
  <c r="Q370"/>
  <c r="S370" s="1"/>
  <c r="R370" i="17"/>
  <c r="Q370"/>
  <c r="S370" s="1"/>
  <c r="R370" i="18"/>
  <c r="Q370"/>
  <c r="S370" s="1"/>
  <c r="R370" i="19"/>
  <c r="Q370"/>
  <c r="S370" s="1"/>
  <c r="R370" i="20"/>
  <c r="Q370"/>
  <c r="S370" s="1"/>
  <c r="R370" i="21"/>
  <c r="Q370"/>
  <c r="S370" s="1"/>
  <c r="R370" i="22"/>
  <c r="Q370"/>
  <c r="S370" s="1"/>
  <c r="R370" i="23"/>
  <c r="Q370"/>
  <c r="S370" s="1"/>
  <c r="R370" i="24"/>
  <c r="Q370"/>
  <c r="S370" s="1"/>
  <c r="R370" i="25"/>
  <c r="Q370"/>
  <c r="S370" s="1"/>
  <c r="R370" i="26"/>
  <c r="Q370"/>
  <c r="S370" s="1"/>
  <c r="R370" i="27"/>
  <c r="Q370"/>
  <c r="S370" s="1"/>
  <c r="R370" i="28"/>
  <c r="Q370"/>
  <c r="S370" s="1"/>
  <c r="R370" i="29"/>
  <c r="Q370"/>
  <c r="S370" s="1"/>
  <c r="R370" i="30"/>
  <c r="Q370"/>
  <c r="S370" s="1"/>
  <c r="R370" i="31"/>
  <c r="Q370"/>
  <c r="S370" s="1"/>
  <c r="R370" i="1"/>
  <c r="Q370"/>
  <c r="R369" i="2"/>
  <c r="Q369"/>
  <c r="S369" s="1"/>
  <c r="R368"/>
  <c r="Q368"/>
  <c r="S368" s="1"/>
  <c r="R367"/>
  <c r="Q367"/>
  <c r="S367" s="1"/>
  <c r="R366"/>
  <c r="Q366"/>
  <c r="S366" s="1"/>
  <c r="R365"/>
  <c r="Q365"/>
  <c r="S365" s="1"/>
  <c r="R369" i="3"/>
  <c r="Q369"/>
  <c r="S369" s="1"/>
  <c r="R368"/>
  <c r="Q368"/>
  <c r="S368" s="1"/>
  <c r="R367"/>
  <c r="Q367"/>
  <c r="S367" s="1"/>
  <c r="R366"/>
  <c r="Q366"/>
  <c r="S366" s="1"/>
  <c r="R365"/>
  <c r="Q365"/>
  <c r="S365" s="1"/>
  <c r="R369" i="4"/>
  <c r="Q369"/>
  <c r="S369" s="1"/>
  <c r="R368"/>
  <c r="Q368"/>
  <c r="S368" s="1"/>
  <c r="R367"/>
  <c r="Q367"/>
  <c r="S367" s="1"/>
  <c r="R366"/>
  <c r="Q366"/>
  <c r="S366" s="1"/>
  <c r="R365"/>
  <c r="Q365"/>
  <c r="S365" s="1"/>
  <c r="R369" i="5"/>
  <c r="Q369"/>
  <c r="S369" s="1"/>
  <c r="R368"/>
  <c r="Q368"/>
  <c r="S368" s="1"/>
  <c r="R367"/>
  <c r="Q367"/>
  <c r="S367" s="1"/>
  <c r="R366"/>
  <c r="Q366"/>
  <c r="S366" s="1"/>
  <c r="R365"/>
  <c r="Q365"/>
  <c r="S365" s="1"/>
  <c r="R369" i="6"/>
  <c r="Q369"/>
  <c r="S369" s="1"/>
  <c r="R368"/>
  <c r="Q368"/>
  <c r="S368" s="1"/>
  <c r="R367"/>
  <c r="Q367"/>
  <c r="S367" s="1"/>
  <c r="R366"/>
  <c r="Q366"/>
  <c r="S366" s="1"/>
  <c r="R365"/>
  <c r="Q365"/>
  <c r="S365" s="1"/>
  <c r="R369" i="7"/>
  <c r="Q369"/>
  <c r="S369" s="1"/>
  <c r="R368"/>
  <c r="Q368"/>
  <c r="S368" s="1"/>
  <c r="R367"/>
  <c r="Q367"/>
  <c r="S367" s="1"/>
  <c r="R366"/>
  <c r="Q366"/>
  <c r="S366" s="1"/>
  <c r="R365"/>
  <c r="Q365"/>
  <c r="S365" s="1"/>
  <c r="R369" i="8"/>
  <c r="Q369"/>
  <c r="S369" s="1"/>
  <c r="R368"/>
  <c r="Q368"/>
  <c r="S368" s="1"/>
  <c r="R367"/>
  <c r="Q367"/>
  <c r="S367" s="1"/>
  <c r="R366"/>
  <c r="Q366"/>
  <c r="S366" s="1"/>
  <c r="R365"/>
  <c r="Q365"/>
  <c r="S365" s="1"/>
  <c r="R369" i="9"/>
  <c r="Q369"/>
  <c r="S369" s="1"/>
  <c r="R368"/>
  <c r="Q368"/>
  <c r="S368" s="1"/>
  <c r="R367"/>
  <c r="Q367"/>
  <c r="S367" s="1"/>
  <c r="R366"/>
  <c r="Q366"/>
  <c r="S366" s="1"/>
  <c r="R365"/>
  <c r="Q365"/>
  <c r="S365" s="1"/>
  <c r="R369" i="10"/>
  <c r="Q369"/>
  <c r="S369" s="1"/>
  <c r="R368"/>
  <c r="Q368"/>
  <c r="S368" s="1"/>
  <c r="R367"/>
  <c r="Q367"/>
  <c r="S367" s="1"/>
  <c r="R366"/>
  <c r="Q366"/>
  <c r="S366" s="1"/>
  <c r="R365"/>
  <c r="Q365"/>
  <c r="S365" s="1"/>
  <c r="R369" i="11"/>
  <c r="Q369"/>
  <c r="S369" s="1"/>
  <c r="R368"/>
  <c r="Q368"/>
  <c r="S368" s="1"/>
  <c r="R367"/>
  <c r="Q367"/>
  <c r="S367" s="1"/>
  <c r="R366"/>
  <c r="Q366"/>
  <c r="S366" s="1"/>
  <c r="R365"/>
  <c r="Q365"/>
  <c r="S365" s="1"/>
  <c r="R369" i="12"/>
  <c r="Q369"/>
  <c r="S369" s="1"/>
  <c r="R368"/>
  <c r="Q368"/>
  <c r="S368" s="1"/>
  <c r="R367"/>
  <c r="Q367"/>
  <c r="S367" s="1"/>
  <c r="R366"/>
  <c r="Q366"/>
  <c r="S366" s="1"/>
  <c r="R365"/>
  <c r="Q365"/>
  <c r="S365" s="1"/>
  <c r="R369" i="13"/>
  <c r="Q369"/>
  <c r="S369" s="1"/>
  <c r="R368"/>
  <c r="Q368"/>
  <c r="S368" s="1"/>
  <c r="R367"/>
  <c r="Q367"/>
  <c r="S367" s="1"/>
  <c r="R366"/>
  <c r="Q366"/>
  <c r="S366" s="1"/>
  <c r="R365"/>
  <c r="Q365"/>
  <c r="S365" s="1"/>
  <c r="R369" i="14"/>
  <c r="Q369"/>
  <c r="S369" s="1"/>
  <c r="R368"/>
  <c r="Q368"/>
  <c r="S368" s="1"/>
  <c r="R367"/>
  <c r="Q367"/>
  <c r="S367" s="1"/>
  <c r="R366"/>
  <c r="Q366"/>
  <c r="S366" s="1"/>
  <c r="R365"/>
  <c r="Q365"/>
  <c r="S365" s="1"/>
  <c r="R369" i="15"/>
  <c r="Q369"/>
  <c r="S369" s="1"/>
  <c r="R368"/>
  <c r="Q368"/>
  <c r="S368" s="1"/>
  <c r="R367"/>
  <c r="Q367"/>
  <c r="S367" s="1"/>
  <c r="R366"/>
  <c r="Q366"/>
  <c r="S366" s="1"/>
  <c r="R365"/>
  <c r="Q365"/>
  <c r="S365" s="1"/>
  <c r="R369" i="16"/>
  <c r="Q369"/>
  <c r="S369" s="1"/>
  <c r="R368"/>
  <c r="Q368"/>
  <c r="S368" s="1"/>
  <c r="R367"/>
  <c r="Q367"/>
  <c r="S367" s="1"/>
  <c r="R366"/>
  <c r="Q366"/>
  <c r="S366" s="1"/>
  <c r="R365"/>
  <c r="Q365"/>
  <c r="S365" s="1"/>
  <c r="R369" i="17"/>
  <c r="Q369"/>
  <c r="S369" s="1"/>
  <c r="R368"/>
  <c r="Q368"/>
  <c r="S368" s="1"/>
  <c r="R367"/>
  <c r="Q367"/>
  <c r="S367" s="1"/>
  <c r="R366"/>
  <c r="Q366"/>
  <c r="S366" s="1"/>
  <c r="R365"/>
  <c r="Q365"/>
  <c r="S365" s="1"/>
  <c r="R369" i="18"/>
  <c r="Q369"/>
  <c r="S369" s="1"/>
  <c r="R368"/>
  <c r="Q368"/>
  <c r="S368" s="1"/>
  <c r="R367"/>
  <c r="Q367"/>
  <c r="S367" s="1"/>
  <c r="R366"/>
  <c r="Q366"/>
  <c r="S366" s="1"/>
  <c r="R365"/>
  <c r="Q365"/>
  <c r="S365" s="1"/>
  <c r="R369" i="19"/>
  <c r="Q369"/>
  <c r="S369" s="1"/>
  <c r="R368"/>
  <c r="Q368"/>
  <c r="S368" s="1"/>
  <c r="R367"/>
  <c r="Q367"/>
  <c r="S367" s="1"/>
  <c r="R366"/>
  <c r="Q366"/>
  <c r="S366" s="1"/>
  <c r="R365"/>
  <c r="Q365"/>
  <c r="S365" s="1"/>
  <c r="R369" i="20"/>
  <c r="Q369"/>
  <c r="S369" s="1"/>
  <c r="R368"/>
  <c r="Q368"/>
  <c r="S368" s="1"/>
  <c r="R367"/>
  <c r="Q367"/>
  <c r="S367" s="1"/>
  <c r="R366"/>
  <c r="Q366"/>
  <c r="S366" s="1"/>
  <c r="R365"/>
  <c r="Q365"/>
  <c r="S365" s="1"/>
  <c r="R369" i="21"/>
  <c r="Q369"/>
  <c r="S369" s="1"/>
  <c r="R368"/>
  <c r="Q368"/>
  <c r="S368" s="1"/>
  <c r="R367"/>
  <c r="Q367"/>
  <c r="S367" s="1"/>
  <c r="R366"/>
  <c r="Q366"/>
  <c r="S366" s="1"/>
  <c r="R365"/>
  <c r="Q365"/>
  <c r="S365" s="1"/>
  <c r="R369" i="22"/>
  <c r="Q369"/>
  <c r="S369" s="1"/>
  <c r="R368"/>
  <c r="Q368"/>
  <c r="S368" s="1"/>
  <c r="R367"/>
  <c r="Q367"/>
  <c r="S367" s="1"/>
  <c r="R366"/>
  <c r="Q366"/>
  <c r="S366" s="1"/>
  <c r="R365"/>
  <c r="Q365"/>
  <c r="S365" s="1"/>
  <c r="R369" i="23"/>
  <c r="Q369"/>
  <c r="S369" s="1"/>
  <c r="R368"/>
  <c r="Q368"/>
  <c r="S368" s="1"/>
  <c r="R367"/>
  <c r="Q367"/>
  <c r="S367" s="1"/>
  <c r="R366"/>
  <c r="Q366"/>
  <c r="S366" s="1"/>
  <c r="R365"/>
  <c r="Q365"/>
  <c r="S365" s="1"/>
  <c r="R369" i="24"/>
  <c r="Q369"/>
  <c r="S369" s="1"/>
  <c r="R368"/>
  <c r="Q368"/>
  <c r="S368" s="1"/>
  <c r="R367"/>
  <c r="Q367"/>
  <c r="S367" s="1"/>
  <c r="R366"/>
  <c r="Q366"/>
  <c r="S366" s="1"/>
  <c r="R365"/>
  <c r="Q365"/>
  <c r="S365" s="1"/>
  <c r="R369" i="25"/>
  <c r="Q369"/>
  <c r="S369" s="1"/>
  <c r="R368"/>
  <c r="Q368"/>
  <c r="S368" s="1"/>
  <c r="R367"/>
  <c r="Q367"/>
  <c r="S367" s="1"/>
  <c r="R366"/>
  <c r="Q366"/>
  <c r="S366" s="1"/>
  <c r="R365"/>
  <c r="Q365"/>
  <c r="S365" s="1"/>
  <c r="R369" i="26"/>
  <c r="Q369"/>
  <c r="S369" s="1"/>
  <c r="R368"/>
  <c r="Q368"/>
  <c r="S368" s="1"/>
  <c r="R367"/>
  <c r="Q367"/>
  <c r="S367" s="1"/>
  <c r="R366"/>
  <c r="Q366"/>
  <c r="S366" s="1"/>
  <c r="R365"/>
  <c r="Q365"/>
  <c r="S365" s="1"/>
  <c r="R369" i="27"/>
  <c r="Q369"/>
  <c r="S369" s="1"/>
  <c r="R368"/>
  <c r="Q368"/>
  <c r="S368" s="1"/>
  <c r="R367"/>
  <c r="Q367"/>
  <c r="S367" s="1"/>
  <c r="R366"/>
  <c r="Q366"/>
  <c r="S366" s="1"/>
  <c r="R365"/>
  <c r="Q365"/>
  <c r="S365" s="1"/>
  <c r="R369" i="28"/>
  <c r="Q369"/>
  <c r="S369" s="1"/>
  <c r="R368"/>
  <c r="Q368"/>
  <c r="S368" s="1"/>
  <c r="R367"/>
  <c r="Q367"/>
  <c r="S367" s="1"/>
  <c r="R366"/>
  <c r="Q366"/>
  <c r="S366" s="1"/>
  <c r="R365"/>
  <c r="Q365"/>
  <c r="S365" s="1"/>
  <c r="R369" i="29"/>
  <c r="Q369"/>
  <c r="S369" s="1"/>
  <c r="R368"/>
  <c r="Q368"/>
  <c r="S368" s="1"/>
  <c r="R367"/>
  <c r="Q367"/>
  <c r="S367" s="1"/>
  <c r="R366"/>
  <c r="Q366"/>
  <c r="S366" s="1"/>
  <c r="R365"/>
  <c r="Q365"/>
  <c r="S365" s="1"/>
  <c r="R369" i="30"/>
  <c r="Q369"/>
  <c r="S369" s="1"/>
  <c r="R368"/>
  <c r="Q368"/>
  <c r="S368" s="1"/>
  <c r="R367"/>
  <c r="Q367"/>
  <c r="S367" s="1"/>
  <c r="R366"/>
  <c r="Q366"/>
  <c r="S366" s="1"/>
  <c r="R365"/>
  <c r="Q365"/>
  <c r="S365" s="1"/>
  <c r="R369" i="31"/>
  <c r="Q369"/>
  <c r="S369" s="1"/>
  <c r="R368"/>
  <c r="Q368"/>
  <c r="S368" s="1"/>
  <c r="R367"/>
  <c r="Q367"/>
  <c r="S367" s="1"/>
  <c r="R366"/>
  <c r="Q366"/>
  <c r="S366" s="1"/>
  <c r="R365"/>
  <c r="Q365"/>
  <c r="S365" s="1"/>
  <c r="R369" i="1"/>
  <c r="Q369"/>
  <c r="R368"/>
  <c r="Q368"/>
  <c r="R367"/>
  <c r="Q367"/>
  <c r="R366"/>
  <c r="Q366"/>
  <c r="R365"/>
  <c r="Q365"/>
  <c r="R364" i="2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3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4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5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6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7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8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9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0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1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2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3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4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5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6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7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8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9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0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1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2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3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4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5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6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7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8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29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30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31"/>
  <c r="Q364"/>
  <c r="S364" s="1"/>
  <c r="R363"/>
  <c r="Q363"/>
  <c r="S363" s="1"/>
  <c r="R362"/>
  <c r="Q362"/>
  <c r="S362" s="1"/>
  <c r="R361"/>
  <c r="Q361"/>
  <c r="S361" s="1"/>
  <c r="R360"/>
  <c r="Q360"/>
  <c r="S360" s="1"/>
  <c r="R359"/>
  <c r="Q359"/>
  <c r="S359" s="1"/>
  <c r="R364" i="1"/>
  <c r="Q364"/>
  <c r="R363"/>
  <c r="Q363"/>
  <c r="R362"/>
  <c r="Q362"/>
  <c r="R361"/>
  <c r="Q361"/>
  <c r="R360"/>
  <c r="Q360"/>
  <c r="R359"/>
  <c r="Q359"/>
  <c r="R358" i="2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3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4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5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6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7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8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9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0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1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2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3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4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5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6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7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8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9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0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1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2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3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4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5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6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7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8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29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30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31"/>
  <c r="Q358"/>
  <c r="S358" s="1"/>
  <c r="R357"/>
  <c r="Q357"/>
  <c r="S357" s="1"/>
  <c r="R356"/>
  <c r="Q356"/>
  <c r="S356" s="1"/>
  <c r="R355"/>
  <c r="Q355"/>
  <c r="S355" s="1"/>
  <c r="R354"/>
  <c r="Q354"/>
  <c r="S354" s="1"/>
  <c r="R353"/>
  <c r="Q353"/>
  <c r="S353" s="1"/>
  <c r="R352"/>
  <c r="Q352"/>
  <c r="S352" s="1"/>
  <c r="R351"/>
  <c r="Q351"/>
  <c r="S351" s="1"/>
  <c r="R350"/>
  <c r="Q350"/>
  <c r="S350" s="1"/>
  <c r="R358" i="1"/>
  <c r="Q358"/>
  <c r="R357"/>
  <c r="Q357"/>
  <c r="R356"/>
  <c r="Q356"/>
  <c r="R355"/>
  <c r="Q355"/>
  <c r="R354"/>
  <c r="Q354"/>
  <c r="R353"/>
  <c r="Q353"/>
  <c r="R352"/>
  <c r="Q352"/>
  <c r="R351"/>
  <c r="Q351"/>
  <c r="R350"/>
  <c r="Q350"/>
  <c r="R346" i="9"/>
  <c r="Q346"/>
  <c r="S342" i="2"/>
  <c r="S341"/>
  <c r="S340"/>
  <c r="S342" i="3"/>
  <c r="S341"/>
  <c r="S340"/>
  <c r="S342" i="4"/>
  <c r="S341"/>
  <c r="S340"/>
  <c r="S342" i="5"/>
  <c r="S341"/>
  <c r="S340"/>
  <c r="S342" i="6"/>
  <c r="S341"/>
  <c r="S340"/>
  <c r="S342" i="7"/>
  <c r="S341"/>
  <c r="S340"/>
  <c r="S342" i="8"/>
  <c r="S341"/>
  <c r="S340"/>
  <c r="S342" i="9"/>
  <c r="S341"/>
  <c r="S340"/>
  <c r="S342" i="10"/>
  <c r="S341"/>
  <c r="S340"/>
  <c r="S342" i="11"/>
  <c r="S341"/>
  <c r="S340"/>
  <c r="S342" i="12"/>
  <c r="S341"/>
  <c r="S340"/>
  <c r="S342" i="13"/>
  <c r="S341"/>
  <c r="S340"/>
  <c r="S342" i="14"/>
  <c r="S341"/>
  <c r="S340"/>
  <c r="S342" i="15"/>
  <c r="S341"/>
  <c r="S340"/>
  <c r="S342" i="16"/>
  <c r="S341"/>
  <c r="S340"/>
  <c r="S342" i="17"/>
  <c r="S341"/>
  <c r="S340"/>
  <c r="S342" i="18"/>
  <c r="S341"/>
  <c r="S340"/>
  <c r="S342" i="19"/>
  <c r="S341"/>
  <c r="S340"/>
  <c r="S342" i="20"/>
  <c r="S341"/>
  <c r="S340"/>
  <c r="S342" i="21"/>
  <c r="S341"/>
  <c r="S340"/>
  <c r="S342" i="22"/>
  <c r="S341"/>
  <c r="S340"/>
  <c r="S342" i="23"/>
  <c r="S341"/>
  <c r="S340"/>
  <c r="S342" i="24"/>
  <c r="S341"/>
  <c r="S340"/>
  <c r="S342" i="25"/>
  <c r="S341"/>
  <c r="S340"/>
  <c r="S342" i="26"/>
  <c r="S341"/>
  <c r="S340"/>
  <c r="S342" i="27"/>
  <c r="S341"/>
  <c r="S340"/>
  <c r="S342" i="28"/>
  <c r="S341"/>
  <c r="S340"/>
  <c r="S342" i="29"/>
  <c r="S341"/>
  <c r="S340"/>
  <c r="S342" i="30"/>
  <c r="S341"/>
  <c r="S340"/>
  <c r="S342" i="31"/>
  <c r="S341"/>
  <c r="S340"/>
  <c r="S342" i="1"/>
  <c r="S341"/>
  <c r="S340"/>
  <c r="S339" i="2"/>
  <c r="S339" i="3"/>
  <c r="S339" i="4"/>
  <c r="S339" i="5"/>
  <c r="S339" i="6"/>
  <c r="S339" i="7"/>
  <c r="S339" i="8"/>
  <c r="S339" i="9"/>
  <c r="S339" i="10"/>
  <c r="S339" i="11"/>
  <c r="S339" i="12"/>
  <c r="S339" i="13"/>
  <c r="S339" i="14"/>
  <c r="S339" i="15"/>
  <c r="S339" i="16"/>
  <c r="S339" i="17"/>
  <c r="S339" i="18"/>
  <c r="S339" i="19"/>
  <c r="S339" i="20"/>
  <c r="S339" i="21"/>
  <c r="S339" i="22"/>
  <c r="S339" i="23"/>
  <c r="S339" i="24"/>
  <c r="S339" i="25"/>
  <c r="S339" i="26"/>
  <c r="S339" i="27"/>
  <c r="S339" i="28"/>
  <c r="S339" i="29"/>
  <c r="S339" i="30"/>
  <c r="S339" i="31"/>
  <c r="S339" i="1"/>
  <c r="S336" i="22"/>
  <c r="S336" i="30"/>
  <c r="R336" i="2"/>
  <c r="R336" i="3"/>
  <c r="R336" i="4"/>
  <c r="R336" i="5"/>
  <c r="R336" i="6"/>
  <c r="R336" i="7"/>
  <c r="R336" i="8"/>
  <c r="R336" i="9"/>
  <c r="R336" i="10"/>
  <c r="R336" i="11"/>
  <c r="R336" i="12"/>
  <c r="R336" i="13"/>
  <c r="R336" i="14"/>
  <c r="R336" i="15"/>
  <c r="R336" i="16"/>
  <c r="R336" i="17"/>
  <c r="R336" i="18"/>
  <c r="R336" i="19"/>
  <c r="R336" i="20"/>
  <c r="R336" i="21"/>
  <c r="R336" i="22"/>
  <c r="R336" i="23"/>
  <c r="R336" i="24"/>
  <c r="R336" i="25"/>
  <c r="R336" i="26"/>
  <c r="R336" i="27"/>
  <c r="R336" i="28"/>
  <c r="R336" i="29"/>
  <c r="R336" i="30"/>
  <c r="R336" i="31"/>
  <c r="R336" i="1"/>
  <c r="Q336" i="2"/>
  <c r="S336" s="1"/>
  <c r="Q336" i="3"/>
  <c r="S336" s="1"/>
  <c r="Q336" i="4"/>
  <c r="S336" s="1"/>
  <c r="Q336" i="5"/>
  <c r="S336" s="1"/>
  <c r="Q336" i="6"/>
  <c r="S336" s="1"/>
  <c r="Q336" i="7"/>
  <c r="S336" s="1"/>
  <c r="Q336" i="8"/>
  <c r="S336" s="1"/>
  <c r="Q336" i="9"/>
  <c r="S336" s="1"/>
  <c r="Q336" i="10"/>
  <c r="S336" s="1"/>
  <c r="Q336" i="11"/>
  <c r="S336" s="1"/>
  <c r="Q336" i="12"/>
  <c r="S336" s="1"/>
  <c r="Q336" i="13"/>
  <c r="S336" s="1"/>
  <c r="Q336" i="14"/>
  <c r="S336" s="1"/>
  <c r="Q336" i="15"/>
  <c r="S336" s="1"/>
  <c r="Q336" i="16"/>
  <c r="S336" s="1"/>
  <c r="Q336" i="17"/>
  <c r="S336" s="1"/>
  <c r="Q336" i="18"/>
  <c r="S336" s="1"/>
  <c r="Q336" i="19"/>
  <c r="S336" s="1"/>
  <c r="Q336" i="20"/>
  <c r="S336" s="1"/>
  <c r="Q336" i="21"/>
  <c r="S336" s="1"/>
  <c r="Q336" i="22"/>
  <c r="Q336" i="23"/>
  <c r="S336" s="1"/>
  <c r="Q336" i="24"/>
  <c r="S336" s="1"/>
  <c r="Q336" i="25"/>
  <c r="S336" s="1"/>
  <c r="Q336" i="26"/>
  <c r="S336" s="1"/>
  <c r="Q336" i="27"/>
  <c r="S336" s="1"/>
  <c r="Q336" i="28"/>
  <c r="S336" s="1"/>
  <c r="Q336" i="29"/>
  <c r="S336" s="1"/>
  <c r="Q336" i="30"/>
  <c r="Q336" i="31"/>
  <c r="S336" s="1"/>
  <c r="Q336" i="1"/>
  <c r="S332" i="2"/>
  <c r="S332" i="3"/>
  <c r="S332" i="4"/>
  <c r="S332" i="5"/>
  <c r="S332" i="6"/>
  <c r="S332" i="7"/>
  <c r="S332" i="8"/>
  <c r="S332" i="9"/>
  <c r="S332" i="10"/>
  <c r="S332" i="11"/>
  <c r="S332" i="12"/>
  <c r="S332" i="13"/>
  <c r="S332" i="14"/>
  <c r="S332" i="15"/>
  <c r="S332" i="16"/>
  <c r="S332" i="17"/>
  <c r="S332" i="18"/>
  <c r="S332" i="19"/>
  <c r="S332" i="20"/>
  <c r="S332" i="21"/>
  <c r="S332" i="22"/>
  <c r="S332" i="23"/>
  <c r="S332" i="24"/>
  <c r="S332" i="25"/>
  <c r="S332" i="26"/>
  <c r="S332" i="27"/>
  <c r="S332" i="28"/>
  <c r="S332" i="29"/>
  <c r="S332" i="30"/>
  <c r="S332" i="31"/>
  <c r="S332" i="1"/>
  <c r="R332" i="2"/>
  <c r="R332" i="3"/>
  <c r="R332" i="4"/>
  <c r="R332" i="5"/>
  <c r="R332" i="6"/>
  <c r="R332" i="7"/>
  <c r="R332" i="8"/>
  <c r="R332" i="9"/>
  <c r="R332" i="10"/>
  <c r="R332" i="11"/>
  <c r="R332" i="12"/>
  <c r="R332" i="13"/>
  <c r="R332" i="14"/>
  <c r="R332" i="15"/>
  <c r="R332" i="16"/>
  <c r="R332" i="17"/>
  <c r="R332" i="18"/>
  <c r="R332" i="19"/>
  <c r="R332" i="20"/>
  <c r="R332" i="21"/>
  <c r="R332" i="22"/>
  <c r="R332" i="23"/>
  <c r="R332" i="24"/>
  <c r="R332" i="25"/>
  <c r="R332" i="26"/>
  <c r="R332" i="27"/>
  <c r="R332" i="28"/>
  <c r="R332" i="29"/>
  <c r="R332" i="30"/>
  <c r="R332" i="31"/>
  <c r="R332" i="1"/>
  <c r="R325" i="2"/>
  <c r="Q325"/>
  <c r="S325" s="1"/>
  <c r="R324"/>
  <c r="Q324"/>
  <c r="S324" s="1"/>
  <c r="R325" i="3"/>
  <c r="Q325"/>
  <c r="S325" s="1"/>
  <c r="R324"/>
  <c r="Q324"/>
  <c r="S324" s="1"/>
  <c r="R325" i="4"/>
  <c r="Q325"/>
  <c r="S325" s="1"/>
  <c r="R324"/>
  <c r="Q324"/>
  <c r="S324" s="1"/>
  <c r="R325" i="5"/>
  <c r="Q325"/>
  <c r="S325" s="1"/>
  <c r="R324"/>
  <c r="Q324"/>
  <c r="S324" s="1"/>
  <c r="R325" i="6"/>
  <c r="Q325"/>
  <c r="S325" s="1"/>
  <c r="R324"/>
  <c r="Q324"/>
  <c r="S324" s="1"/>
  <c r="R325" i="7"/>
  <c r="Q325"/>
  <c r="S325" s="1"/>
  <c r="R324"/>
  <c r="Q324"/>
  <c r="S324" s="1"/>
  <c r="R325" i="8"/>
  <c r="Q325"/>
  <c r="S325" s="1"/>
  <c r="R324"/>
  <c r="Q324"/>
  <c r="S324" s="1"/>
  <c r="R325" i="9"/>
  <c r="Q325"/>
  <c r="S325" s="1"/>
  <c r="R324"/>
  <c r="Q324"/>
  <c r="S324" s="1"/>
  <c r="R325" i="10"/>
  <c r="Q325"/>
  <c r="S325" s="1"/>
  <c r="R324"/>
  <c r="Q324"/>
  <c r="S324" s="1"/>
  <c r="R325" i="11"/>
  <c r="Q325"/>
  <c r="S325" s="1"/>
  <c r="R324"/>
  <c r="Q324"/>
  <c r="S324" s="1"/>
  <c r="R325" i="12"/>
  <c r="Q325"/>
  <c r="S325" s="1"/>
  <c r="R324"/>
  <c r="Q324"/>
  <c r="S324" s="1"/>
  <c r="R325" i="13"/>
  <c r="Q325"/>
  <c r="S325" s="1"/>
  <c r="R324"/>
  <c r="Q324"/>
  <c r="S324" s="1"/>
  <c r="R325" i="14"/>
  <c r="Q325"/>
  <c r="S325" s="1"/>
  <c r="R324"/>
  <c r="Q324"/>
  <c r="S324" s="1"/>
  <c r="R325" i="15"/>
  <c r="Q325"/>
  <c r="S325" s="1"/>
  <c r="R324"/>
  <c r="Q324"/>
  <c r="S324" s="1"/>
  <c r="R325" i="16"/>
  <c r="Q325"/>
  <c r="S325" s="1"/>
  <c r="R324"/>
  <c r="Q324"/>
  <c r="S324" s="1"/>
  <c r="R325" i="17"/>
  <c r="Q325"/>
  <c r="S325" s="1"/>
  <c r="R324"/>
  <c r="Q324"/>
  <c r="S324" s="1"/>
  <c r="R325" i="18"/>
  <c r="Q325"/>
  <c r="S325" s="1"/>
  <c r="R324"/>
  <c r="Q324"/>
  <c r="S324" s="1"/>
  <c r="R325" i="19"/>
  <c r="Q325"/>
  <c r="S325" s="1"/>
  <c r="R324"/>
  <c r="Q324"/>
  <c r="S324" s="1"/>
  <c r="R325" i="20"/>
  <c r="Q325"/>
  <c r="S325" s="1"/>
  <c r="R324"/>
  <c r="Q324"/>
  <c r="S324" s="1"/>
  <c r="R325" i="21"/>
  <c r="Q325"/>
  <c r="S325" s="1"/>
  <c r="R324"/>
  <c r="Q324"/>
  <c r="S324" s="1"/>
  <c r="R325" i="22"/>
  <c r="Q325"/>
  <c r="S325" s="1"/>
  <c r="R324"/>
  <c r="Q324"/>
  <c r="S324" s="1"/>
  <c r="R325" i="23"/>
  <c r="Q325"/>
  <c r="S325" s="1"/>
  <c r="R324"/>
  <c r="Q324"/>
  <c r="S324" s="1"/>
  <c r="R325" i="24"/>
  <c r="Q325"/>
  <c r="S325" s="1"/>
  <c r="R324"/>
  <c r="Q324"/>
  <c r="S324" s="1"/>
  <c r="R325" i="25"/>
  <c r="Q325"/>
  <c r="S325" s="1"/>
  <c r="R324"/>
  <c r="Q324"/>
  <c r="S324" s="1"/>
  <c r="R325" i="26"/>
  <c r="Q325"/>
  <c r="S325" s="1"/>
  <c r="R324"/>
  <c r="Q324"/>
  <c r="S324" s="1"/>
  <c r="R325" i="27"/>
  <c r="Q325"/>
  <c r="S325" s="1"/>
  <c r="R324"/>
  <c r="Q324"/>
  <c r="S324" s="1"/>
  <c r="R325" i="28"/>
  <c r="Q325"/>
  <c r="S325" s="1"/>
  <c r="R324"/>
  <c r="Q324"/>
  <c r="S324" s="1"/>
  <c r="R325" i="29"/>
  <c r="Q325"/>
  <c r="S325" s="1"/>
  <c r="R324"/>
  <c r="Q324"/>
  <c r="S324" s="1"/>
  <c r="R325" i="30"/>
  <c r="Q325"/>
  <c r="S325" s="1"/>
  <c r="R324"/>
  <c r="Q324"/>
  <c r="S324" s="1"/>
  <c r="R325" i="31"/>
  <c r="Q325"/>
  <c r="S325" s="1"/>
  <c r="R324"/>
  <c r="Q324"/>
  <c r="S324" s="1"/>
  <c r="R325" i="1"/>
  <c r="Q325"/>
  <c r="R324"/>
  <c r="Q324"/>
  <c r="R321" i="2"/>
  <c r="Q321"/>
  <c r="S321" s="1"/>
  <c r="R320"/>
  <c r="Q320"/>
  <c r="S320" s="1"/>
  <c r="R321" i="3"/>
  <c r="Q321"/>
  <c r="S321" s="1"/>
  <c r="R320"/>
  <c r="Q320"/>
  <c r="S320" s="1"/>
  <c r="R321" i="4"/>
  <c r="Q321"/>
  <c r="S321" s="1"/>
  <c r="R320"/>
  <c r="Q320"/>
  <c r="S320" s="1"/>
  <c r="R321" i="5"/>
  <c r="Q321"/>
  <c r="S321" s="1"/>
  <c r="R320"/>
  <c r="Q320"/>
  <c r="S320" s="1"/>
  <c r="R321" i="6"/>
  <c r="Q321"/>
  <c r="S321" s="1"/>
  <c r="R320"/>
  <c r="Q320"/>
  <c r="S320" s="1"/>
  <c r="R321" i="7"/>
  <c r="Q321"/>
  <c r="S321" s="1"/>
  <c r="R320"/>
  <c r="Q320"/>
  <c r="S320" s="1"/>
  <c r="R321" i="8"/>
  <c r="Q321"/>
  <c r="S321" s="1"/>
  <c r="R320"/>
  <c r="Q320"/>
  <c r="S320" s="1"/>
  <c r="R321" i="9"/>
  <c r="Q321"/>
  <c r="S321" s="1"/>
  <c r="R320"/>
  <c r="Q320"/>
  <c r="S320" s="1"/>
  <c r="R321" i="10"/>
  <c r="Q321"/>
  <c r="S321" s="1"/>
  <c r="R320"/>
  <c r="Q320"/>
  <c r="S320" s="1"/>
  <c r="R321" i="11"/>
  <c r="Q321"/>
  <c r="S321" s="1"/>
  <c r="R320"/>
  <c r="Q320"/>
  <c r="S320" s="1"/>
  <c r="R321" i="12"/>
  <c r="Q321"/>
  <c r="S321" s="1"/>
  <c r="R320"/>
  <c r="Q320"/>
  <c r="S320" s="1"/>
  <c r="R321" i="13"/>
  <c r="Q321"/>
  <c r="S321" s="1"/>
  <c r="R320"/>
  <c r="Q320"/>
  <c r="S320" s="1"/>
  <c r="R321" i="14"/>
  <c r="Q321"/>
  <c r="S321" s="1"/>
  <c r="R320"/>
  <c r="Q320"/>
  <c r="S320" s="1"/>
  <c r="R321" i="15"/>
  <c r="Q321"/>
  <c r="S321" s="1"/>
  <c r="R320"/>
  <c r="Q320"/>
  <c r="S320" s="1"/>
  <c r="R321" i="16"/>
  <c r="Q321"/>
  <c r="S321" s="1"/>
  <c r="R320"/>
  <c r="Q320"/>
  <c r="S320" s="1"/>
  <c r="R321" i="17"/>
  <c r="Q321"/>
  <c r="S321" s="1"/>
  <c r="R320"/>
  <c r="Q320"/>
  <c r="S320" s="1"/>
  <c r="R321" i="18"/>
  <c r="Q321"/>
  <c r="S321" s="1"/>
  <c r="R320"/>
  <c r="Q320"/>
  <c r="S320" s="1"/>
  <c r="R321" i="19"/>
  <c r="Q321"/>
  <c r="S321" s="1"/>
  <c r="R320"/>
  <c r="Q320"/>
  <c r="S320" s="1"/>
  <c r="R321" i="20"/>
  <c r="Q321"/>
  <c r="S321" s="1"/>
  <c r="R320"/>
  <c r="Q320"/>
  <c r="S320" s="1"/>
  <c r="R321" i="21"/>
  <c r="Q321"/>
  <c r="S321" s="1"/>
  <c r="R320"/>
  <c r="Q320"/>
  <c r="S320" s="1"/>
  <c r="R321" i="22"/>
  <c r="Q321"/>
  <c r="S321" s="1"/>
  <c r="R320"/>
  <c r="Q320"/>
  <c r="S320" s="1"/>
  <c r="R321" i="23"/>
  <c r="Q321"/>
  <c r="S321" s="1"/>
  <c r="R320"/>
  <c r="Q320"/>
  <c r="S320" s="1"/>
  <c r="R321" i="24"/>
  <c r="Q321"/>
  <c r="S321" s="1"/>
  <c r="R320"/>
  <c r="Q320"/>
  <c r="S320" s="1"/>
  <c r="R321" i="25"/>
  <c r="Q321"/>
  <c r="S321" s="1"/>
  <c r="R320"/>
  <c r="Q320"/>
  <c r="S320" s="1"/>
  <c r="R321" i="26"/>
  <c r="Q321"/>
  <c r="S321" s="1"/>
  <c r="R320"/>
  <c r="Q320"/>
  <c r="S320" s="1"/>
  <c r="R321" i="27"/>
  <c r="Q321"/>
  <c r="S321" s="1"/>
  <c r="R320"/>
  <c r="Q320"/>
  <c r="S320" s="1"/>
  <c r="R321" i="28"/>
  <c r="Q321"/>
  <c r="S321" s="1"/>
  <c r="R320"/>
  <c r="Q320"/>
  <c r="S320" s="1"/>
  <c r="R321" i="29"/>
  <c r="Q321"/>
  <c r="S321" s="1"/>
  <c r="R320"/>
  <c r="Q320"/>
  <c r="S320" s="1"/>
  <c r="R321" i="30"/>
  <c r="Q321"/>
  <c r="S321" s="1"/>
  <c r="R320"/>
  <c r="Q320"/>
  <c r="S320" s="1"/>
  <c r="R321" i="31"/>
  <c r="Q321"/>
  <c r="S321" s="1"/>
  <c r="R320"/>
  <c r="Q320"/>
  <c r="S320" s="1"/>
  <c r="R321" i="1"/>
  <c r="Q321"/>
  <c r="R320"/>
  <c r="Q320"/>
  <c r="S319" i="7"/>
  <c r="S319" i="15"/>
  <c r="S319" i="23"/>
  <c r="S319" i="31"/>
  <c r="R319" i="2"/>
  <c r="R319" i="3"/>
  <c r="R319" i="4"/>
  <c r="R319" i="5"/>
  <c r="R319" i="6"/>
  <c r="R319" i="7"/>
  <c r="R319" i="8"/>
  <c r="R319" i="9"/>
  <c r="R319" i="10"/>
  <c r="R319" i="11"/>
  <c r="R319" i="12"/>
  <c r="R319" i="13"/>
  <c r="R319" i="14"/>
  <c r="R319" i="15"/>
  <c r="R319" i="16"/>
  <c r="R319" i="17"/>
  <c r="R319" i="18"/>
  <c r="R319" i="19"/>
  <c r="R319" i="20"/>
  <c r="R319" i="21"/>
  <c r="R319" i="22"/>
  <c r="R319" i="23"/>
  <c r="R319" i="24"/>
  <c r="R319" i="25"/>
  <c r="R319" i="26"/>
  <c r="R319" i="27"/>
  <c r="R319" i="28"/>
  <c r="R319" i="29"/>
  <c r="R319" i="30"/>
  <c r="R319" i="31"/>
  <c r="R319" i="1"/>
  <c r="Q319" i="2"/>
  <c r="S319" s="1"/>
  <c r="Q319" i="3"/>
  <c r="S319" s="1"/>
  <c r="Q319" i="4"/>
  <c r="S319" s="1"/>
  <c r="Q319" i="5"/>
  <c r="S319" s="1"/>
  <c r="Q319" i="6"/>
  <c r="S319" s="1"/>
  <c r="Q319" i="7"/>
  <c r="Q319" i="8"/>
  <c r="S319" s="1"/>
  <c r="Q319" i="9"/>
  <c r="S319" s="1"/>
  <c r="Q319" i="10"/>
  <c r="S319" s="1"/>
  <c r="Q319" i="11"/>
  <c r="S319" s="1"/>
  <c r="Q319" i="12"/>
  <c r="S319" s="1"/>
  <c r="Q319" i="13"/>
  <c r="S319" s="1"/>
  <c r="Q319" i="14"/>
  <c r="S319" s="1"/>
  <c r="Q319" i="15"/>
  <c r="Q319" i="16"/>
  <c r="S319" s="1"/>
  <c r="Q319" i="17"/>
  <c r="S319" s="1"/>
  <c r="Q319" i="18"/>
  <c r="S319" s="1"/>
  <c r="Q319" i="19"/>
  <c r="S319" s="1"/>
  <c r="Q319" i="20"/>
  <c r="S319" s="1"/>
  <c r="Q319" i="21"/>
  <c r="S319" s="1"/>
  <c r="Q319" i="22"/>
  <c r="S319" s="1"/>
  <c r="Q319" i="23"/>
  <c r="Q319" i="24"/>
  <c r="S319" s="1"/>
  <c r="Q319" i="25"/>
  <c r="S319" s="1"/>
  <c r="Q319" i="26"/>
  <c r="S319" s="1"/>
  <c r="Q319" i="27"/>
  <c r="S319" s="1"/>
  <c r="Q319" i="28"/>
  <c r="S319" s="1"/>
  <c r="Q319" i="29"/>
  <c r="S319" s="1"/>
  <c r="Q319" i="30"/>
  <c r="S319" s="1"/>
  <c r="Q319" i="31"/>
  <c r="Q319" i="1"/>
  <c r="S319" s="1"/>
  <c r="S310" i="2"/>
  <c r="S310" i="3"/>
  <c r="S310" i="4"/>
  <c r="S310" i="5"/>
  <c r="S310" i="6"/>
  <c r="S310" i="7"/>
  <c r="S310" i="8"/>
  <c r="S310" i="9"/>
  <c r="S310" i="10"/>
  <c r="S310" i="11"/>
  <c r="S310" i="12"/>
  <c r="S310" i="13"/>
  <c r="S310" i="14"/>
  <c r="S310" i="15"/>
  <c r="S310" i="16"/>
  <c r="S310" i="17"/>
  <c r="S310" i="18"/>
  <c r="S310" i="19"/>
  <c r="S310" i="20"/>
  <c r="S310" i="21"/>
  <c r="S310" i="22"/>
  <c r="S310" i="23"/>
  <c r="S310" i="24"/>
  <c r="S310" i="25"/>
  <c r="S310" i="26"/>
  <c r="S310" i="27"/>
  <c r="S310" i="28"/>
  <c r="S310" i="29"/>
  <c r="S310" i="30"/>
  <c r="S310" i="31"/>
  <c r="S310" i="1"/>
  <c r="R299" i="2"/>
  <c r="Q299"/>
  <c r="S299" s="1"/>
  <c r="R299" i="3"/>
  <c r="Q299"/>
  <c r="S299" s="1"/>
  <c r="R299" i="4"/>
  <c r="Q299"/>
  <c r="S299" s="1"/>
  <c r="R299" i="5"/>
  <c r="Q299"/>
  <c r="S299" s="1"/>
  <c r="R299" i="6"/>
  <c r="Q299"/>
  <c r="S299" s="1"/>
  <c r="R299" i="7"/>
  <c r="Q299"/>
  <c r="S299" s="1"/>
  <c r="R299" i="8"/>
  <c r="Q299"/>
  <c r="S299" s="1"/>
  <c r="R299" i="9"/>
  <c r="Q299"/>
  <c r="S299" s="1"/>
  <c r="R299" i="10"/>
  <c r="Q299"/>
  <c r="S299" s="1"/>
  <c r="R299" i="11"/>
  <c r="Q299"/>
  <c r="S299" s="1"/>
  <c r="R299" i="12"/>
  <c r="Q299"/>
  <c r="S299" s="1"/>
  <c r="R299" i="13"/>
  <c r="Q299"/>
  <c r="S299" s="1"/>
  <c r="R299" i="14"/>
  <c r="Q299"/>
  <c r="S299" s="1"/>
  <c r="R299" i="15"/>
  <c r="Q299"/>
  <c r="S299" s="1"/>
  <c r="R299" i="16"/>
  <c r="Q299"/>
  <c r="S299" s="1"/>
  <c r="R299" i="17"/>
  <c r="Q299"/>
  <c r="S299" s="1"/>
  <c r="R299" i="18"/>
  <c r="Q299"/>
  <c r="S299" s="1"/>
  <c r="R299" i="19"/>
  <c r="Q299"/>
  <c r="S299" s="1"/>
  <c r="R299" i="20"/>
  <c r="Q299"/>
  <c r="S299" s="1"/>
  <c r="R299" i="21"/>
  <c r="Q299"/>
  <c r="S299" s="1"/>
  <c r="R299" i="22"/>
  <c r="Q299"/>
  <c r="S299" s="1"/>
  <c r="R299" i="23"/>
  <c r="Q299"/>
  <c r="S299" s="1"/>
  <c r="R299" i="24"/>
  <c r="Q299"/>
  <c r="S299" s="1"/>
  <c r="R299" i="25"/>
  <c r="Q299"/>
  <c r="S299" s="1"/>
  <c r="R299" i="26"/>
  <c r="Q299"/>
  <c r="S299" s="1"/>
  <c r="R299" i="27"/>
  <c r="Q299"/>
  <c r="S299" s="1"/>
  <c r="R299" i="28"/>
  <c r="Q299"/>
  <c r="S299" s="1"/>
  <c r="R299" i="29"/>
  <c r="Q299"/>
  <c r="S299" s="1"/>
  <c r="R299" i="30"/>
  <c r="Q299"/>
  <c r="S299" s="1"/>
  <c r="R299" i="31"/>
  <c r="Q299"/>
  <c r="S299" s="1"/>
  <c r="R299" i="1"/>
  <c r="Q299"/>
  <c r="R292" i="2"/>
  <c r="Q292"/>
  <c r="S292" s="1"/>
  <c r="R292" i="3"/>
  <c r="Q292"/>
  <c r="S292" s="1"/>
  <c r="R292" i="4"/>
  <c r="Q292"/>
  <c r="S292" s="1"/>
  <c r="R292" i="5"/>
  <c r="Q292"/>
  <c r="S292" s="1"/>
  <c r="R292" i="6"/>
  <c r="Q292"/>
  <c r="S292" s="1"/>
  <c r="R292" i="7"/>
  <c r="Q292"/>
  <c r="S292" s="1"/>
  <c r="R292" i="8"/>
  <c r="Q292"/>
  <c r="S292" s="1"/>
  <c r="R292" i="9"/>
  <c r="Q292"/>
  <c r="S292" s="1"/>
  <c r="R292" i="10"/>
  <c r="Q292"/>
  <c r="S292" s="1"/>
  <c r="R292" i="11"/>
  <c r="Q292"/>
  <c r="S292" s="1"/>
  <c r="R292" i="12"/>
  <c r="Q292"/>
  <c r="S292" s="1"/>
  <c r="R292" i="13"/>
  <c r="Q292"/>
  <c r="S292" s="1"/>
  <c r="R292" i="14"/>
  <c r="Q292"/>
  <c r="S292" s="1"/>
  <c r="R292" i="15"/>
  <c r="Q292"/>
  <c r="S292" s="1"/>
  <c r="R292" i="16"/>
  <c r="Q292"/>
  <c r="S292" s="1"/>
  <c r="R292" i="17"/>
  <c r="Q292"/>
  <c r="S292" s="1"/>
  <c r="R292" i="18"/>
  <c r="Q292"/>
  <c r="S292" s="1"/>
  <c r="R292" i="19"/>
  <c r="Q292"/>
  <c r="S292" s="1"/>
  <c r="R292" i="20"/>
  <c r="Q292"/>
  <c r="S292" s="1"/>
  <c r="R292" i="21"/>
  <c r="Q292"/>
  <c r="S292" s="1"/>
  <c r="R292" i="22"/>
  <c r="Q292"/>
  <c r="S292" s="1"/>
  <c r="R292" i="23"/>
  <c r="Q292"/>
  <c r="S292" s="1"/>
  <c r="R292" i="24"/>
  <c r="Q292"/>
  <c r="S292" s="1"/>
  <c r="R292" i="25"/>
  <c r="Q292"/>
  <c r="S292" s="1"/>
  <c r="R292" i="26"/>
  <c r="Q292"/>
  <c r="S292" s="1"/>
  <c r="R292" i="27"/>
  <c r="Q292"/>
  <c r="S292" s="1"/>
  <c r="R292" i="28"/>
  <c r="Q292"/>
  <c r="S292" s="1"/>
  <c r="R292" i="29"/>
  <c r="Q292"/>
  <c r="S292" s="1"/>
  <c r="R292" i="30"/>
  <c r="Q292"/>
  <c r="S292" s="1"/>
  <c r="R292" i="31"/>
  <c r="Q292"/>
  <c r="S292" s="1"/>
  <c r="R292" i="1"/>
  <c r="Q292"/>
  <c r="S291" i="8"/>
  <c r="S291" i="24"/>
  <c r="R291" i="2"/>
  <c r="R291" i="3"/>
  <c r="R291" i="4"/>
  <c r="R291" i="5"/>
  <c r="R291" i="6"/>
  <c r="R291" i="7"/>
  <c r="R291" i="8"/>
  <c r="R291" i="9"/>
  <c r="R291" i="10"/>
  <c r="R291" i="11"/>
  <c r="R291" i="12"/>
  <c r="R291" i="13"/>
  <c r="R291" i="14"/>
  <c r="R291" i="15"/>
  <c r="R291" i="16"/>
  <c r="R291" i="17"/>
  <c r="R291" i="18"/>
  <c r="R291" i="19"/>
  <c r="R291" i="20"/>
  <c r="R291" i="21"/>
  <c r="R291" i="22"/>
  <c r="R291" i="23"/>
  <c r="R291" i="24"/>
  <c r="R291" i="25"/>
  <c r="R291" i="26"/>
  <c r="R291" i="27"/>
  <c r="R291" i="28"/>
  <c r="R291" i="29"/>
  <c r="R291" i="30"/>
  <c r="R291" i="31"/>
  <c r="R291" i="1"/>
  <c r="Q291" i="2"/>
  <c r="S291" s="1"/>
  <c r="Q291" i="3"/>
  <c r="S291" s="1"/>
  <c r="Q291" i="4"/>
  <c r="S291" s="1"/>
  <c r="Q291" i="5"/>
  <c r="S291" s="1"/>
  <c r="Q291" i="6"/>
  <c r="S291" s="1"/>
  <c r="Q291" i="7"/>
  <c r="S291" s="1"/>
  <c r="Q291" i="8"/>
  <c r="Q291" i="9"/>
  <c r="S291" s="1"/>
  <c r="Q291" i="10"/>
  <c r="S291" s="1"/>
  <c r="Q291" i="11"/>
  <c r="S291" s="1"/>
  <c r="Q291" i="12"/>
  <c r="S291" s="1"/>
  <c r="Q291" i="13"/>
  <c r="S291" s="1"/>
  <c r="Q291" i="14"/>
  <c r="S291" s="1"/>
  <c r="Q291" i="15"/>
  <c r="S291" s="1"/>
  <c r="Q291" i="16"/>
  <c r="S291" s="1"/>
  <c r="Q291" i="17"/>
  <c r="S291" s="1"/>
  <c r="Q291" i="18"/>
  <c r="S291" s="1"/>
  <c r="Q291" i="19"/>
  <c r="S291" s="1"/>
  <c r="Q291" i="20"/>
  <c r="S291" s="1"/>
  <c r="Q291" i="21"/>
  <c r="S291" s="1"/>
  <c r="Q291" i="22"/>
  <c r="S291" s="1"/>
  <c r="Q291" i="23"/>
  <c r="S291" s="1"/>
  <c r="Q291" i="24"/>
  <c r="Q291" i="25"/>
  <c r="S291" s="1"/>
  <c r="Q291" i="26"/>
  <c r="S291" s="1"/>
  <c r="Q291" i="27"/>
  <c r="S291" s="1"/>
  <c r="Q291" i="28"/>
  <c r="S291" s="1"/>
  <c r="Q291" i="29"/>
  <c r="S291" s="1"/>
  <c r="Q291" i="30"/>
  <c r="S291" s="1"/>
  <c r="Q291" i="31"/>
  <c r="S291" s="1"/>
  <c r="Q291" i="1"/>
  <c r="S291" s="1"/>
  <c r="R288" i="2"/>
  <c r="Q288"/>
  <c r="S288" s="1"/>
  <c r="R288" i="3"/>
  <c r="Q288"/>
  <c r="S288" s="1"/>
  <c r="R288" i="4"/>
  <c r="Q288"/>
  <c r="S288" s="1"/>
  <c r="R288" i="5"/>
  <c r="Q288"/>
  <c r="S288" s="1"/>
  <c r="R288" i="6"/>
  <c r="Q288"/>
  <c r="S288" s="1"/>
  <c r="R288" i="7"/>
  <c r="Q288"/>
  <c r="S288" s="1"/>
  <c r="R288" i="8"/>
  <c r="Q288"/>
  <c r="S288" s="1"/>
  <c r="R288" i="9"/>
  <c r="Q288"/>
  <c r="S288" s="1"/>
  <c r="R288" i="10"/>
  <c r="Q288"/>
  <c r="S288" s="1"/>
  <c r="R288" i="11"/>
  <c r="Q288"/>
  <c r="S288" s="1"/>
  <c r="R288" i="12"/>
  <c r="Q288"/>
  <c r="S288" s="1"/>
  <c r="R288" i="13"/>
  <c r="Q288"/>
  <c r="S288" s="1"/>
  <c r="R288" i="14"/>
  <c r="Q288"/>
  <c r="S288" s="1"/>
  <c r="R288" i="15"/>
  <c r="Q288"/>
  <c r="S288" s="1"/>
  <c r="R288" i="16"/>
  <c r="Q288"/>
  <c r="S288" s="1"/>
  <c r="R288" i="17"/>
  <c r="Q288"/>
  <c r="S288" s="1"/>
  <c r="R288" i="18"/>
  <c r="Q288"/>
  <c r="S288" s="1"/>
  <c r="R288" i="19"/>
  <c r="Q288"/>
  <c r="S288" s="1"/>
  <c r="R288" i="20"/>
  <c r="Q288"/>
  <c r="S288" s="1"/>
  <c r="R288" i="21"/>
  <c r="Q288"/>
  <c r="S288" s="1"/>
  <c r="R288" i="22"/>
  <c r="Q288"/>
  <c r="S288" s="1"/>
  <c r="R288" i="23"/>
  <c r="Q288"/>
  <c r="S288" s="1"/>
  <c r="R288" i="24"/>
  <c r="Q288"/>
  <c r="S288" s="1"/>
  <c r="R288" i="25"/>
  <c r="Q288"/>
  <c r="S288" s="1"/>
  <c r="R288" i="26"/>
  <c r="Q288"/>
  <c r="S288" s="1"/>
  <c r="R288" i="27"/>
  <c r="Q288"/>
  <c r="S288" s="1"/>
  <c r="R288" i="28"/>
  <c r="Q288"/>
  <c r="S288" s="1"/>
  <c r="R288" i="29"/>
  <c r="Q288"/>
  <c r="S288" s="1"/>
  <c r="R288" i="30"/>
  <c r="Q288"/>
  <c r="S288" s="1"/>
  <c r="R288" i="31"/>
  <c r="Q288"/>
  <c r="S288" s="1"/>
  <c r="R288" i="1"/>
  <c r="Q288"/>
  <c r="S286" i="13"/>
  <c r="S286" i="29"/>
  <c r="R286" i="2"/>
  <c r="R286" i="3"/>
  <c r="R286" i="4"/>
  <c r="R286" i="5"/>
  <c r="R286" i="6"/>
  <c r="R286" i="7"/>
  <c r="R286" i="8"/>
  <c r="R286" i="9"/>
  <c r="R286" i="10"/>
  <c r="R286" i="11"/>
  <c r="R286" i="12"/>
  <c r="R286" i="13"/>
  <c r="R286" i="14"/>
  <c r="R286" i="15"/>
  <c r="R286" i="16"/>
  <c r="R286" i="17"/>
  <c r="R286" i="18"/>
  <c r="R286" i="19"/>
  <c r="R286" i="20"/>
  <c r="R286" i="21"/>
  <c r="R286" i="22"/>
  <c r="R286" i="23"/>
  <c r="R286" i="24"/>
  <c r="R286" i="25"/>
  <c r="R286" i="26"/>
  <c r="R286" i="27"/>
  <c r="R286" i="28"/>
  <c r="R286" i="29"/>
  <c r="R286" i="30"/>
  <c r="R286" i="31"/>
  <c r="R286" i="1"/>
  <c r="Q286" i="2"/>
  <c r="S286" s="1"/>
  <c r="Q286" i="3"/>
  <c r="S286" s="1"/>
  <c r="Q286" i="4"/>
  <c r="S286" s="1"/>
  <c r="Q286" i="5"/>
  <c r="S286" s="1"/>
  <c r="Q286" i="6"/>
  <c r="S286" s="1"/>
  <c r="Q286" i="7"/>
  <c r="S286" s="1"/>
  <c r="Q286" i="8"/>
  <c r="S286" s="1"/>
  <c r="Q286" i="9"/>
  <c r="S286" s="1"/>
  <c r="Q286" i="10"/>
  <c r="S286" s="1"/>
  <c r="Q286" i="11"/>
  <c r="S286" s="1"/>
  <c r="Q286" i="12"/>
  <c r="S286" s="1"/>
  <c r="Q286" i="13"/>
  <c r="Q286" i="14"/>
  <c r="S286" s="1"/>
  <c r="Q286" i="15"/>
  <c r="S286" s="1"/>
  <c r="Q286" i="16"/>
  <c r="S286" s="1"/>
  <c r="Q286" i="17"/>
  <c r="S286" s="1"/>
  <c r="Q286" i="18"/>
  <c r="S286" s="1"/>
  <c r="Q286" i="19"/>
  <c r="S286" s="1"/>
  <c r="Q286" i="20"/>
  <c r="S286" s="1"/>
  <c r="Q286" i="21"/>
  <c r="S286" s="1"/>
  <c r="Q286" i="22"/>
  <c r="S286" s="1"/>
  <c r="Q286" i="23"/>
  <c r="S286" s="1"/>
  <c r="Q286" i="24"/>
  <c r="S286" s="1"/>
  <c r="Q286" i="25"/>
  <c r="S286" s="1"/>
  <c r="Q286" i="26"/>
  <c r="S286" s="1"/>
  <c r="Q286" i="27"/>
  <c r="S286" s="1"/>
  <c r="Q286" i="28"/>
  <c r="S286" s="1"/>
  <c r="Q286" i="29"/>
  <c r="Q286" i="30"/>
  <c r="S286" s="1"/>
  <c r="Q286" i="31"/>
  <c r="S286" s="1"/>
  <c r="Q286" i="1"/>
  <c r="S286" s="1"/>
  <c r="R282" i="2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3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4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5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6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7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8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9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0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1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2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3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4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5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6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7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8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9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0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1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2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3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4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5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6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7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8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29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30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31"/>
  <c r="Q282"/>
  <c r="S282" s="1"/>
  <c r="R281"/>
  <c r="Q281"/>
  <c r="S281" s="1"/>
  <c r="R280"/>
  <c r="Q280"/>
  <c r="S280" s="1"/>
  <c r="R279"/>
  <c r="Q279"/>
  <c r="S279" s="1"/>
  <c r="R278"/>
  <c r="Q278"/>
  <c r="S278" s="1"/>
  <c r="R277"/>
  <c r="Q277"/>
  <c r="S277" s="1"/>
  <c r="R276"/>
  <c r="Q276"/>
  <c r="S276" s="1"/>
  <c r="R275"/>
  <c r="Q275"/>
  <c r="S275" s="1"/>
  <c r="R274"/>
  <c r="Q274"/>
  <c r="S274" s="1"/>
  <c r="R273"/>
  <c r="Q273"/>
  <c r="S273" s="1"/>
  <c r="R272"/>
  <c r="Q272"/>
  <c r="S272" s="1"/>
  <c r="R271"/>
  <c r="Q271"/>
  <c r="S271" s="1"/>
  <c r="R282" i="1"/>
  <c r="Q282"/>
  <c r="R281"/>
  <c r="Q281"/>
  <c r="R280"/>
  <c r="Q280"/>
  <c r="R279"/>
  <c r="Q279"/>
  <c r="R278"/>
  <c r="Q278"/>
  <c r="R277"/>
  <c r="Q277"/>
  <c r="R276"/>
  <c r="Q276"/>
  <c r="R275"/>
  <c r="Q275"/>
  <c r="R274"/>
  <c r="Q274"/>
  <c r="R273"/>
  <c r="Q273"/>
  <c r="R272"/>
  <c r="Q272"/>
  <c r="R271"/>
  <c r="Q271"/>
  <c r="R267" i="2"/>
  <c r="Q267"/>
  <c r="S267" s="1"/>
  <c r="R266"/>
  <c r="Q266"/>
  <c r="S266" s="1"/>
  <c r="R265"/>
  <c r="Q265"/>
  <c r="S265" s="1"/>
  <c r="R267" i="3"/>
  <c r="Q267"/>
  <c r="S267" s="1"/>
  <c r="R266"/>
  <c r="Q266"/>
  <c r="S266" s="1"/>
  <c r="R265"/>
  <c r="Q265"/>
  <c r="S265" s="1"/>
  <c r="R267" i="4"/>
  <c r="Q267"/>
  <c r="S267" s="1"/>
  <c r="R266"/>
  <c r="Q266"/>
  <c r="S266" s="1"/>
  <c r="R265"/>
  <c r="Q265"/>
  <c r="S265" s="1"/>
  <c r="R267" i="5"/>
  <c r="Q267"/>
  <c r="S267" s="1"/>
  <c r="R266"/>
  <c r="Q266"/>
  <c r="S266" s="1"/>
  <c r="R265"/>
  <c r="Q265"/>
  <c r="S265" s="1"/>
  <c r="R267" i="6"/>
  <c r="Q267"/>
  <c r="S267" s="1"/>
  <c r="R266"/>
  <c r="Q266"/>
  <c r="S266" s="1"/>
  <c r="R265"/>
  <c r="Q265"/>
  <c r="S265" s="1"/>
  <c r="R267" i="7"/>
  <c r="Q267"/>
  <c r="S267" s="1"/>
  <c r="R266"/>
  <c r="Q266"/>
  <c r="S266" s="1"/>
  <c r="R265"/>
  <c r="Q265"/>
  <c r="S265" s="1"/>
  <c r="R267" i="8"/>
  <c r="Q267"/>
  <c r="S267" s="1"/>
  <c r="R266"/>
  <c r="Q266"/>
  <c r="S266" s="1"/>
  <c r="R265"/>
  <c r="Q265"/>
  <c r="S265" s="1"/>
  <c r="R267" i="9"/>
  <c r="Q267"/>
  <c r="S267" s="1"/>
  <c r="R266"/>
  <c r="Q266"/>
  <c r="S266" s="1"/>
  <c r="R265"/>
  <c r="Q265"/>
  <c r="S265" s="1"/>
  <c r="R267" i="10"/>
  <c r="Q267"/>
  <c r="S267" s="1"/>
  <c r="R266"/>
  <c r="Q266"/>
  <c r="S266" s="1"/>
  <c r="R265"/>
  <c r="Q265"/>
  <c r="S265" s="1"/>
  <c r="R267" i="11"/>
  <c r="Q267"/>
  <c r="S267" s="1"/>
  <c r="R266"/>
  <c r="Q266"/>
  <c r="S266" s="1"/>
  <c r="R265"/>
  <c r="Q265"/>
  <c r="S265" s="1"/>
  <c r="R267" i="12"/>
  <c r="Q267"/>
  <c r="S267" s="1"/>
  <c r="R266"/>
  <c r="Q266"/>
  <c r="S266" s="1"/>
  <c r="R265"/>
  <c r="Q265"/>
  <c r="S265" s="1"/>
  <c r="R267" i="13"/>
  <c r="Q267"/>
  <c r="S267" s="1"/>
  <c r="R266"/>
  <c r="Q266"/>
  <c r="S266" s="1"/>
  <c r="R265"/>
  <c r="Q265"/>
  <c r="S265" s="1"/>
  <c r="R267" i="14"/>
  <c r="Q267"/>
  <c r="S267" s="1"/>
  <c r="R266"/>
  <c r="Q266"/>
  <c r="S266" s="1"/>
  <c r="R265"/>
  <c r="Q265"/>
  <c r="S265" s="1"/>
  <c r="R267" i="15"/>
  <c r="Q267"/>
  <c r="S267" s="1"/>
  <c r="R266"/>
  <c r="Q266"/>
  <c r="S266" s="1"/>
  <c r="R265"/>
  <c r="Q265"/>
  <c r="S265" s="1"/>
  <c r="R267" i="16"/>
  <c r="Q267"/>
  <c r="S267" s="1"/>
  <c r="R266"/>
  <c r="Q266"/>
  <c r="S266" s="1"/>
  <c r="R265"/>
  <c r="Q265"/>
  <c r="S265" s="1"/>
  <c r="R267" i="17"/>
  <c r="Q267"/>
  <c r="S267" s="1"/>
  <c r="R266"/>
  <c r="Q266"/>
  <c r="S266" s="1"/>
  <c r="R265"/>
  <c r="Q265"/>
  <c r="S265" s="1"/>
  <c r="R267" i="18"/>
  <c r="Q267"/>
  <c r="S267" s="1"/>
  <c r="R266"/>
  <c r="Q266"/>
  <c r="S266" s="1"/>
  <c r="R265"/>
  <c r="Q265"/>
  <c r="S265" s="1"/>
  <c r="R267" i="19"/>
  <c r="Q267"/>
  <c r="S267" s="1"/>
  <c r="R266"/>
  <c r="Q266"/>
  <c r="S266" s="1"/>
  <c r="R265"/>
  <c r="Q265"/>
  <c r="S265" s="1"/>
  <c r="R267" i="20"/>
  <c r="Q267"/>
  <c r="S267" s="1"/>
  <c r="R266"/>
  <c r="Q266"/>
  <c r="S266" s="1"/>
  <c r="R265"/>
  <c r="Q265"/>
  <c r="S265" s="1"/>
  <c r="R267" i="21"/>
  <c r="Q267"/>
  <c r="S267" s="1"/>
  <c r="R266"/>
  <c r="Q266"/>
  <c r="S266" s="1"/>
  <c r="R265"/>
  <c r="Q265"/>
  <c r="S265" s="1"/>
  <c r="R267" i="22"/>
  <c r="Q267"/>
  <c r="S267" s="1"/>
  <c r="R266"/>
  <c r="Q266"/>
  <c r="S266" s="1"/>
  <c r="R265"/>
  <c r="Q265"/>
  <c r="S265" s="1"/>
  <c r="R267" i="23"/>
  <c r="Q267"/>
  <c r="S267" s="1"/>
  <c r="R266"/>
  <c r="Q266"/>
  <c r="S266" s="1"/>
  <c r="R265"/>
  <c r="Q265"/>
  <c r="S265" s="1"/>
  <c r="R267" i="24"/>
  <c r="Q267"/>
  <c r="S267" s="1"/>
  <c r="R266"/>
  <c r="Q266"/>
  <c r="S266" s="1"/>
  <c r="R265"/>
  <c r="Q265"/>
  <c r="S265" s="1"/>
  <c r="R267" i="25"/>
  <c r="Q267"/>
  <c r="S267" s="1"/>
  <c r="R266"/>
  <c r="Q266"/>
  <c r="S266" s="1"/>
  <c r="R265"/>
  <c r="Q265"/>
  <c r="S265" s="1"/>
  <c r="R267" i="26"/>
  <c r="Q267"/>
  <c r="S267" s="1"/>
  <c r="R266"/>
  <c r="Q266"/>
  <c r="S266" s="1"/>
  <c r="R265"/>
  <c r="Q265"/>
  <c r="S265" s="1"/>
  <c r="R267" i="27"/>
  <c r="Q267"/>
  <c r="S267" s="1"/>
  <c r="R266"/>
  <c r="Q266"/>
  <c r="S266" s="1"/>
  <c r="R265"/>
  <c r="Q265"/>
  <c r="S265" s="1"/>
  <c r="R267" i="28"/>
  <c r="Q267"/>
  <c r="S267" s="1"/>
  <c r="R266"/>
  <c r="Q266"/>
  <c r="S266" s="1"/>
  <c r="R265"/>
  <c r="Q265"/>
  <c r="S265" s="1"/>
  <c r="R267" i="29"/>
  <c r="Q267"/>
  <c r="S267" s="1"/>
  <c r="R266"/>
  <c r="Q266"/>
  <c r="S266" s="1"/>
  <c r="R265"/>
  <c r="Q265"/>
  <c r="S265" s="1"/>
  <c r="R267" i="30"/>
  <c r="Q267"/>
  <c r="S267" s="1"/>
  <c r="R266"/>
  <c r="Q266"/>
  <c r="S266" s="1"/>
  <c r="R265"/>
  <c r="Q265"/>
  <c r="S265" s="1"/>
  <c r="R267" i="31"/>
  <c r="Q267"/>
  <c r="S267" s="1"/>
  <c r="R266"/>
  <c r="Q266"/>
  <c r="S266" s="1"/>
  <c r="R265"/>
  <c r="Q265"/>
  <c r="S265" s="1"/>
  <c r="R267" i="1"/>
  <c r="Q267"/>
  <c r="R266"/>
  <c r="Q266"/>
  <c r="R265"/>
  <c r="Q265"/>
  <c r="R264" i="2"/>
  <c r="R264" i="3"/>
  <c r="R264" i="4"/>
  <c r="R264" i="5"/>
  <c r="R264" i="6"/>
  <c r="R264" i="7"/>
  <c r="R264" i="8"/>
  <c r="R264" i="9"/>
  <c r="R264" i="10"/>
  <c r="R264" i="11"/>
  <c r="R264" i="12"/>
  <c r="R264" i="13"/>
  <c r="R264" i="14"/>
  <c r="R264" i="15"/>
  <c r="R264" i="16"/>
  <c r="R264" i="17"/>
  <c r="R264" i="18"/>
  <c r="R264" i="19"/>
  <c r="R264" i="20"/>
  <c r="R264" i="21"/>
  <c r="R264" i="22"/>
  <c r="R264" i="23"/>
  <c r="R264" i="24"/>
  <c r="R264" i="25"/>
  <c r="R264" i="26"/>
  <c r="R264" i="27"/>
  <c r="R264" i="28"/>
  <c r="R264" i="29"/>
  <c r="R264" i="30"/>
  <c r="R264" i="31"/>
  <c r="R264" i="1"/>
  <c r="Q264" i="2"/>
  <c r="S264" s="1"/>
  <c r="Q264" i="3"/>
  <c r="S264" s="1"/>
  <c r="Q264" i="4"/>
  <c r="S264" s="1"/>
  <c r="Q264" i="5"/>
  <c r="S264" s="1"/>
  <c r="Q264" i="6"/>
  <c r="S264" s="1"/>
  <c r="Q264" i="7"/>
  <c r="S264" s="1"/>
  <c r="Q264" i="8"/>
  <c r="S264" s="1"/>
  <c r="Q264" i="9"/>
  <c r="S264" s="1"/>
  <c r="Q264" i="10"/>
  <c r="S264" s="1"/>
  <c r="Q264" i="11"/>
  <c r="S264" s="1"/>
  <c r="Q264" i="12"/>
  <c r="S264" s="1"/>
  <c r="Q264" i="13"/>
  <c r="S264" s="1"/>
  <c r="Q264" i="14"/>
  <c r="S264" s="1"/>
  <c r="Q264" i="15"/>
  <c r="S264" s="1"/>
  <c r="Q264" i="16"/>
  <c r="S264" s="1"/>
  <c r="Q264" i="17"/>
  <c r="S264" s="1"/>
  <c r="Q264" i="18"/>
  <c r="S264" s="1"/>
  <c r="Q264" i="19"/>
  <c r="S264" s="1"/>
  <c r="Q264" i="20"/>
  <c r="S264" s="1"/>
  <c r="Q264" i="21"/>
  <c r="S264" s="1"/>
  <c r="Q264" i="22"/>
  <c r="S264" s="1"/>
  <c r="Q264" i="23"/>
  <c r="S264" s="1"/>
  <c r="Q264" i="24"/>
  <c r="S264" s="1"/>
  <c r="Q264" i="25"/>
  <c r="S264" s="1"/>
  <c r="Q264" i="26"/>
  <c r="S264" s="1"/>
  <c r="Q264" i="27"/>
  <c r="S264" s="1"/>
  <c r="Q264" i="28"/>
  <c r="S264" s="1"/>
  <c r="Q264" i="29"/>
  <c r="S264" s="1"/>
  <c r="Q264" i="30"/>
  <c r="S264" s="1"/>
  <c r="Q264" i="31"/>
  <c r="S264" s="1"/>
  <c r="Q264" i="1"/>
  <c r="S264" s="1"/>
  <c r="R257" i="2"/>
  <c r="Q257"/>
  <c r="S257" s="1"/>
  <c r="R257" i="3"/>
  <c r="Q257"/>
  <c r="S257" s="1"/>
  <c r="R257" i="4"/>
  <c r="Q257"/>
  <c r="S257" s="1"/>
  <c r="R257" i="5"/>
  <c r="Q257"/>
  <c r="S257" s="1"/>
  <c r="R257" i="6"/>
  <c r="Q257"/>
  <c r="S257" s="1"/>
  <c r="R257" i="7"/>
  <c r="Q257"/>
  <c r="S257" s="1"/>
  <c r="R257" i="8"/>
  <c r="Q257"/>
  <c r="S257" s="1"/>
  <c r="R257" i="9"/>
  <c r="Q257"/>
  <c r="S257" s="1"/>
  <c r="R257" i="10"/>
  <c r="Q257"/>
  <c r="S257" s="1"/>
  <c r="R257" i="11"/>
  <c r="Q257"/>
  <c r="S257" s="1"/>
  <c r="R257" i="12"/>
  <c r="Q257"/>
  <c r="S257" s="1"/>
  <c r="R257" i="13"/>
  <c r="Q257"/>
  <c r="S257" s="1"/>
  <c r="R257" i="14"/>
  <c r="Q257"/>
  <c r="S257" s="1"/>
  <c r="R257" i="15"/>
  <c r="Q257"/>
  <c r="S257" s="1"/>
  <c r="R257" i="16"/>
  <c r="Q257"/>
  <c r="S257" s="1"/>
  <c r="R257" i="17"/>
  <c r="Q257"/>
  <c r="S257" s="1"/>
  <c r="R257" i="18"/>
  <c r="Q257"/>
  <c r="S257" s="1"/>
  <c r="R257" i="19"/>
  <c r="Q257"/>
  <c r="S257" s="1"/>
  <c r="R257" i="20"/>
  <c r="Q257"/>
  <c r="S257" s="1"/>
  <c r="R257" i="21"/>
  <c r="Q257"/>
  <c r="S257" s="1"/>
  <c r="R257" i="22"/>
  <c r="Q257"/>
  <c r="S257" s="1"/>
  <c r="R257" i="23"/>
  <c r="Q257"/>
  <c r="S257" s="1"/>
  <c r="R257" i="24"/>
  <c r="Q257"/>
  <c r="S257" s="1"/>
  <c r="R257" i="25"/>
  <c r="Q257"/>
  <c r="S257" s="1"/>
  <c r="R257" i="26"/>
  <c r="Q257"/>
  <c r="S257" s="1"/>
  <c r="R257" i="27"/>
  <c r="Q257"/>
  <c r="S257" s="1"/>
  <c r="R257" i="28"/>
  <c r="Q257"/>
  <c r="S257" s="1"/>
  <c r="R257" i="29"/>
  <c r="Q257"/>
  <c r="S257" s="1"/>
  <c r="R257" i="30"/>
  <c r="Q257"/>
  <c r="S257" s="1"/>
  <c r="R257" i="31"/>
  <c r="Q257"/>
  <c r="S257" s="1"/>
  <c r="R257" i="1"/>
  <c r="Q257"/>
  <c r="R256" i="2"/>
  <c r="Q256"/>
  <c r="S256" s="1"/>
  <c r="R256" i="3"/>
  <c r="Q256"/>
  <c r="S256" s="1"/>
  <c r="R256" i="4"/>
  <c r="Q256"/>
  <c r="S256" s="1"/>
  <c r="R256" i="5"/>
  <c r="Q256"/>
  <c r="S256" s="1"/>
  <c r="R256" i="6"/>
  <c r="Q256"/>
  <c r="S256" s="1"/>
  <c r="R256" i="7"/>
  <c r="Q256"/>
  <c r="S256" s="1"/>
  <c r="R256" i="8"/>
  <c r="Q256"/>
  <c r="S256" s="1"/>
  <c r="R256" i="9"/>
  <c r="Q256"/>
  <c r="S256" s="1"/>
  <c r="R256" i="10"/>
  <c r="Q256"/>
  <c r="S256" s="1"/>
  <c r="R256" i="11"/>
  <c r="Q256"/>
  <c r="S256" s="1"/>
  <c r="R256" i="12"/>
  <c r="Q256"/>
  <c r="S256" s="1"/>
  <c r="R256" i="13"/>
  <c r="Q256"/>
  <c r="S256" s="1"/>
  <c r="R256" i="14"/>
  <c r="Q256"/>
  <c r="S256" s="1"/>
  <c r="R256" i="15"/>
  <c r="Q256"/>
  <c r="S256" s="1"/>
  <c r="R256" i="16"/>
  <c r="Q256"/>
  <c r="S256" s="1"/>
  <c r="R256" i="17"/>
  <c r="Q256"/>
  <c r="S256" s="1"/>
  <c r="R256" i="18"/>
  <c r="Q256"/>
  <c r="S256" s="1"/>
  <c r="R256" i="19"/>
  <c r="Q256"/>
  <c r="S256" s="1"/>
  <c r="R256" i="20"/>
  <c r="Q256"/>
  <c r="S256" s="1"/>
  <c r="R256" i="21"/>
  <c r="Q256"/>
  <c r="S256" s="1"/>
  <c r="R256" i="22"/>
  <c r="Q256"/>
  <c r="S256" s="1"/>
  <c r="R256" i="23"/>
  <c r="Q256"/>
  <c r="S256" s="1"/>
  <c r="R256" i="24"/>
  <c r="Q256"/>
  <c r="S256" s="1"/>
  <c r="R256" i="25"/>
  <c r="Q256"/>
  <c r="S256" s="1"/>
  <c r="R256" i="26"/>
  <c r="Q256"/>
  <c r="S256" s="1"/>
  <c r="R256" i="27"/>
  <c r="Q256"/>
  <c r="S256" s="1"/>
  <c r="R256" i="28"/>
  <c r="Q256"/>
  <c r="S256" s="1"/>
  <c r="R256" i="29"/>
  <c r="Q256"/>
  <c r="S256" s="1"/>
  <c r="R256" i="30"/>
  <c r="Q256"/>
  <c r="S256" s="1"/>
  <c r="R256" i="31"/>
  <c r="Q256"/>
  <c r="S256" s="1"/>
  <c r="R256" i="1"/>
  <c r="Q256"/>
  <c r="Q255" i="2"/>
  <c r="Q255" i="3"/>
  <c r="S255" s="1"/>
  <c r="Q255" i="4"/>
  <c r="Q255" i="5"/>
  <c r="S255" s="1"/>
  <c r="Q255" i="6"/>
  <c r="Q255" i="7"/>
  <c r="S255" s="1"/>
  <c r="Q255" i="8"/>
  <c r="Q255" i="9"/>
  <c r="S255" s="1"/>
  <c r="Q255" i="10"/>
  <c r="Q255" i="11"/>
  <c r="S255" s="1"/>
  <c r="Q255" i="12"/>
  <c r="Q255" i="13"/>
  <c r="S255" s="1"/>
  <c r="Q255" i="14"/>
  <c r="Q255" i="15"/>
  <c r="S255" s="1"/>
  <c r="Q255" i="16"/>
  <c r="Q255" i="17"/>
  <c r="S255" s="1"/>
  <c r="Q255" i="18"/>
  <c r="Q255" i="19"/>
  <c r="S255" s="1"/>
  <c r="Q255" i="20"/>
  <c r="Q255" i="21"/>
  <c r="S255" s="1"/>
  <c r="Q255" i="22"/>
  <c r="Q255" i="23"/>
  <c r="S255" s="1"/>
  <c r="Q255" i="24"/>
  <c r="Q255" i="25"/>
  <c r="S255" s="1"/>
  <c r="Q255" i="26"/>
  <c r="Q255" i="27"/>
  <c r="S255" s="1"/>
  <c r="Q255" i="28"/>
  <c r="Q255" i="29"/>
  <c r="S255" s="1"/>
  <c r="Q255" i="30"/>
  <c r="Q255" i="31"/>
  <c r="S255" s="1"/>
  <c r="Q255" i="1"/>
  <c r="R255" i="2"/>
  <c r="S255"/>
  <c r="R255" i="3"/>
  <c r="R255" i="4"/>
  <c r="S255"/>
  <c r="R255" i="5"/>
  <c r="R255" i="6"/>
  <c r="S255"/>
  <c r="R255" i="7"/>
  <c r="R255" i="8"/>
  <c r="S255"/>
  <c r="R255" i="9"/>
  <c r="R255" i="10"/>
  <c r="S255"/>
  <c r="R255" i="11"/>
  <c r="R255" i="12"/>
  <c r="S255"/>
  <c r="R255" i="13"/>
  <c r="R255" i="14"/>
  <c r="S255"/>
  <c r="R255" i="15"/>
  <c r="R255" i="16"/>
  <c r="S255"/>
  <c r="R255" i="17"/>
  <c r="R255" i="18"/>
  <c r="S255"/>
  <c r="R255" i="19"/>
  <c r="R255" i="20"/>
  <c r="S255"/>
  <c r="R255" i="21"/>
  <c r="R255" i="22"/>
  <c r="S255"/>
  <c r="R255" i="23"/>
  <c r="R255" i="24"/>
  <c r="S255"/>
  <c r="R255" i="25"/>
  <c r="R255" i="26"/>
  <c r="S255"/>
  <c r="R255" i="27"/>
  <c r="R255" i="28"/>
  <c r="S255"/>
  <c r="R255" i="29"/>
  <c r="R255" i="30"/>
  <c r="S255"/>
  <c r="R255" i="31"/>
  <c r="R255" i="1"/>
  <c r="S255"/>
  <c r="R254" i="2"/>
  <c r="Q254"/>
  <c r="S254" s="1"/>
  <c r="R254" i="3"/>
  <c r="Q254"/>
  <c r="S254" s="1"/>
  <c r="R254" i="4"/>
  <c r="Q254"/>
  <c r="S254" s="1"/>
  <c r="R254" i="5"/>
  <c r="Q254"/>
  <c r="S254" s="1"/>
  <c r="R254" i="6"/>
  <c r="Q254"/>
  <c r="S254" s="1"/>
  <c r="R254" i="7"/>
  <c r="Q254"/>
  <c r="S254" s="1"/>
  <c r="R254" i="8"/>
  <c r="Q254"/>
  <c r="S254" s="1"/>
  <c r="R254" i="9"/>
  <c r="Q254"/>
  <c r="S254" s="1"/>
  <c r="R254" i="10"/>
  <c r="Q254"/>
  <c r="S254" s="1"/>
  <c r="R254" i="11"/>
  <c r="Q254"/>
  <c r="S254" s="1"/>
  <c r="R254" i="12"/>
  <c r="Q254"/>
  <c r="S254" s="1"/>
  <c r="R254" i="13"/>
  <c r="Q254"/>
  <c r="S254" s="1"/>
  <c r="R254" i="14"/>
  <c r="Q254"/>
  <c r="S254" s="1"/>
  <c r="R254" i="15"/>
  <c r="Q254"/>
  <c r="S254" s="1"/>
  <c r="R254" i="16"/>
  <c r="Q254"/>
  <c r="S254" s="1"/>
  <c r="R254" i="17"/>
  <c r="Q254"/>
  <c r="S254" s="1"/>
  <c r="R254" i="18"/>
  <c r="Q254"/>
  <c r="S254" s="1"/>
  <c r="R254" i="19"/>
  <c r="Q254"/>
  <c r="S254" s="1"/>
  <c r="R254" i="20"/>
  <c r="Q254"/>
  <c r="S254" s="1"/>
  <c r="R254" i="21"/>
  <c r="Q254"/>
  <c r="S254" s="1"/>
  <c r="R254" i="22"/>
  <c r="Q254"/>
  <c r="S254" s="1"/>
  <c r="R254" i="23"/>
  <c r="Q254"/>
  <c r="S254" s="1"/>
  <c r="R254" i="24"/>
  <c r="Q254"/>
  <c r="S254" s="1"/>
  <c r="R254" i="25"/>
  <c r="Q254"/>
  <c r="S254" s="1"/>
  <c r="R254" i="26"/>
  <c r="Q254"/>
  <c r="S254" s="1"/>
  <c r="R254" i="27"/>
  <c r="Q254"/>
  <c r="S254" s="1"/>
  <c r="R254" i="28"/>
  <c r="Q254"/>
  <c r="S254" s="1"/>
  <c r="R254" i="29"/>
  <c r="Q254"/>
  <c r="S254" s="1"/>
  <c r="R254" i="30"/>
  <c r="Q254"/>
  <c r="S254" s="1"/>
  <c r="R254" i="31"/>
  <c r="Q254"/>
  <c r="S254" s="1"/>
  <c r="R254" i="1"/>
  <c r="Q254"/>
  <c r="R253" i="2"/>
  <c r="Q253"/>
  <c r="S253" s="1"/>
  <c r="R253" i="3"/>
  <c r="Q253"/>
  <c r="S253" s="1"/>
  <c r="R253" i="4"/>
  <c r="Q253"/>
  <c r="S253" s="1"/>
  <c r="R253" i="5"/>
  <c r="Q253"/>
  <c r="S253" s="1"/>
  <c r="R253" i="6"/>
  <c r="Q253"/>
  <c r="S253" s="1"/>
  <c r="R253" i="7"/>
  <c r="Q253"/>
  <c r="S253" s="1"/>
  <c r="R253" i="8"/>
  <c r="Q253"/>
  <c r="S253" s="1"/>
  <c r="R253" i="9"/>
  <c r="Q253"/>
  <c r="S253" s="1"/>
  <c r="R253" i="10"/>
  <c r="Q253"/>
  <c r="S253" s="1"/>
  <c r="R253" i="11"/>
  <c r="Q253"/>
  <c r="S253" s="1"/>
  <c r="R253" i="12"/>
  <c r="Q253"/>
  <c r="S253" s="1"/>
  <c r="R253" i="13"/>
  <c r="Q253"/>
  <c r="S253" s="1"/>
  <c r="R253" i="14"/>
  <c r="Q253"/>
  <c r="S253" s="1"/>
  <c r="R253" i="15"/>
  <c r="Q253"/>
  <c r="S253" s="1"/>
  <c r="R253" i="16"/>
  <c r="Q253"/>
  <c r="S253" s="1"/>
  <c r="R253" i="17"/>
  <c r="Q253"/>
  <c r="S253" s="1"/>
  <c r="R253" i="18"/>
  <c r="Q253"/>
  <c r="S253" s="1"/>
  <c r="R253" i="19"/>
  <c r="Q253"/>
  <c r="S253" s="1"/>
  <c r="R253" i="20"/>
  <c r="Q253"/>
  <c r="S253" s="1"/>
  <c r="R253" i="21"/>
  <c r="Q253"/>
  <c r="S253" s="1"/>
  <c r="R253" i="22"/>
  <c r="Q253"/>
  <c r="S253" s="1"/>
  <c r="R253" i="23"/>
  <c r="Q253"/>
  <c r="S253" s="1"/>
  <c r="R253" i="24"/>
  <c r="Q253"/>
  <c r="S253" s="1"/>
  <c r="R253" i="25"/>
  <c r="Q253"/>
  <c r="S253" s="1"/>
  <c r="R253" i="26"/>
  <c r="Q253"/>
  <c r="S253" s="1"/>
  <c r="R253" i="27"/>
  <c r="Q253"/>
  <c r="S253" s="1"/>
  <c r="R253" i="28"/>
  <c r="Q253"/>
  <c r="S253" s="1"/>
  <c r="R253" i="29"/>
  <c r="Q253"/>
  <c r="S253" s="1"/>
  <c r="R253" i="30"/>
  <c r="Q253"/>
  <c r="S253" s="1"/>
  <c r="R253" i="31"/>
  <c r="Q253"/>
  <c r="S253" s="1"/>
  <c r="R253" i="1"/>
  <c r="Q253"/>
  <c r="R252" i="2"/>
  <c r="Q252"/>
  <c r="S252" s="1"/>
  <c r="R252" i="3"/>
  <c r="Q252"/>
  <c r="S252" s="1"/>
  <c r="R252" i="4"/>
  <c r="Q252"/>
  <c r="S252" s="1"/>
  <c r="R252" i="5"/>
  <c r="Q252"/>
  <c r="S252" s="1"/>
  <c r="R252" i="6"/>
  <c r="Q252"/>
  <c r="S252" s="1"/>
  <c r="R252" i="7"/>
  <c r="Q252"/>
  <c r="S252" s="1"/>
  <c r="R252" i="8"/>
  <c r="Q252"/>
  <c r="S252" s="1"/>
  <c r="R252" i="9"/>
  <c r="Q252"/>
  <c r="S252" s="1"/>
  <c r="R252" i="10"/>
  <c r="Q252"/>
  <c r="S252" s="1"/>
  <c r="R252" i="11"/>
  <c r="Q252"/>
  <c r="S252" s="1"/>
  <c r="R252" i="12"/>
  <c r="Q252"/>
  <c r="S252" s="1"/>
  <c r="R252" i="13"/>
  <c r="Q252"/>
  <c r="S252" s="1"/>
  <c r="R252" i="14"/>
  <c r="Q252"/>
  <c r="S252" s="1"/>
  <c r="R252" i="15"/>
  <c r="Q252"/>
  <c r="S252" s="1"/>
  <c r="R252" i="16"/>
  <c r="Q252"/>
  <c r="S252" s="1"/>
  <c r="R252" i="17"/>
  <c r="Q252"/>
  <c r="S252" s="1"/>
  <c r="R252" i="18"/>
  <c r="Q252"/>
  <c r="S252" s="1"/>
  <c r="R252" i="19"/>
  <c r="Q252"/>
  <c r="S252" s="1"/>
  <c r="R252" i="20"/>
  <c r="Q252"/>
  <c r="S252" s="1"/>
  <c r="R252" i="21"/>
  <c r="Q252"/>
  <c r="S252" s="1"/>
  <c r="R252" i="22"/>
  <c r="Q252"/>
  <c r="S252" s="1"/>
  <c r="R252" i="23"/>
  <c r="Q252"/>
  <c r="S252" s="1"/>
  <c r="R252" i="24"/>
  <c r="Q252"/>
  <c r="S252" s="1"/>
  <c r="R252" i="25"/>
  <c r="Q252"/>
  <c r="S252" s="1"/>
  <c r="R252" i="26"/>
  <c r="Q252"/>
  <c r="S252" s="1"/>
  <c r="R252" i="27"/>
  <c r="Q252"/>
  <c r="S252" s="1"/>
  <c r="R252" i="28"/>
  <c r="Q252"/>
  <c r="S252" s="1"/>
  <c r="R252" i="29"/>
  <c r="Q252"/>
  <c r="S252" s="1"/>
  <c r="R252" i="30"/>
  <c r="Q252"/>
  <c r="S252" s="1"/>
  <c r="R252" i="31"/>
  <c r="Q252"/>
  <c r="S252" s="1"/>
  <c r="R252" i="1"/>
  <c r="Q252"/>
  <c r="R251" i="2"/>
  <c r="Q251"/>
  <c r="S251" s="1"/>
  <c r="R251" i="3"/>
  <c r="Q251"/>
  <c r="S251" s="1"/>
  <c r="R251" i="4"/>
  <c r="Q251"/>
  <c r="S251" s="1"/>
  <c r="R251" i="5"/>
  <c r="Q251"/>
  <c r="S251" s="1"/>
  <c r="R251" i="6"/>
  <c r="Q251"/>
  <c r="S251" s="1"/>
  <c r="R251" i="7"/>
  <c r="Q251"/>
  <c r="S251" s="1"/>
  <c r="R251" i="8"/>
  <c r="Q251"/>
  <c r="S251" s="1"/>
  <c r="R251" i="9"/>
  <c r="Q251"/>
  <c r="S251" s="1"/>
  <c r="R251" i="10"/>
  <c r="Q251"/>
  <c r="S251" s="1"/>
  <c r="R251" i="11"/>
  <c r="Q251"/>
  <c r="S251" s="1"/>
  <c r="R251" i="12"/>
  <c r="Q251"/>
  <c r="S251" s="1"/>
  <c r="R251" i="13"/>
  <c r="Q251"/>
  <c r="S251" s="1"/>
  <c r="R251" i="14"/>
  <c r="Q251"/>
  <c r="S251" s="1"/>
  <c r="R251" i="15"/>
  <c r="Q251"/>
  <c r="S251" s="1"/>
  <c r="R251" i="16"/>
  <c r="Q251"/>
  <c r="S251" s="1"/>
  <c r="R251" i="17"/>
  <c r="Q251"/>
  <c r="S251" s="1"/>
  <c r="R251" i="18"/>
  <c r="Q251"/>
  <c r="S251" s="1"/>
  <c r="R251" i="19"/>
  <c r="Q251"/>
  <c r="S251" s="1"/>
  <c r="R251" i="20"/>
  <c r="Q251"/>
  <c r="S251" s="1"/>
  <c r="R251" i="21"/>
  <c r="Q251"/>
  <c r="S251" s="1"/>
  <c r="R251" i="22"/>
  <c r="Q251"/>
  <c r="S251" s="1"/>
  <c r="R251" i="23"/>
  <c r="Q251"/>
  <c r="S251" s="1"/>
  <c r="R251" i="24"/>
  <c r="Q251"/>
  <c r="S251" s="1"/>
  <c r="R251" i="25"/>
  <c r="Q251"/>
  <c r="S251" s="1"/>
  <c r="R251" i="26"/>
  <c r="Q251"/>
  <c r="S251" s="1"/>
  <c r="R251" i="27"/>
  <c r="Q251"/>
  <c r="S251" s="1"/>
  <c r="R251" i="28"/>
  <c r="Q251"/>
  <c r="S251" s="1"/>
  <c r="R251" i="29"/>
  <c r="Q251"/>
  <c r="S251" s="1"/>
  <c r="R251" i="30"/>
  <c r="Q251"/>
  <c r="S251" s="1"/>
  <c r="R251" i="31"/>
  <c r="Q251"/>
  <c r="S251" s="1"/>
  <c r="R251" i="1"/>
  <c r="Q251"/>
  <c r="R250" i="2"/>
  <c r="Q250"/>
  <c r="S250" s="1"/>
  <c r="R250" i="3"/>
  <c r="Q250"/>
  <c r="S250" s="1"/>
  <c r="R250" i="4"/>
  <c r="Q250"/>
  <c r="S250" s="1"/>
  <c r="R250" i="5"/>
  <c r="Q250"/>
  <c r="S250" s="1"/>
  <c r="R250" i="6"/>
  <c r="Q250"/>
  <c r="S250" s="1"/>
  <c r="R250" i="7"/>
  <c r="Q250"/>
  <c r="S250" s="1"/>
  <c r="R250" i="8"/>
  <c r="Q250"/>
  <c r="S250" s="1"/>
  <c r="R250" i="9"/>
  <c r="Q250"/>
  <c r="S250" s="1"/>
  <c r="R250" i="10"/>
  <c r="Q250"/>
  <c r="S250" s="1"/>
  <c r="R250" i="11"/>
  <c r="Q250"/>
  <c r="S250" s="1"/>
  <c r="R250" i="12"/>
  <c r="Q250"/>
  <c r="S250" s="1"/>
  <c r="R250" i="13"/>
  <c r="Q250"/>
  <c r="S250" s="1"/>
  <c r="R250" i="14"/>
  <c r="Q250"/>
  <c r="S250" s="1"/>
  <c r="R250" i="15"/>
  <c r="Q250"/>
  <c r="S250" s="1"/>
  <c r="R250" i="16"/>
  <c r="Q250"/>
  <c r="S250" s="1"/>
  <c r="R250" i="17"/>
  <c r="Q250"/>
  <c r="S250" s="1"/>
  <c r="R250" i="18"/>
  <c r="Q250"/>
  <c r="S250" s="1"/>
  <c r="R250" i="19"/>
  <c r="Q250"/>
  <c r="S250" s="1"/>
  <c r="R250" i="20"/>
  <c r="Q250"/>
  <c r="S250" s="1"/>
  <c r="R250" i="21"/>
  <c r="Q250"/>
  <c r="S250" s="1"/>
  <c r="R250" i="22"/>
  <c r="Q250"/>
  <c r="S250" s="1"/>
  <c r="R250" i="23"/>
  <c r="Q250"/>
  <c r="S250" s="1"/>
  <c r="R250" i="24"/>
  <c r="Q250"/>
  <c r="S250" s="1"/>
  <c r="R250" i="25"/>
  <c r="Q250"/>
  <c r="S250" s="1"/>
  <c r="R250" i="26"/>
  <c r="Q250"/>
  <c r="S250" s="1"/>
  <c r="R250" i="27"/>
  <c r="Q250"/>
  <c r="S250" s="1"/>
  <c r="R250" i="28"/>
  <c r="Q250"/>
  <c r="S250" s="1"/>
  <c r="R250" i="29"/>
  <c r="Q250"/>
  <c r="S250" s="1"/>
  <c r="R250" i="30"/>
  <c r="Q250"/>
  <c r="S250" s="1"/>
  <c r="R250" i="31"/>
  <c r="Q250"/>
  <c r="S250" s="1"/>
  <c r="R250" i="1"/>
  <c r="Q250"/>
  <c r="R249" i="2"/>
  <c r="Q249"/>
  <c r="S249" s="1"/>
  <c r="R249" i="3"/>
  <c r="Q249"/>
  <c r="S249" s="1"/>
  <c r="R249" i="4"/>
  <c r="Q249"/>
  <c r="S249" s="1"/>
  <c r="R249" i="5"/>
  <c r="Q249"/>
  <c r="S249" s="1"/>
  <c r="R249" i="6"/>
  <c r="Q249"/>
  <c r="S249" s="1"/>
  <c r="R249" i="7"/>
  <c r="Q249"/>
  <c r="S249" s="1"/>
  <c r="R249" i="8"/>
  <c r="Q249"/>
  <c r="S249" s="1"/>
  <c r="R249" i="9"/>
  <c r="Q249"/>
  <c r="S249" s="1"/>
  <c r="R249" i="10"/>
  <c r="Q249"/>
  <c r="S249" s="1"/>
  <c r="R249" i="11"/>
  <c r="Q249"/>
  <c r="S249" s="1"/>
  <c r="R249" i="12"/>
  <c r="Q249"/>
  <c r="S249" s="1"/>
  <c r="R249" i="13"/>
  <c r="Q249"/>
  <c r="S249" s="1"/>
  <c r="R249" i="14"/>
  <c r="Q249"/>
  <c r="S249" s="1"/>
  <c r="R249" i="15"/>
  <c r="Q249"/>
  <c r="S249" s="1"/>
  <c r="R249" i="16"/>
  <c r="Q249"/>
  <c r="S249" s="1"/>
  <c r="R249" i="17"/>
  <c r="Q249"/>
  <c r="S249" s="1"/>
  <c r="R249" i="18"/>
  <c r="Q249"/>
  <c r="S249" s="1"/>
  <c r="R249" i="19"/>
  <c r="Q249"/>
  <c r="S249" s="1"/>
  <c r="R249" i="20"/>
  <c r="Q249"/>
  <c r="S249" s="1"/>
  <c r="R249" i="21"/>
  <c r="Q249"/>
  <c r="S249" s="1"/>
  <c r="R249" i="22"/>
  <c r="Q249"/>
  <c r="S249" s="1"/>
  <c r="R249" i="23"/>
  <c r="Q249"/>
  <c r="S249" s="1"/>
  <c r="R249" i="24"/>
  <c r="Q249"/>
  <c r="S249" s="1"/>
  <c r="R249" i="25"/>
  <c r="Q249"/>
  <c r="S249" s="1"/>
  <c r="R249" i="26"/>
  <c r="Q249"/>
  <c r="S249" s="1"/>
  <c r="R249" i="27"/>
  <c r="Q249"/>
  <c r="S249" s="1"/>
  <c r="R249" i="28"/>
  <c r="Q249"/>
  <c r="S249" s="1"/>
  <c r="R249" i="29"/>
  <c r="Q249"/>
  <c r="S249" s="1"/>
  <c r="R249" i="30"/>
  <c r="Q249"/>
  <c r="S249" s="1"/>
  <c r="R249" i="31"/>
  <c r="Q249"/>
  <c r="S249" s="1"/>
  <c r="R249" i="1"/>
  <c r="Q249"/>
  <c r="R248" i="2"/>
  <c r="Q248"/>
  <c r="S248" s="1"/>
  <c r="R248" i="3"/>
  <c r="Q248"/>
  <c r="S248" s="1"/>
  <c r="R248" i="4"/>
  <c r="Q248"/>
  <c r="S248" s="1"/>
  <c r="R248" i="5"/>
  <c r="Q248"/>
  <c r="S248" s="1"/>
  <c r="R248" i="6"/>
  <c r="Q248"/>
  <c r="S248" s="1"/>
  <c r="R248" i="7"/>
  <c r="Q248"/>
  <c r="S248" s="1"/>
  <c r="R248" i="8"/>
  <c r="Q248"/>
  <c r="S248" s="1"/>
  <c r="R248" i="9"/>
  <c r="Q248"/>
  <c r="S248" s="1"/>
  <c r="R248" i="10"/>
  <c r="Q248"/>
  <c r="S248" s="1"/>
  <c r="R248" i="11"/>
  <c r="Q248"/>
  <c r="S248" s="1"/>
  <c r="R248" i="12"/>
  <c r="Q248"/>
  <c r="S248" s="1"/>
  <c r="R248" i="13"/>
  <c r="Q248"/>
  <c r="S248" s="1"/>
  <c r="R248" i="14"/>
  <c r="Q248"/>
  <c r="S248" s="1"/>
  <c r="R248" i="15"/>
  <c r="Q248"/>
  <c r="S248" s="1"/>
  <c r="R248" i="16"/>
  <c r="Q248"/>
  <c r="S248" s="1"/>
  <c r="R248" i="17"/>
  <c r="Q248"/>
  <c r="S248" s="1"/>
  <c r="R248" i="18"/>
  <c r="Q248"/>
  <c r="S248" s="1"/>
  <c r="R248" i="19"/>
  <c r="Q248"/>
  <c r="S248" s="1"/>
  <c r="R248" i="20"/>
  <c r="Q248"/>
  <c r="S248" s="1"/>
  <c r="R248" i="21"/>
  <c r="Q248"/>
  <c r="S248" s="1"/>
  <c r="R248" i="22"/>
  <c r="Q248"/>
  <c r="S248" s="1"/>
  <c r="R248" i="23"/>
  <c r="Q248"/>
  <c r="S248" s="1"/>
  <c r="R248" i="24"/>
  <c r="Q248"/>
  <c r="S248" s="1"/>
  <c r="R248" i="25"/>
  <c r="Q248"/>
  <c r="S248" s="1"/>
  <c r="R248" i="26"/>
  <c r="Q248"/>
  <c r="S248" s="1"/>
  <c r="R248" i="27"/>
  <c r="Q248"/>
  <c r="S248" s="1"/>
  <c r="R248" i="28"/>
  <c r="Q248"/>
  <c r="S248" s="1"/>
  <c r="R248" i="29"/>
  <c r="Q248"/>
  <c r="S248" s="1"/>
  <c r="R248" i="30"/>
  <c r="Q248"/>
  <c r="S248" s="1"/>
  <c r="R248" i="31"/>
  <c r="Q248"/>
  <c r="S248" s="1"/>
  <c r="R248" i="1"/>
  <c r="Q248"/>
  <c r="R247" i="2"/>
  <c r="Q247"/>
  <c r="S247" s="1"/>
  <c r="R247" i="3"/>
  <c r="Q247"/>
  <c r="S247" s="1"/>
  <c r="R247" i="4"/>
  <c r="Q247"/>
  <c r="S247" s="1"/>
  <c r="R247" i="5"/>
  <c r="Q247"/>
  <c r="S247" s="1"/>
  <c r="R247" i="6"/>
  <c r="Q247"/>
  <c r="S247" s="1"/>
  <c r="R247" i="7"/>
  <c r="Q247"/>
  <c r="S247" s="1"/>
  <c r="R247" i="8"/>
  <c r="Q247"/>
  <c r="S247" s="1"/>
  <c r="R247" i="9"/>
  <c r="Q247"/>
  <c r="S247" s="1"/>
  <c r="R247" i="10"/>
  <c r="Q247"/>
  <c r="S247" s="1"/>
  <c r="R247" i="11"/>
  <c r="Q247"/>
  <c r="S247" s="1"/>
  <c r="R247" i="12"/>
  <c r="Q247"/>
  <c r="S247" s="1"/>
  <c r="R247" i="13"/>
  <c r="Q247"/>
  <c r="S247" s="1"/>
  <c r="R247" i="14"/>
  <c r="Q247"/>
  <c r="S247" s="1"/>
  <c r="R247" i="15"/>
  <c r="Q247"/>
  <c r="S247" s="1"/>
  <c r="R247" i="16"/>
  <c r="Q247"/>
  <c r="S247" s="1"/>
  <c r="R247" i="17"/>
  <c r="Q247"/>
  <c r="S247" s="1"/>
  <c r="R247" i="18"/>
  <c r="Q247"/>
  <c r="S247" s="1"/>
  <c r="R247" i="19"/>
  <c r="Q247"/>
  <c r="S247" s="1"/>
  <c r="R247" i="20"/>
  <c r="Q247"/>
  <c r="S247" s="1"/>
  <c r="R247" i="21"/>
  <c r="Q247"/>
  <c r="S247" s="1"/>
  <c r="R247" i="22"/>
  <c r="Q247"/>
  <c r="S247" s="1"/>
  <c r="R247" i="23"/>
  <c r="Q247"/>
  <c r="S247" s="1"/>
  <c r="R247" i="24"/>
  <c r="Q247"/>
  <c r="S247" s="1"/>
  <c r="R247" i="25"/>
  <c r="Q247"/>
  <c r="S247" s="1"/>
  <c r="R247" i="26"/>
  <c r="Q247"/>
  <c r="S247" s="1"/>
  <c r="R247" i="27"/>
  <c r="Q247"/>
  <c r="S247" s="1"/>
  <c r="R247" i="28"/>
  <c r="Q247"/>
  <c r="S247" s="1"/>
  <c r="R247" i="29"/>
  <c r="Q247"/>
  <c r="S247" s="1"/>
  <c r="R247" i="30"/>
  <c r="Q247"/>
  <c r="S247" s="1"/>
  <c r="R247" i="31"/>
  <c r="Q247"/>
  <c r="S247" s="1"/>
  <c r="R247" i="1"/>
  <c r="Q247"/>
  <c r="R246" i="2"/>
  <c r="Q246"/>
  <c r="S246" s="1"/>
  <c r="R246" i="3"/>
  <c r="Q246"/>
  <c r="S246" s="1"/>
  <c r="R246" i="4"/>
  <c r="Q246"/>
  <c r="S246" s="1"/>
  <c r="R246" i="5"/>
  <c r="Q246"/>
  <c r="S246" s="1"/>
  <c r="R246" i="6"/>
  <c r="Q246"/>
  <c r="S246" s="1"/>
  <c r="R246" i="7"/>
  <c r="Q246"/>
  <c r="S246" s="1"/>
  <c r="R246" i="8"/>
  <c r="Q246"/>
  <c r="S246" s="1"/>
  <c r="R246" i="9"/>
  <c r="Q246"/>
  <c r="S246" s="1"/>
  <c r="R246" i="10"/>
  <c r="Q246"/>
  <c r="S246" s="1"/>
  <c r="R246" i="11"/>
  <c r="Q246"/>
  <c r="S246" s="1"/>
  <c r="R246" i="12"/>
  <c r="Q246"/>
  <c r="S246" s="1"/>
  <c r="R246" i="13"/>
  <c r="Q246"/>
  <c r="S246" s="1"/>
  <c r="R246" i="14"/>
  <c r="Q246"/>
  <c r="S246" s="1"/>
  <c r="R246" i="15"/>
  <c r="Q246"/>
  <c r="S246" s="1"/>
  <c r="R246" i="16"/>
  <c r="Q246"/>
  <c r="S246" s="1"/>
  <c r="R246" i="17"/>
  <c r="Q246"/>
  <c r="S246" s="1"/>
  <c r="R246" i="18"/>
  <c r="Q246"/>
  <c r="S246" s="1"/>
  <c r="R246" i="19"/>
  <c r="Q246"/>
  <c r="S246" s="1"/>
  <c r="R246" i="20"/>
  <c r="Q246"/>
  <c r="S246" s="1"/>
  <c r="R246" i="21"/>
  <c r="Q246"/>
  <c r="S246" s="1"/>
  <c r="R246" i="22"/>
  <c r="Q246"/>
  <c r="S246" s="1"/>
  <c r="R246" i="23"/>
  <c r="Q246"/>
  <c r="S246" s="1"/>
  <c r="R246" i="24"/>
  <c r="Q246"/>
  <c r="S246" s="1"/>
  <c r="R246" i="25"/>
  <c r="Q246"/>
  <c r="S246" s="1"/>
  <c r="R246" i="26"/>
  <c r="Q246"/>
  <c r="S246" s="1"/>
  <c r="R246" i="27"/>
  <c r="Q246"/>
  <c r="S246" s="1"/>
  <c r="R246" i="28"/>
  <c r="Q246"/>
  <c r="S246" s="1"/>
  <c r="R246" i="29"/>
  <c r="Q246"/>
  <c r="S246" s="1"/>
  <c r="R246" i="30"/>
  <c r="Q246"/>
  <c r="S246" s="1"/>
  <c r="R246" i="31"/>
  <c r="Q246"/>
  <c r="S246" s="1"/>
  <c r="R246" i="1"/>
  <c r="Q246"/>
  <c r="R245" i="2"/>
  <c r="Q245"/>
  <c r="S245" s="1"/>
  <c r="R245" i="3"/>
  <c r="Q245"/>
  <c r="S245" s="1"/>
  <c r="R245" i="4"/>
  <c r="Q245"/>
  <c r="S245" s="1"/>
  <c r="R245" i="5"/>
  <c r="Q245"/>
  <c r="S245" s="1"/>
  <c r="R245" i="6"/>
  <c r="Q245"/>
  <c r="S245" s="1"/>
  <c r="R245" i="7"/>
  <c r="Q245"/>
  <c r="S245" s="1"/>
  <c r="R245" i="8"/>
  <c r="Q245"/>
  <c r="S245" s="1"/>
  <c r="R245" i="9"/>
  <c r="Q245"/>
  <c r="S245" s="1"/>
  <c r="R245" i="10"/>
  <c r="Q245"/>
  <c r="S245" s="1"/>
  <c r="R245" i="11"/>
  <c r="Q245"/>
  <c r="S245" s="1"/>
  <c r="R245" i="12"/>
  <c r="Q245"/>
  <c r="S245" s="1"/>
  <c r="R245" i="13"/>
  <c r="Q245"/>
  <c r="S245" s="1"/>
  <c r="R245" i="14"/>
  <c r="Q245"/>
  <c r="S245" s="1"/>
  <c r="R245" i="15"/>
  <c r="Q245"/>
  <c r="S245" s="1"/>
  <c r="R245" i="16"/>
  <c r="Q245"/>
  <c r="S245" s="1"/>
  <c r="R245" i="17"/>
  <c r="Q245"/>
  <c r="S245" s="1"/>
  <c r="R245" i="18"/>
  <c r="Q245"/>
  <c r="S245" s="1"/>
  <c r="R245" i="19"/>
  <c r="Q245"/>
  <c r="S245" s="1"/>
  <c r="R245" i="20"/>
  <c r="Q245"/>
  <c r="S245" s="1"/>
  <c r="R245" i="21"/>
  <c r="Q245"/>
  <c r="S245" s="1"/>
  <c r="R245" i="22"/>
  <c r="Q245"/>
  <c r="S245" s="1"/>
  <c r="R245" i="23"/>
  <c r="Q245"/>
  <c r="S245" s="1"/>
  <c r="R245" i="24"/>
  <c r="Q245"/>
  <c r="S245" s="1"/>
  <c r="R245" i="25"/>
  <c r="Q245"/>
  <c r="S245" s="1"/>
  <c r="R245" i="26"/>
  <c r="Q245"/>
  <c r="S245" s="1"/>
  <c r="R245" i="27"/>
  <c r="Q245"/>
  <c r="S245" s="1"/>
  <c r="R245" i="28"/>
  <c r="Q245"/>
  <c r="S245" s="1"/>
  <c r="R245" i="29"/>
  <c r="Q245"/>
  <c r="S245" s="1"/>
  <c r="R245" i="30"/>
  <c r="Q245"/>
  <c r="S245" s="1"/>
  <c r="R245" i="31"/>
  <c r="Q245"/>
  <c r="S245" s="1"/>
  <c r="R245" i="1"/>
  <c r="Q245"/>
  <c r="R244" i="2"/>
  <c r="Q244"/>
  <c r="S244" s="1"/>
  <c r="R244" i="3"/>
  <c r="Q244"/>
  <c r="S244" s="1"/>
  <c r="R244" i="4"/>
  <c r="Q244"/>
  <c r="S244" s="1"/>
  <c r="R244" i="5"/>
  <c r="Q244"/>
  <c r="S244" s="1"/>
  <c r="R244" i="6"/>
  <c r="Q244"/>
  <c r="S244" s="1"/>
  <c r="R244" i="7"/>
  <c r="Q244"/>
  <c r="S244" s="1"/>
  <c r="R244" i="8"/>
  <c r="Q244"/>
  <c r="S244" s="1"/>
  <c r="R244" i="9"/>
  <c r="Q244"/>
  <c r="S244" s="1"/>
  <c r="R244" i="10"/>
  <c r="Q244"/>
  <c r="S244" s="1"/>
  <c r="R244" i="11"/>
  <c r="Q244"/>
  <c r="S244" s="1"/>
  <c r="R244" i="12"/>
  <c r="Q244"/>
  <c r="S244" s="1"/>
  <c r="R244" i="13"/>
  <c r="Q244"/>
  <c r="S244" s="1"/>
  <c r="R244" i="14"/>
  <c r="Q244"/>
  <c r="S244" s="1"/>
  <c r="R244" i="15"/>
  <c r="Q244"/>
  <c r="S244" s="1"/>
  <c r="R244" i="16"/>
  <c r="Q244"/>
  <c r="S244" s="1"/>
  <c r="R244" i="17"/>
  <c r="Q244"/>
  <c r="S244" s="1"/>
  <c r="R244" i="18"/>
  <c r="Q244"/>
  <c r="S244" s="1"/>
  <c r="R244" i="19"/>
  <c r="Q244"/>
  <c r="S244" s="1"/>
  <c r="R244" i="20"/>
  <c r="Q244"/>
  <c r="S244" s="1"/>
  <c r="R244" i="21"/>
  <c r="Q244"/>
  <c r="S244" s="1"/>
  <c r="R244" i="22"/>
  <c r="Q244"/>
  <c r="S244" s="1"/>
  <c r="R244" i="23"/>
  <c r="Q244"/>
  <c r="S244" s="1"/>
  <c r="R244" i="24"/>
  <c r="Q244"/>
  <c r="S244" s="1"/>
  <c r="R244" i="25"/>
  <c r="Q244"/>
  <c r="S244" s="1"/>
  <c r="R244" i="26"/>
  <c r="Q244"/>
  <c r="S244" s="1"/>
  <c r="R244" i="27"/>
  <c r="Q244"/>
  <c r="S244" s="1"/>
  <c r="R244" i="28"/>
  <c r="Q244"/>
  <c r="S244" s="1"/>
  <c r="R244" i="29"/>
  <c r="Q244"/>
  <c r="S244" s="1"/>
  <c r="R244" i="30"/>
  <c r="Q244"/>
  <c r="S244" s="1"/>
  <c r="R244" i="31"/>
  <c r="Q244"/>
  <c r="S244" s="1"/>
  <c r="R244" i="1"/>
  <c r="Q244"/>
  <c r="R243" i="2"/>
  <c r="Q243"/>
  <c r="S243" s="1"/>
  <c r="R243" i="3"/>
  <c r="Q243"/>
  <c r="S243" s="1"/>
  <c r="R243" i="4"/>
  <c r="Q243"/>
  <c r="S243" s="1"/>
  <c r="R243" i="5"/>
  <c r="Q243"/>
  <c r="S243" s="1"/>
  <c r="R243" i="6"/>
  <c r="Q243"/>
  <c r="S243" s="1"/>
  <c r="R243" i="7"/>
  <c r="Q243"/>
  <c r="S243" s="1"/>
  <c r="R243" i="8"/>
  <c r="Q243"/>
  <c r="S243" s="1"/>
  <c r="R243" i="9"/>
  <c r="Q243"/>
  <c r="S243" s="1"/>
  <c r="R243" i="10"/>
  <c r="Q243"/>
  <c r="S243" s="1"/>
  <c r="R243" i="11"/>
  <c r="Q243"/>
  <c r="S243" s="1"/>
  <c r="R243" i="12"/>
  <c r="Q243"/>
  <c r="S243" s="1"/>
  <c r="R243" i="13"/>
  <c r="Q243"/>
  <c r="S243" s="1"/>
  <c r="R243" i="14"/>
  <c r="Q243"/>
  <c r="S243" s="1"/>
  <c r="R243" i="15"/>
  <c r="Q243"/>
  <c r="S243" s="1"/>
  <c r="R243" i="16"/>
  <c r="Q243"/>
  <c r="S243" s="1"/>
  <c r="R243" i="17"/>
  <c r="Q243"/>
  <c r="S243" s="1"/>
  <c r="R243" i="18"/>
  <c r="Q243"/>
  <c r="S243" s="1"/>
  <c r="R243" i="19"/>
  <c r="Q243"/>
  <c r="S243" s="1"/>
  <c r="R243" i="20"/>
  <c r="Q243"/>
  <c r="S243" s="1"/>
  <c r="R243" i="21"/>
  <c r="Q243"/>
  <c r="S243" s="1"/>
  <c r="R243" i="22"/>
  <c r="Q243"/>
  <c r="S243" s="1"/>
  <c r="R243" i="23"/>
  <c r="Q243"/>
  <c r="S243" s="1"/>
  <c r="R243" i="24"/>
  <c r="Q243"/>
  <c r="S243" s="1"/>
  <c r="R243" i="25"/>
  <c r="Q243"/>
  <c r="S243" s="1"/>
  <c r="R243" i="26"/>
  <c r="Q243"/>
  <c r="S243" s="1"/>
  <c r="R243" i="27"/>
  <c r="Q243"/>
  <c r="S243" s="1"/>
  <c r="R243" i="28"/>
  <c r="Q243"/>
  <c r="S243" s="1"/>
  <c r="R243" i="29"/>
  <c r="Q243"/>
  <c r="S243" s="1"/>
  <c r="R243" i="30"/>
  <c r="Q243"/>
  <c r="S243" s="1"/>
  <c r="R243" i="31"/>
  <c r="Q243"/>
  <c r="S243" s="1"/>
  <c r="R243" i="1"/>
  <c r="Q243"/>
  <c r="R242" i="2"/>
  <c r="Q242"/>
  <c r="S242" s="1"/>
  <c r="R242" i="3"/>
  <c r="Q242"/>
  <c r="S242" s="1"/>
  <c r="R242" i="4"/>
  <c r="Q242"/>
  <c r="S242" s="1"/>
  <c r="R242" i="5"/>
  <c r="Q242"/>
  <c r="S242" s="1"/>
  <c r="R242" i="6"/>
  <c r="Q242"/>
  <c r="S242" s="1"/>
  <c r="R242" i="7"/>
  <c r="Q242"/>
  <c r="S242" s="1"/>
  <c r="R242" i="8"/>
  <c r="Q242"/>
  <c r="S242" s="1"/>
  <c r="R242" i="9"/>
  <c r="Q242"/>
  <c r="S242" s="1"/>
  <c r="R242" i="10"/>
  <c r="Q242"/>
  <c r="S242" s="1"/>
  <c r="R242" i="11"/>
  <c r="Q242"/>
  <c r="S242" s="1"/>
  <c r="R242" i="12"/>
  <c r="Q242"/>
  <c r="S242" s="1"/>
  <c r="R242" i="13"/>
  <c r="Q242"/>
  <c r="S242" s="1"/>
  <c r="R242" i="14"/>
  <c r="Q242"/>
  <c r="S242" s="1"/>
  <c r="R242" i="15"/>
  <c r="Q242"/>
  <c r="S242" s="1"/>
  <c r="R242" i="16"/>
  <c r="Q242"/>
  <c r="S242" s="1"/>
  <c r="R242" i="17"/>
  <c r="Q242"/>
  <c r="S242" s="1"/>
  <c r="R242" i="18"/>
  <c r="Q242"/>
  <c r="S242" s="1"/>
  <c r="R242" i="19"/>
  <c r="Q242"/>
  <c r="S242" s="1"/>
  <c r="R242" i="20"/>
  <c r="Q242"/>
  <c r="S242" s="1"/>
  <c r="R242" i="21"/>
  <c r="Q242"/>
  <c r="S242" s="1"/>
  <c r="R242" i="22"/>
  <c r="Q242"/>
  <c r="S242" s="1"/>
  <c r="R242" i="23"/>
  <c r="Q242"/>
  <c r="S242" s="1"/>
  <c r="R242" i="24"/>
  <c r="Q242"/>
  <c r="S242" s="1"/>
  <c r="R242" i="25"/>
  <c r="Q242"/>
  <c r="S242" s="1"/>
  <c r="R242" i="26"/>
  <c r="Q242"/>
  <c r="S242" s="1"/>
  <c r="R242" i="27"/>
  <c r="Q242"/>
  <c r="S242" s="1"/>
  <c r="R242" i="28"/>
  <c r="Q242"/>
  <c r="S242" s="1"/>
  <c r="R242" i="29"/>
  <c r="Q242"/>
  <c r="S242" s="1"/>
  <c r="R242" i="30"/>
  <c r="Q242"/>
  <c r="S242" s="1"/>
  <c r="R242" i="31"/>
  <c r="Q242"/>
  <c r="S242" s="1"/>
  <c r="R242" i="1"/>
  <c r="Q242"/>
  <c r="Q241" i="2"/>
  <c r="Q241" i="3"/>
  <c r="S241" s="1"/>
  <c r="Q241" i="4"/>
  <c r="S241" s="1"/>
  <c r="Q241" i="5"/>
  <c r="S241" s="1"/>
  <c r="Q241" i="6"/>
  <c r="Q241" i="7"/>
  <c r="Q241" i="8"/>
  <c r="S241" s="1"/>
  <c r="Q241" i="9"/>
  <c r="S241" s="1"/>
  <c r="Q241" i="10"/>
  <c r="Q241" i="11"/>
  <c r="S241" s="1"/>
  <c r="Q241" i="12"/>
  <c r="S241" s="1"/>
  <c r="Q241" i="13"/>
  <c r="Q241" i="14"/>
  <c r="Q241" i="15"/>
  <c r="Q241" i="16"/>
  <c r="S241" s="1"/>
  <c r="Q241" i="17"/>
  <c r="S241" s="1"/>
  <c r="Q241" i="18"/>
  <c r="Q241" i="19"/>
  <c r="S241" s="1"/>
  <c r="Q241" i="20"/>
  <c r="S241" s="1"/>
  <c r="Q241" i="21"/>
  <c r="S241" s="1"/>
  <c r="Q241" i="22"/>
  <c r="Q241" i="23"/>
  <c r="Q241" i="24"/>
  <c r="S241" s="1"/>
  <c r="Q241" i="25"/>
  <c r="S241" s="1"/>
  <c r="Q241" i="26"/>
  <c r="Q241" i="27"/>
  <c r="S241" s="1"/>
  <c r="Q241" i="28"/>
  <c r="S241" s="1"/>
  <c r="Q241" i="29"/>
  <c r="Q241" i="30"/>
  <c r="Q241" i="31"/>
  <c r="Q241" i="1"/>
  <c r="R241" i="2"/>
  <c r="S241"/>
  <c r="R241" i="3"/>
  <c r="R241" i="4"/>
  <c r="R241" i="5"/>
  <c r="R241" i="6"/>
  <c r="S241"/>
  <c r="R241" i="7"/>
  <c r="S241"/>
  <c r="R241" i="8"/>
  <c r="R241" i="9"/>
  <c r="R241" i="10"/>
  <c r="S241"/>
  <c r="R241" i="11"/>
  <c r="R241" i="12"/>
  <c r="R241" i="13"/>
  <c r="S241"/>
  <c r="R241" i="14"/>
  <c r="S241"/>
  <c r="R241" i="15"/>
  <c r="S241"/>
  <c r="R241" i="16"/>
  <c r="R241" i="17"/>
  <c r="R241" i="18"/>
  <c r="S241"/>
  <c r="R241" i="19"/>
  <c r="R241" i="20"/>
  <c r="R241" i="21"/>
  <c r="R241" i="22"/>
  <c r="S241"/>
  <c r="R241" i="23"/>
  <c r="S241"/>
  <c r="R241" i="24"/>
  <c r="R241" i="25"/>
  <c r="R241" i="26"/>
  <c r="S241"/>
  <c r="R241" i="27"/>
  <c r="R241" i="28"/>
  <c r="R241" i="29"/>
  <c r="S241"/>
  <c r="R241" i="30"/>
  <c r="S241"/>
  <c r="R241" i="31"/>
  <c r="S241"/>
  <c r="R241" i="1"/>
  <c r="R236" i="2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3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4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5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6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7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8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9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0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1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2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3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4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5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6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7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8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9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0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1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2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3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4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5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6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7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8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29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30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31"/>
  <c r="Q236"/>
  <c r="S236" s="1"/>
  <c r="R235"/>
  <c r="Q235"/>
  <c r="S235" s="1"/>
  <c r="R234"/>
  <c r="Q234"/>
  <c r="S234" s="1"/>
  <c r="R233"/>
  <c r="Q233"/>
  <c r="S233" s="1"/>
  <c r="R232"/>
  <c r="Q232"/>
  <c r="S232" s="1"/>
  <c r="R231"/>
  <c r="Q231"/>
  <c r="S231" s="1"/>
  <c r="R230"/>
  <c r="Q230"/>
  <c r="S230" s="1"/>
  <c r="R229"/>
  <c r="Q229"/>
  <c r="S229" s="1"/>
  <c r="R228"/>
  <c r="Q228"/>
  <c r="S228" s="1"/>
  <c r="R227"/>
  <c r="Q227"/>
  <c r="S227" s="1"/>
  <c r="R226"/>
  <c r="Q226"/>
  <c r="S226" s="1"/>
  <c r="R225"/>
  <c r="Q225"/>
  <c r="S225" s="1"/>
  <c r="R224"/>
  <c r="Q224"/>
  <c r="S224" s="1"/>
  <c r="R223"/>
  <c r="Q223"/>
  <c r="S223" s="1"/>
  <c r="R222"/>
  <c r="Q222"/>
  <c r="S222" s="1"/>
  <c r="R221"/>
  <c r="Q221"/>
  <c r="S221" s="1"/>
  <c r="R220"/>
  <c r="Q220"/>
  <c r="S220" s="1"/>
  <c r="R236" i="1"/>
  <c r="Q236"/>
  <c r="R235"/>
  <c r="Q235"/>
  <c r="R234"/>
  <c r="Q234"/>
  <c r="R233"/>
  <c r="Q233"/>
  <c r="R232"/>
  <c r="Q232"/>
  <c r="R231"/>
  <c r="Q231"/>
  <c r="R230"/>
  <c r="Q230"/>
  <c r="R229"/>
  <c r="Q229"/>
  <c r="R228"/>
  <c r="Q228"/>
  <c r="R227"/>
  <c r="Q227"/>
  <c r="R226"/>
  <c r="Q226"/>
  <c r="R225"/>
  <c r="Q225"/>
  <c r="R224"/>
  <c r="Q224"/>
  <c r="R223"/>
  <c r="Q223"/>
  <c r="R222"/>
  <c r="Q222"/>
  <c r="R221"/>
  <c r="Q221"/>
  <c r="R220"/>
  <c r="Q220"/>
  <c r="R215" i="2"/>
  <c r="Q215"/>
  <c r="S215" s="1"/>
  <c r="R214"/>
  <c r="Q214"/>
  <c r="S214" s="1"/>
  <c r="R215" i="3"/>
  <c r="Q215"/>
  <c r="S215" s="1"/>
  <c r="R214"/>
  <c r="Q214"/>
  <c r="S214" s="1"/>
  <c r="R215" i="4"/>
  <c r="Q215"/>
  <c r="S215" s="1"/>
  <c r="R214"/>
  <c r="Q214"/>
  <c r="S214" s="1"/>
  <c r="R215" i="5"/>
  <c r="Q215"/>
  <c r="S215" s="1"/>
  <c r="R214"/>
  <c r="Q214"/>
  <c r="S214" s="1"/>
  <c r="R215" i="6"/>
  <c r="Q215"/>
  <c r="S215" s="1"/>
  <c r="R214"/>
  <c r="Q214"/>
  <c r="S214" s="1"/>
  <c r="R215" i="7"/>
  <c r="Q215"/>
  <c r="S215" s="1"/>
  <c r="R214"/>
  <c r="Q214"/>
  <c r="S214" s="1"/>
  <c r="R215" i="8"/>
  <c r="Q215"/>
  <c r="S215" s="1"/>
  <c r="R214"/>
  <c r="Q214"/>
  <c r="S214" s="1"/>
  <c r="R215" i="9"/>
  <c r="Q215"/>
  <c r="S215" s="1"/>
  <c r="R214"/>
  <c r="Q214"/>
  <c r="S214" s="1"/>
  <c r="R215" i="10"/>
  <c r="Q215"/>
  <c r="S215" s="1"/>
  <c r="R214"/>
  <c r="Q214"/>
  <c r="S214" s="1"/>
  <c r="R215" i="11"/>
  <c r="Q215"/>
  <c r="S215" s="1"/>
  <c r="R214"/>
  <c r="Q214"/>
  <c r="S214" s="1"/>
  <c r="R215" i="12"/>
  <c r="Q215"/>
  <c r="S215" s="1"/>
  <c r="R214"/>
  <c r="Q214"/>
  <c r="S214" s="1"/>
  <c r="R215" i="13"/>
  <c r="Q215"/>
  <c r="S215" s="1"/>
  <c r="R214"/>
  <c r="Q214"/>
  <c r="S214" s="1"/>
  <c r="R215" i="14"/>
  <c r="Q215"/>
  <c r="S215" s="1"/>
  <c r="R214"/>
  <c r="Q214"/>
  <c r="S214" s="1"/>
  <c r="R215" i="15"/>
  <c r="Q215"/>
  <c r="S215" s="1"/>
  <c r="R214"/>
  <c r="Q214"/>
  <c r="S214" s="1"/>
  <c r="R215" i="16"/>
  <c r="Q215"/>
  <c r="S215" s="1"/>
  <c r="R214"/>
  <c r="Q214"/>
  <c r="S214" s="1"/>
  <c r="R215" i="17"/>
  <c r="Q215"/>
  <c r="S215" s="1"/>
  <c r="R214"/>
  <c r="Q214"/>
  <c r="S214" s="1"/>
  <c r="R215" i="18"/>
  <c r="Q215"/>
  <c r="S215" s="1"/>
  <c r="R214"/>
  <c r="Q214"/>
  <c r="S214" s="1"/>
  <c r="R215" i="19"/>
  <c r="Q215"/>
  <c r="S215" s="1"/>
  <c r="R214"/>
  <c r="Q214"/>
  <c r="S214" s="1"/>
  <c r="R215" i="20"/>
  <c r="Q215"/>
  <c r="S215" s="1"/>
  <c r="R214"/>
  <c r="Q214"/>
  <c r="S214" s="1"/>
  <c r="R215" i="21"/>
  <c r="Q215"/>
  <c r="S215" s="1"/>
  <c r="R214"/>
  <c r="Q214"/>
  <c r="S214" s="1"/>
  <c r="R215" i="22"/>
  <c r="Q215"/>
  <c r="S215" s="1"/>
  <c r="R214"/>
  <c r="Q214"/>
  <c r="S214" s="1"/>
  <c r="R215" i="23"/>
  <c r="Q215"/>
  <c r="S215" s="1"/>
  <c r="R214"/>
  <c r="Q214"/>
  <c r="S214" s="1"/>
  <c r="R215" i="24"/>
  <c r="Q215"/>
  <c r="S215" s="1"/>
  <c r="R214"/>
  <c r="Q214"/>
  <c r="S214" s="1"/>
  <c r="R215" i="25"/>
  <c r="Q215"/>
  <c r="S215" s="1"/>
  <c r="R214"/>
  <c r="Q214"/>
  <c r="S214" s="1"/>
  <c r="R215" i="26"/>
  <c r="Q215"/>
  <c r="S215" s="1"/>
  <c r="R214"/>
  <c r="Q214"/>
  <c r="S214" s="1"/>
  <c r="R215" i="27"/>
  <c r="Q215"/>
  <c r="S215" s="1"/>
  <c r="R214"/>
  <c r="Q214"/>
  <c r="S214" s="1"/>
  <c r="R215" i="28"/>
  <c r="Q215"/>
  <c r="S215" s="1"/>
  <c r="R214"/>
  <c r="Q214"/>
  <c r="S214" s="1"/>
  <c r="R215" i="29"/>
  <c r="Q215"/>
  <c r="S215" s="1"/>
  <c r="R214"/>
  <c r="Q214"/>
  <c r="S214" s="1"/>
  <c r="R215" i="30"/>
  <c r="Q215"/>
  <c r="S215" s="1"/>
  <c r="R214"/>
  <c r="Q214"/>
  <c r="S214" s="1"/>
  <c r="R215" i="31"/>
  <c r="Q215"/>
  <c r="S215" s="1"/>
  <c r="R214"/>
  <c r="Q214"/>
  <c r="S214" s="1"/>
  <c r="R215" i="1"/>
  <c r="Q215"/>
  <c r="R214"/>
  <c r="Q214"/>
  <c r="R211" i="2"/>
  <c r="Q211"/>
  <c r="S211" s="1"/>
  <c r="R210"/>
  <c r="Q210"/>
  <c r="S210" s="1"/>
  <c r="R209"/>
  <c r="Q209"/>
  <c r="S209" s="1"/>
  <c r="R208"/>
  <c r="Q208"/>
  <c r="S208" s="1"/>
  <c r="R211" i="3"/>
  <c r="Q211"/>
  <c r="S211" s="1"/>
  <c r="R210"/>
  <c r="Q210"/>
  <c r="S210" s="1"/>
  <c r="R209"/>
  <c r="Q209"/>
  <c r="S209" s="1"/>
  <c r="R208"/>
  <c r="Q208"/>
  <c r="S208" s="1"/>
  <c r="R211" i="4"/>
  <c r="Q211"/>
  <c r="S211" s="1"/>
  <c r="R210"/>
  <c r="Q210"/>
  <c r="S210" s="1"/>
  <c r="R209"/>
  <c r="Q209"/>
  <c r="S209" s="1"/>
  <c r="R208"/>
  <c r="Q208"/>
  <c r="S208" s="1"/>
  <c r="R211" i="5"/>
  <c r="Q211"/>
  <c r="S211" s="1"/>
  <c r="R210"/>
  <c r="Q210"/>
  <c r="S210" s="1"/>
  <c r="R209"/>
  <c r="Q209"/>
  <c r="S209" s="1"/>
  <c r="R208"/>
  <c r="Q208"/>
  <c r="S208" s="1"/>
  <c r="R211" i="6"/>
  <c r="Q211"/>
  <c r="S211" s="1"/>
  <c r="R210"/>
  <c r="Q210"/>
  <c r="S210" s="1"/>
  <c r="R209"/>
  <c r="Q209"/>
  <c r="S209" s="1"/>
  <c r="R208"/>
  <c r="Q208"/>
  <c r="S208" s="1"/>
  <c r="R211" i="7"/>
  <c r="Q211"/>
  <c r="S211" s="1"/>
  <c r="R210"/>
  <c r="Q210"/>
  <c r="S210" s="1"/>
  <c r="R209"/>
  <c r="Q209"/>
  <c r="S209" s="1"/>
  <c r="R208"/>
  <c r="Q208"/>
  <c r="S208" s="1"/>
  <c r="R211" i="8"/>
  <c r="Q211"/>
  <c r="S211" s="1"/>
  <c r="R210"/>
  <c r="Q210"/>
  <c r="S210" s="1"/>
  <c r="R209"/>
  <c r="Q209"/>
  <c r="S209" s="1"/>
  <c r="R208"/>
  <c r="Q208"/>
  <c r="S208" s="1"/>
  <c r="R211" i="9"/>
  <c r="Q211"/>
  <c r="S211" s="1"/>
  <c r="R210"/>
  <c r="Q210"/>
  <c r="S210" s="1"/>
  <c r="R209"/>
  <c r="Q209"/>
  <c r="S209" s="1"/>
  <c r="R208"/>
  <c r="Q208"/>
  <c r="S208" s="1"/>
  <c r="R211" i="10"/>
  <c r="Q211"/>
  <c r="S211" s="1"/>
  <c r="R210"/>
  <c r="Q210"/>
  <c r="S210" s="1"/>
  <c r="R209"/>
  <c r="Q209"/>
  <c r="S209" s="1"/>
  <c r="R208"/>
  <c r="Q208"/>
  <c r="S208" s="1"/>
  <c r="R211" i="11"/>
  <c r="Q211"/>
  <c r="S211" s="1"/>
  <c r="R210"/>
  <c r="Q210"/>
  <c r="S210" s="1"/>
  <c r="R209"/>
  <c r="Q209"/>
  <c r="S209" s="1"/>
  <c r="R208"/>
  <c r="Q208"/>
  <c r="S208" s="1"/>
  <c r="R211" i="12"/>
  <c r="Q211"/>
  <c r="S211" s="1"/>
  <c r="R210"/>
  <c r="Q210"/>
  <c r="S210" s="1"/>
  <c r="R209"/>
  <c r="Q209"/>
  <c r="S209" s="1"/>
  <c r="R208"/>
  <c r="Q208"/>
  <c r="S208" s="1"/>
  <c r="R211" i="13"/>
  <c r="Q211"/>
  <c r="S211" s="1"/>
  <c r="R210"/>
  <c r="Q210"/>
  <c r="S210" s="1"/>
  <c r="R209"/>
  <c r="Q209"/>
  <c r="S209" s="1"/>
  <c r="R208"/>
  <c r="Q208"/>
  <c r="S208" s="1"/>
  <c r="R211" i="14"/>
  <c r="Q211"/>
  <c r="S211" s="1"/>
  <c r="R210"/>
  <c r="Q210"/>
  <c r="S210" s="1"/>
  <c r="R209"/>
  <c r="Q209"/>
  <c r="S209" s="1"/>
  <c r="R208"/>
  <c r="Q208"/>
  <c r="S208" s="1"/>
  <c r="R211" i="15"/>
  <c r="Q211"/>
  <c r="S211" s="1"/>
  <c r="R210"/>
  <c r="Q210"/>
  <c r="S210" s="1"/>
  <c r="R209"/>
  <c r="Q209"/>
  <c r="S209" s="1"/>
  <c r="R208"/>
  <c r="Q208"/>
  <c r="S208" s="1"/>
  <c r="R211" i="16"/>
  <c r="Q211"/>
  <c r="S211" s="1"/>
  <c r="R210"/>
  <c r="Q210"/>
  <c r="S210" s="1"/>
  <c r="R209"/>
  <c r="Q209"/>
  <c r="S209" s="1"/>
  <c r="R208"/>
  <c r="Q208"/>
  <c r="S208" s="1"/>
  <c r="R211" i="17"/>
  <c r="Q211"/>
  <c r="S211" s="1"/>
  <c r="R210"/>
  <c r="Q210"/>
  <c r="S210" s="1"/>
  <c r="R209"/>
  <c r="Q209"/>
  <c r="S209" s="1"/>
  <c r="R208"/>
  <c r="Q208"/>
  <c r="S208" s="1"/>
  <c r="R211" i="18"/>
  <c r="Q211"/>
  <c r="S211" s="1"/>
  <c r="R210"/>
  <c r="Q210"/>
  <c r="S210" s="1"/>
  <c r="R209"/>
  <c r="Q209"/>
  <c r="S209" s="1"/>
  <c r="R208"/>
  <c r="Q208"/>
  <c r="S208" s="1"/>
  <c r="R211" i="19"/>
  <c r="Q211"/>
  <c r="S211" s="1"/>
  <c r="R210"/>
  <c r="Q210"/>
  <c r="S210" s="1"/>
  <c r="R209"/>
  <c r="Q209"/>
  <c r="S209" s="1"/>
  <c r="R208"/>
  <c r="Q208"/>
  <c r="S208" s="1"/>
  <c r="R211" i="20"/>
  <c r="Q211"/>
  <c r="S211" s="1"/>
  <c r="R210"/>
  <c r="Q210"/>
  <c r="S210" s="1"/>
  <c r="R209"/>
  <c r="Q209"/>
  <c r="S209" s="1"/>
  <c r="R208"/>
  <c r="Q208"/>
  <c r="S208" s="1"/>
  <c r="R211" i="21"/>
  <c r="Q211"/>
  <c r="S211" s="1"/>
  <c r="R210"/>
  <c r="Q210"/>
  <c r="S210" s="1"/>
  <c r="R209"/>
  <c r="Q209"/>
  <c r="S209" s="1"/>
  <c r="R208"/>
  <c r="Q208"/>
  <c r="S208" s="1"/>
  <c r="R211" i="22"/>
  <c r="Q211"/>
  <c r="S211" s="1"/>
  <c r="R210"/>
  <c r="Q210"/>
  <c r="S210" s="1"/>
  <c r="R209"/>
  <c r="Q209"/>
  <c r="S209" s="1"/>
  <c r="R208"/>
  <c r="Q208"/>
  <c r="S208" s="1"/>
  <c r="R211" i="23"/>
  <c r="Q211"/>
  <c r="S211" s="1"/>
  <c r="R210"/>
  <c r="Q210"/>
  <c r="S210" s="1"/>
  <c r="R209"/>
  <c r="Q209"/>
  <c r="S209" s="1"/>
  <c r="R208"/>
  <c r="Q208"/>
  <c r="S208" s="1"/>
  <c r="R211" i="24"/>
  <c r="Q211"/>
  <c r="S211" s="1"/>
  <c r="R210"/>
  <c r="Q210"/>
  <c r="S210" s="1"/>
  <c r="R209"/>
  <c r="Q209"/>
  <c r="S209" s="1"/>
  <c r="R208"/>
  <c r="Q208"/>
  <c r="S208" s="1"/>
  <c r="R211" i="25"/>
  <c r="Q211"/>
  <c r="S211" s="1"/>
  <c r="R210"/>
  <c r="Q210"/>
  <c r="S210" s="1"/>
  <c r="R209"/>
  <c r="Q209"/>
  <c r="S209" s="1"/>
  <c r="R208"/>
  <c r="Q208"/>
  <c r="S208" s="1"/>
  <c r="R211" i="26"/>
  <c r="Q211"/>
  <c r="S211" s="1"/>
  <c r="R210"/>
  <c r="Q210"/>
  <c r="S210" s="1"/>
  <c r="R209"/>
  <c r="Q209"/>
  <c r="S209" s="1"/>
  <c r="R208"/>
  <c r="Q208"/>
  <c r="S208" s="1"/>
  <c r="R211" i="27"/>
  <c r="Q211"/>
  <c r="S211" s="1"/>
  <c r="R210"/>
  <c r="Q210"/>
  <c r="S210" s="1"/>
  <c r="R209"/>
  <c r="Q209"/>
  <c r="S209" s="1"/>
  <c r="R208"/>
  <c r="Q208"/>
  <c r="S208" s="1"/>
  <c r="R211" i="28"/>
  <c r="Q211"/>
  <c r="S211" s="1"/>
  <c r="R210"/>
  <c r="Q210"/>
  <c r="S210" s="1"/>
  <c r="R209"/>
  <c r="Q209"/>
  <c r="S209" s="1"/>
  <c r="R208"/>
  <c r="Q208"/>
  <c r="S208" s="1"/>
  <c r="R211" i="29"/>
  <c r="Q211"/>
  <c r="S211" s="1"/>
  <c r="R210"/>
  <c r="Q210"/>
  <c r="S210" s="1"/>
  <c r="R209"/>
  <c r="Q209"/>
  <c r="S209" s="1"/>
  <c r="R208"/>
  <c r="Q208"/>
  <c r="S208" s="1"/>
  <c r="R211" i="30"/>
  <c r="Q211"/>
  <c r="S211" s="1"/>
  <c r="R210"/>
  <c r="Q210"/>
  <c r="S210" s="1"/>
  <c r="R209"/>
  <c r="Q209"/>
  <c r="S209" s="1"/>
  <c r="R208"/>
  <c r="Q208"/>
  <c r="S208" s="1"/>
  <c r="R211" i="31"/>
  <c r="Q211"/>
  <c r="S211" s="1"/>
  <c r="R210"/>
  <c r="Q210"/>
  <c r="S210" s="1"/>
  <c r="R209"/>
  <c r="Q209"/>
  <c r="S209" s="1"/>
  <c r="R208"/>
  <c r="Q208"/>
  <c r="S208" s="1"/>
  <c r="R211" i="1"/>
  <c r="Q211"/>
  <c r="R210"/>
  <c r="Q210"/>
  <c r="R209"/>
  <c r="Q209"/>
  <c r="R208"/>
  <c r="Q208"/>
  <c r="R205" i="2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3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4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5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6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7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8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9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0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1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2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3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4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5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6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7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8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9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0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1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2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3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4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5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6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7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8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29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30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31"/>
  <c r="Q205"/>
  <c r="S205" s="1"/>
  <c r="R204"/>
  <c r="Q204"/>
  <c r="S204" s="1"/>
  <c r="R203"/>
  <c r="Q203"/>
  <c r="S203" s="1"/>
  <c r="R202"/>
  <c r="Q202"/>
  <c r="S202" s="1"/>
  <c r="R201"/>
  <c r="Q201"/>
  <c r="S201" s="1"/>
  <c r="R200"/>
  <c r="Q200"/>
  <c r="S200" s="1"/>
  <c r="R199"/>
  <c r="Q199"/>
  <c r="S199" s="1"/>
  <c r="R198"/>
  <c r="Q198"/>
  <c r="S198" s="1"/>
  <c r="R197"/>
  <c r="Q197"/>
  <c r="S197" s="1"/>
  <c r="R205" i="1"/>
  <c r="Q205"/>
  <c r="R204"/>
  <c r="Q204"/>
  <c r="R203"/>
  <c r="Q203"/>
  <c r="R202"/>
  <c r="Q202"/>
  <c r="R201"/>
  <c r="Q201"/>
  <c r="R200"/>
  <c r="Q200"/>
  <c r="R199"/>
  <c r="Q199"/>
  <c r="R198"/>
  <c r="Q198"/>
  <c r="R197"/>
  <c r="Q197"/>
  <c r="R191" i="2"/>
  <c r="Q191"/>
  <c r="S191" s="1"/>
  <c r="R190"/>
  <c r="Q190"/>
  <c r="S190" s="1"/>
  <c r="R189"/>
  <c r="Q189"/>
  <c r="S189" s="1"/>
  <c r="R188"/>
  <c r="Q188"/>
  <c r="S188" s="1"/>
  <c r="R191" i="3"/>
  <c r="Q191"/>
  <c r="S191" s="1"/>
  <c r="R190"/>
  <c r="Q190"/>
  <c r="S190" s="1"/>
  <c r="R189"/>
  <c r="Q189"/>
  <c r="S189" s="1"/>
  <c r="R188"/>
  <c r="Q188"/>
  <c r="S188" s="1"/>
  <c r="R191" i="4"/>
  <c r="Q191"/>
  <c r="S191" s="1"/>
  <c r="R190"/>
  <c r="Q190"/>
  <c r="S190" s="1"/>
  <c r="R189"/>
  <c r="Q189"/>
  <c r="S189" s="1"/>
  <c r="R188"/>
  <c r="Q188"/>
  <c r="S188" s="1"/>
  <c r="R191" i="5"/>
  <c r="Q191"/>
  <c r="S191" s="1"/>
  <c r="R190"/>
  <c r="Q190"/>
  <c r="S190" s="1"/>
  <c r="R189"/>
  <c r="Q189"/>
  <c r="S189" s="1"/>
  <c r="R188"/>
  <c r="Q188"/>
  <c r="S188" s="1"/>
  <c r="R191" i="6"/>
  <c r="Q191"/>
  <c r="S191" s="1"/>
  <c r="R190"/>
  <c r="Q190"/>
  <c r="S190" s="1"/>
  <c r="R189"/>
  <c r="Q189"/>
  <c r="S189" s="1"/>
  <c r="R188"/>
  <c r="Q188"/>
  <c r="S188" s="1"/>
  <c r="R191" i="7"/>
  <c r="Q191"/>
  <c r="S191" s="1"/>
  <c r="R190"/>
  <c r="Q190"/>
  <c r="S190" s="1"/>
  <c r="R189"/>
  <c r="Q189"/>
  <c r="S189" s="1"/>
  <c r="R188"/>
  <c r="Q188"/>
  <c r="S188" s="1"/>
  <c r="R191" i="8"/>
  <c r="Q191"/>
  <c r="S191" s="1"/>
  <c r="R190"/>
  <c r="Q190"/>
  <c r="S190" s="1"/>
  <c r="R189"/>
  <c r="Q189"/>
  <c r="S189" s="1"/>
  <c r="R188"/>
  <c r="Q188"/>
  <c r="S188" s="1"/>
  <c r="R191" i="9"/>
  <c r="Q191"/>
  <c r="S191" s="1"/>
  <c r="R190"/>
  <c r="Q190"/>
  <c r="S190" s="1"/>
  <c r="R189"/>
  <c r="Q189"/>
  <c r="S189" s="1"/>
  <c r="R188"/>
  <c r="Q188"/>
  <c r="S188" s="1"/>
  <c r="R191" i="10"/>
  <c r="Q191"/>
  <c r="S191" s="1"/>
  <c r="R190"/>
  <c r="Q190"/>
  <c r="S190" s="1"/>
  <c r="R189"/>
  <c r="Q189"/>
  <c r="S189" s="1"/>
  <c r="R188"/>
  <c r="Q188"/>
  <c r="S188" s="1"/>
  <c r="R191" i="11"/>
  <c r="Q191"/>
  <c r="S191" s="1"/>
  <c r="R190"/>
  <c r="Q190"/>
  <c r="S190" s="1"/>
  <c r="R189"/>
  <c r="Q189"/>
  <c r="S189" s="1"/>
  <c r="R188"/>
  <c r="Q188"/>
  <c r="S188" s="1"/>
  <c r="R191" i="12"/>
  <c r="Q191"/>
  <c r="S191" s="1"/>
  <c r="R190"/>
  <c r="Q190"/>
  <c r="S190" s="1"/>
  <c r="R189"/>
  <c r="Q189"/>
  <c r="S189" s="1"/>
  <c r="R188"/>
  <c r="Q188"/>
  <c r="S188" s="1"/>
  <c r="R191" i="13"/>
  <c r="Q191"/>
  <c r="S191" s="1"/>
  <c r="R190"/>
  <c r="Q190"/>
  <c r="S190" s="1"/>
  <c r="R189"/>
  <c r="Q189"/>
  <c r="S189" s="1"/>
  <c r="R188"/>
  <c r="Q188"/>
  <c r="S188" s="1"/>
  <c r="R191" i="14"/>
  <c r="Q191"/>
  <c r="S191" s="1"/>
  <c r="R190"/>
  <c r="Q190"/>
  <c r="S190" s="1"/>
  <c r="R189"/>
  <c r="Q189"/>
  <c r="S189" s="1"/>
  <c r="R188"/>
  <c r="Q188"/>
  <c r="S188" s="1"/>
  <c r="R191" i="15"/>
  <c r="Q191"/>
  <c r="S191" s="1"/>
  <c r="R190"/>
  <c r="Q190"/>
  <c r="S190" s="1"/>
  <c r="R189"/>
  <c r="Q189"/>
  <c r="S189" s="1"/>
  <c r="R188"/>
  <c r="Q188"/>
  <c r="S188" s="1"/>
  <c r="R191" i="16"/>
  <c r="Q191"/>
  <c r="S191" s="1"/>
  <c r="R190"/>
  <c r="Q190"/>
  <c r="S190" s="1"/>
  <c r="R189"/>
  <c r="Q189"/>
  <c r="S189" s="1"/>
  <c r="R188"/>
  <c r="Q188"/>
  <c r="S188" s="1"/>
  <c r="R191" i="17"/>
  <c r="Q191"/>
  <c r="S191" s="1"/>
  <c r="R190"/>
  <c r="Q190"/>
  <c r="S190" s="1"/>
  <c r="R189"/>
  <c r="Q189"/>
  <c r="S189" s="1"/>
  <c r="R188"/>
  <c r="Q188"/>
  <c r="S188" s="1"/>
  <c r="R191" i="18"/>
  <c r="Q191"/>
  <c r="S191" s="1"/>
  <c r="R190"/>
  <c r="Q190"/>
  <c r="S190" s="1"/>
  <c r="R189"/>
  <c r="Q189"/>
  <c r="S189" s="1"/>
  <c r="R188"/>
  <c r="Q188"/>
  <c r="S188" s="1"/>
  <c r="R191" i="19"/>
  <c r="Q191"/>
  <c r="S191" s="1"/>
  <c r="R190"/>
  <c r="Q190"/>
  <c r="S190" s="1"/>
  <c r="R189"/>
  <c r="Q189"/>
  <c r="S189" s="1"/>
  <c r="R188"/>
  <c r="Q188"/>
  <c r="S188" s="1"/>
  <c r="R191" i="20"/>
  <c r="Q191"/>
  <c r="S191" s="1"/>
  <c r="R190"/>
  <c r="Q190"/>
  <c r="S190" s="1"/>
  <c r="R189"/>
  <c r="Q189"/>
  <c r="S189" s="1"/>
  <c r="R188"/>
  <c r="Q188"/>
  <c r="S188" s="1"/>
  <c r="R191" i="21"/>
  <c r="Q191"/>
  <c r="S191" s="1"/>
  <c r="R190"/>
  <c r="Q190"/>
  <c r="S190" s="1"/>
  <c r="R189"/>
  <c r="Q189"/>
  <c r="S189" s="1"/>
  <c r="R188"/>
  <c r="Q188"/>
  <c r="S188" s="1"/>
  <c r="R191" i="22"/>
  <c r="Q191"/>
  <c r="S191" s="1"/>
  <c r="R190"/>
  <c r="Q190"/>
  <c r="S190" s="1"/>
  <c r="R189"/>
  <c r="Q189"/>
  <c r="S189" s="1"/>
  <c r="R188"/>
  <c r="Q188"/>
  <c r="S188" s="1"/>
  <c r="R191" i="23"/>
  <c r="Q191"/>
  <c r="S191" s="1"/>
  <c r="R190"/>
  <c r="Q190"/>
  <c r="S190" s="1"/>
  <c r="R189"/>
  <c r="Q189"/>
  <c r="S189" s="1"/>
  <c r="R188"/>
  <c r="Q188"/>
  <c r="S188" s="1"/>
  <c r="R191" i="24"/>
  <c r="Q191"/>
  <c r="S191" s="1"/>
  <c r="R190"/>
  <c r="Q190"/>
  <c r="R189"/>
  <c r="Q189"/>
  <c r="S189" s="1"/>
  <c r="R188"/>
  <c r="Q188"/>
  <c r="S188" s="1"/>
  <c r="R191" i="25"/>
  <c r="Q191"/>
  <c r="S191" s="1"/>
  <c r="R190"/>
  <c r="Q190"/>
  <c r="S190" s="1"/>
  <c r="R189"/>
  <c r="Q189"/>
  <c r="S189" s="1"/>
  <c r="R188"/>
  <c r="Q188"/>
  <c r="S188" s="1"/>
  <c r="R191" i="26"/>
  <c r="Q191"/>
  <c r="S191" s="1"/>
  <c r="R190"/>
  <c r="Q190"/>
  <c r="S190" s="1"/>
  <c r="R189"/>
  <c r="Q189"/>
  <c r="S189" s="1"/>
  <c r="R188"/>
  <c r="Q188"/>
  <c r="S188" s="1"/>
  <c r="R191" i="27"/>
  <c r="Q191"/>
  <c r="S191" s="1"/>
  <c r="R190"/>
  <c r="Q190"/>
  <c r="S190" s="1"/>
  <c r="R189"/>
  <c r="Q189"/>
  <c r="S189" s="1"/>
  <c r="R188"/>
  <c r="Q188"/>
  <c r="S188" s="1"/>
  <c r="R191" i="28"/>
  <c r="Q191"/>
  <c r="S191" s="1"/>
  <c r="R190"/>
  <c r="Q190"/>
  <c r="S190" s="1"/>
  <c r="R189"/>
  <c r="Q189"/>
  <c r="S189" s="1"/>
  <c r="R188"/>
  <c r="Q188"/>
  <c r="S188" s="1"/>
  <c r="R191" i="29"/>
  <c r="Q191"/>
  <c r="S191" s="1"/>
  <c r="R190"/>
  <c r="Q190"/>
  <c r="S190" s="1"/>
  <c r="R189"/>
  <c r="Q189"/>
  <c r="S189" s="1"/>
  <c r="R188"/>
  <c r="Q188"/>
  <c r="S188" s="1"/>
  <c r="R191" i="30"/>
  <c r="Q191"/>
  <c r="S191" s="1"/>
  <c r="R190"/>
  <c r="Q190"/>
  <c r="S190" s="1"/>
  <c r="R189"/>
  <c r="Q189"/>
  <c r="S189" s="1"/>
  <c r="R188"/>
  <c r="Q188"/>
  <c r="S188" s="1"/>
  <c r="R191" i="31"/>
  <c r="Q191"/>
  <c r="S191" s="1"/>
  <c r="R190"/>
  <c r="Q190"/>
  <c r="S190" s="1"/>
  <c r="R189"/>
  <c r="Q189"/>
  <c r="S189" s="1"/>
  <c r="R188"/>
  <c r="Q188"/>
  <c r="S188" s="1"/>
  <c r="R191" i="1"/>
  <c r="Q191"/>
  <c r="R190"/>
  <c r="Q190"/>
  <c r="S190" s="1"/>
  <c r="R189"/>
  <c r="Q189"/>
  <c r="R188"/>
  <c r="Q188"/>
  <c r="R185" i="2"/>
  <c r="Q185"/>
  <c r="S185" s="1"/>
  <c r="R184"/>
  <c r="Q184"/>
  <c r="S184" s="1"/>
  <c r="R183"/>
  <c r="Q183"/>
  <c r="S183" s="1"/>
  <c r="R182"/>
  <c r="Q182"/>
  <c r="S182" s="1"/>
  <c r="R185" i="3"/>
  <c r="Q185"/>
  <c r="S185" s="1"/>
  <c r="R184"/>
  <c r="Q184"/>
  <c r="S184" s="1"/>
  <c r="R183"/>
  <c r="Q183"/>
  <c r="S183" s="1"/>
  <c r="R182"/>
  <c r="Q182"/>
  <c r="S182" s="1"/>
  <c r="R185" i="4"/>
  <c r="Q185"/>
  <c r="S185" s="1"/>
  <c r="R184"/>
  <c r="Q184"/>
  <c r="S184" s="1"/>
  <c r="R183"/>
  <c r="Q183"/>
  <c r="S183" s="1"/>
  <c r="R182"/>
  <c r="Q182"/>
  <c r="S182" s="1"/>
  <c r="R185" i="5"/>
  <c r="Q185"/>
  <c r="S185" s="1"/>
  <c r="R184"/>
  <c r="Q184"/>
  <c r="S184" s="1"/>
  <c r="R183"/>
  <c r="Q183"/>
  <c r="S183" s="1"/>
  <c r="R182"/>
  <c r="Q182"/>
  <c r="S182" s="1"/>
  <c r="R185" i="6"/>
  <c r="Q185"/>
  <c r="S185" s="1"/>
  <c r="R184"/>
  <c r="Q184"/>
  <c r="S184" s="1"/>
  <c r="R183"/>
  <c r="Q183"/>
  <c r="S183" s="1"/>
  <c r="R182"/>
  <c r="Q182"/>
  <c r="S182" s="1"/>
  <c r="R185" i="7"/>
  <c r="Q185"/>
  <c r="S185" s="1"/>
  <c r="R184"/>
  <c r="Q184"/>
  <c r="S184" s="1"/>
  <c r="R183"/>
  <c r="Q183"/>
  <c r="S183" s="1"/>
  <c r="R182"/>
  <c r="Q182"/>
  <c r="S182" s="1"/>
  <c r="R185" i="8"/>
  <c r="Q185"/>
  <c r="S185" s="1"/>
  <c r="R184"/>
  <c r="Q184"/>
  <c r="S184" s="1"/>
  <c r="R183"/>
  <c r="Q183"/>
  <c r="S183" s="1"/>
  <c r="R182"/>
  <c r="Q182"/>
  <c r="S182" s="1"/>
  <c r="R185" i="9"/>
  <c r="Q185"/>
  <c r="S185" s="1"/>
  <c r="R184"/>
  <c r="Q184"/>
  <c r="S184" s="1"/>
  <c r="R183"/>
  <c r="Q183"/>
  <c r="S183" s="1"/>
  <c r="R182"/>
  <c r="Q182"/>
  <c r="S182" s="1"/>
  <c r="R185" i="10"/>
  <c r="Q185"/>
  <c r="S185" s="1"/>
  <c r="R184"/>
  <c r="Q184"/>
  <c r="S184" s="1"/>
  <c r="R183"/>
  <c r="Q183"/>
  <c r="S183" s="1"/>
  <c r="R182"/>
  <c r="Q182"/>
  <c r="S182" s="1"/>
  <c r="R185" i="11"/>
  <c r="Q185"/>
  <c r="S185" s="1"/>
  <c r="R184"/>
  <c r="Q184"/>
  <c r="S184" s="1"/>
  <c r="R183"/>
  <c r="Q183"/>
  <c r="S183" s="1"/>
  <c r="R182"/>
  <c r="Q182"/>
  <c r="S182" s="1"/>
  <c r="R185" i="12"/>
  <c r="Q185"/>
  <c r="S185" s="1"/>
  <c r="R184"/>
  <c r="Q184"/>
  <c r="S184" s="1"/>
  <c r="R183"/>
  <c r="Q183"/>
  <c r="S183" s="1"/>
  <c r="R182"/>
  <c r="Q182"/>
  <c r="S182" s="1"/>
  <c r="R185" i="13"/>
  <c r="Q185"/>
  <c r="S185" s="1"/>
  <c r="R184"/>
  <c r="Q184"/>
  <c r="S184" s="1"/>
  <c r="R183"/>
  <c r="Q183"/>
  <c r="S183" s="1"/>
  <c r="R182"/>
  <c r="Q182"/>
  <c r="S182" s="1"/>
  <c r="R185" i="14"/>
  <c r="Q185"/>
  <c r="S185" s="1"/>
  <c r="R184"/>
  <c r="Q184"/>
  <c r="S184" s="1"/>
  <c r="R183"/>
  <c r="Q183"/>
  <c r="S183" s="1"/>
  <c r="R182"/>
  <c r="Q182"/>
  <c r="S182" s="1"/>
  <c r="R185" i="15"/>
  <c r="Q185"/>
  <c r="S185" s="1"/>
  <c r="R184"/>
  <c r="Q184"/>
  <c r="S184" s="1"/>
  <c r="R183"/>
  <c r="Q183"/>
  <c r="S183" s="1"/>
  <c r="R182"/>
  <c r="Q182"/>
  <c r="S182" s="1"/>
  <c r="R185" i="16"/>
  <c r="Q185"/>
  <c r="S185" s="1"/>
  <c r="R184"/>
  <c r="Q184"/>
  <c r="S184" s="1"/>
  <c r="R183"/>
  <c r="Q183"/>
  <c r="S183" s="1"/>
  <c r="R182"/>
  <c r="Q182"/>
  <c r="S182" s="1"/>
  <c r="R185" i="17"/>
  <c r="Q185"/>
  <c r="S185" s="1"/>
  <c r="R184"/>
  <c r="Q184"/>
  <c r="S184" s="1"/>
  <c r="R183"/>
  <c r="Q183"/>
  <c r="S183" s="1"/>
  <c r="R182"/>
  <c r="Q182"/>
  <c r="S182" s="1"/>
  <c r="R185" i="18"/>
  <c r="Q185"/>
  <c r="S185" s="1"/>
  <c r="R184"/>
  <c r="Q184"/>
  <c r="S184" s="1"/>
  <c r="R183"/>
  <c r="Q183"/>
  <c r="S183" s="1"/>
  <c r="R182"/>
  <c r="Q182"/>
  <c r="S182" s="1"/>
  <c r="R185" i="19"/>
  <c r="Q185"/>
  <c r="S185" s="1"/>
  <c r="R184"/>
  <c r="Q184"/>
  <c r="S184" s="1"/>
  <c r="R183"/>
  <c r="Q183"/>
  <c r="S183" s="1"/>
  <c r="R182"/>
  <c r="Q182"/>
  <c r="S182" s="1"/>
  <c r="R185" i="20"/>
  <c r="Q185"/>
  <c r="S185" s="1"/>
  <c r="R184"/>
  <c r="Q184"/>
  <c r="S184" s="1"/>
  <c r="R183"/>
  <c r="Q183"/>
  <c r="S183" s="1"/>
  <c r="R182"/>
  <c r="Q182"/>
  <c r="S182" s="1"/>
  <c r="R185" i="21"/>
  <c r="Q185"/>
  <c r="S185" s="1"/>
  <c r="R184"/>
  <c r="Q184"/>
  <c r="S184" s="1"/>
  <c r="R183"/>
  <c r="Q183"/>
  <c r="S183" s="1"/>
  <c r="R182"/>
  <c r="Q182"/>
  <c r="S182" s="1"/>
  <c r="R185" i="22"/>
  <c r="Q185"/>
  <c r="S185" s="1"/>
  <c r="R184"/>
  <c r="Q184"/>
  <c r="S184" s="1"/>
  <c r="R183"/>
  <c r="Q183"/>
  <c r="S183" s="1"/>
  <c r="R182"/>
  <c r="Q182"/>
  <c r="S182" s="1"/>
  <c r="R185" i="23"/>
  <c r="Q185"/>
  <c r="S185" s="1"/>
  <c r="R184"/>
  <c r="Q184"/>
  <c r="S184" s="1"/>
  <c r="R183"/>
  <c r="Q183"/>
  <c r="S183" s="1"/>
  <c r="R182"/>
  <c r="Q182"/>
  <c r="S182" s="1"/>
  <c r="R185" i="24"/>
  <c r="Q185"/>
  <c r="S185" s="1"/>
  <c r="R184"/>
  <c r="Q184"/>
  <c r="S184" s="1"/>
  <c r="R183"/>
  <c r="Q183"/>
  <c r="S183" s="1"/>
  <c r="R182"/>
  <c r="Q182"/>
  <c r="S182" s="1"/>
  <c r="R185" i="25"/>
  <c r="Q185"/>
  <c r="S185" s="1"/>
  <c r="R184"/>
  <c r="Q184"/>
  <c r="R183"/>
  <c r="Q183"/>
  <c r="S183" s="1"/>
  <c r="R182"/>
  <c r="Q182"/>
  <c r="S182" s="1"/>
  <c r="R185" i="26"/>
  <c r="Q185"/>
  <c r="S185" s="1"/>
  <c r="R184"/>
  <c r="Q184"/>
  <c r="S184" s="1"/>
  <c r="R183"/>
  <c r="Q183"/>
  <c r="R182"/>
  <c r="Q182"/>
  <c r="S182" s="1"/>
  <c r="R185" i="27"/>
  <c r="Q185"/>
  <c r="S185" s="1"/>
  <c r="R184"/>
  <c r="Q184"/>
  <c r="S184" s="1"/>
  <c r="R183"/>
  <c r="Q183"/>
  <c r="S183" s="1"/>
  <c r="R182"/>
  <c r="Q182"/>
  <c r="S182" s="1"/>
  <c r="R185" i="28"/>
  <c r="Q185"/>
  <c r="S185" s="1"/>
  <c r="R184"/>
  <c r="Q184"/>
  <c r="S184" s="1"/>
  <c r="R183"/>
  <c r="Q183"/>
  <c r="S183" s="1"/>
  <c r="R182"/>
  <c r="Q182"/>
  <c r="S182" s="1"/>
  <c r="R185" i="29"/>
  <c r="Q185"/>
  <c r="S185" s="1"/>
  <c r="R184"/>
  <c r="Q184"/>
  <c r="S184" s="1"/>
  <c r="R183"/>
  <c r="Q183"/>
  <c r="S183" s="1"/>
  <c r="R182"/>
  <c r="Q182"/>
  <c r="S182" s="1"/>
  <c r="R185" i="30"/>
  <c r="Q185"/>
  <c r="S185" s="1"/>
  <c r="R184"/>
  <c r="Q184"/>
  <c r="S184" s="1"/>
  <c r="R183"/>
  <c r="Q183"/>
  <c r="S183" s="1"/>
  <c r="R182"/>
  <c r="Q182"/>
  <c r="S182" s="1"/>
  <c r="R185" i="31"/>
  <c r="Q185"/>
  <c r="S185" s="1"/>
  <c r="R184"/>
  <c r="Q184"/>
  <c r="S184" s="1"/>
  <c r="R183"/>
  <c r="Q183"/>
  <c r="S183" s="1"/>
  <c r="R182"/>
  <c r="Q182"/>
  <c r="S182" s="1"/>
  <c r="R185" i="1"/>
  <c r="Q185"/>
  <c r="R184"/>
  <c r="Q184"/>
  <c r="S184" s="1"/>
  <c r="R183"/>
  <c r="Q183"/>
  <c r="S183" s="1"/>
  <c r="R182"/>
  <c r="Q182"/>
  <c r="R179" i="2"/>
  <c r="Q179"/>
  <c r="S179" s="1"/>
  <c r="R178"/>
  <c r="Q178"/>
  <c r="S178" s="1"/>
  <c r="R177"/>
  <c r="Q177"/>
  <c r="S177" s="1"/>
  <c r="R176"/>
  <c r="Q176"/>
  <c r="S176" s="1"/>
  <c r="R179" i="3"/>
  <c r="Q179"/>
  <c r="S179" s="1"/>
  <c r="R178"/>
  <c r="Q178"/>
  <c r="S178" s="1"/>
  <c r="R177"/>
  <c r="Q177"/>
  <c r="S177" s="1"/>
  <c r="R176"/>
  <c r="Q176"/>
  <c r="S176" s="1"/>
  <c r="R179" i="4"/>
  <c r="Q179"/>
  <c r="S179" s="1"/>
  <c r="R178"/>
  <c r="Q178"/>
  <c r="S178" s="1"/>
  <c r="R177"/>
  <c r="Q177"/>
  <c r="S177" s="1"/>
  <c r="R176"/>
  <c r="Q176"/>
  <c r="S176" s="1"/>
  <c r="R179" i="5"/>
  <c r="Q179"/>
  <c r="S179" s="1"/>
  <c r="R178"/>
  <c r="Q178"/>
  <c r="S178" s="1"/>
  <c r="R177"/>
  <c r="Q177"/>
  <c r="S177" s="1"/>
  <c r="R176"/>
  <c r="Q176"/>
  <c r="S176" s="1"/>
  <c r="R179" i="6"/>
  <c r="Q179"/>
  <c r="S179" s="1"/>
  <c r="R178"/>
  <c r="Q178"/>
  <c r="S178" s="1"/>
  <c r="R177"/>
  <c r="Q177"/>
  <c r="S177" s="1"/>
  <c r="R176"/>
  <c r="Q176"/>
  <c r="S176" s="1"/>
  <c r="R179" i="7"/>
  <c r="Q179"/>
  <c r="S179" s="1"/>
  <c r="R178"/>
  <c r="Q178"/>
  <c r="S178" s="1"/>
  <c r="R177"/>
  <c r="Q177"/>
  <c r="S177" s="1"/>
  <c r="R176"/>
  <c r="Q176"/>
  <c r="R179" i="8"/>
  <c r="Q179"/>
  <c r="S179" s="1"/>
  <c r="R178"/>
  <c r="Q178"/>
  <c r="S178" s="1"/>
  <c r="R177"/>
  <c r="Q177"/>
  <c r="S177" s="1"/>
  <c r="R176"/>
  <c r="Q176"/>
  <c r="S176" s="1"/>
  <c r="R179" i="9"/>
  <c r="Q179"/>
  <c r="S179" s="1"/>
  <c r="R178"/>
  <c r="Q178"/>
  <c r="S178" s="1"/>
  <c r="R177"/>
  <c r="Q177"/>
  <c r="S177" s="1"/>
  <c r="R176"/>
  <c r="Q176"/>
  <c r="S176" s="1"/>
  <c r="R179" i="10"/>
  <c r="Q179"/>
  <c r="S179" s="1"/>
  <c r="R178"/>
  <c r="Q178"/>
  <c r="S178" s="1"/>
  <c r="R177"/>
  <c r="Q177"/>
  <c r="S177" s="1"/>
  <c r="R176"/>
  <c r="Q176"/>
  <c r="S176" s="1"/>
  <c r="R179" i="11"/>
  <c r="Q179"/>
  <c r="S179" s="1"/>
  <c r="R178"/>
  <c r="Q178"/>
  <c r="S178" s="1"/>
  <c r="R177"/>
  <c r="Q177"/>
  <c r="S177" s="1"/>
  <c r="R176"/>
  <c r="Q176"/>
  <c r="S176" s="1"/>
  <c r="R179" i="12"/>
  <c r="Q179"/>
  <c r="S179" s="1"/>
  <c r="R178"/>
  <c r="Q178"/>
  <c r="S178" s="1"/>
  <c r="R177"/>
  <c r="Q177"/>
  <c r="S177" s="1"/>
  <c r="R176"/>
  <c r="Q176"/>
  <c r="S176" s="1"/>
  <c r="R179" i="13"/>
  <c r="Q179"/>
  <c r="S179" s="1"/>
  <c r="R178"/>
  <c r="Q178"/>
  <c r="S178" s="1"/>
  <c r="R177"/>
  <c r="Q177"/>
  <c r="S177" s="1"/>
  <c r="R176"/>
  <c r="Q176"/>
  <c r="S176" s="1"/>
  <c r="R179" i="14"/>
  <c r="Q179"/>
  <c r="S179" s="1"/>
  <c r="R178"/>
  <c r="Q178"/>
  <c r="S178" s="1"/>
  <c r="R177"/>
  <c r="Q177"/>
  <c r="S177" s="1"/>
  <c r="R176"/>
  <c r="Q176"/>
  <c r="S176" s="1"/>
  <c r="R179" i="15"/>
  <c r="Q179"/>
  <c r="S179" s="1"/>
  <c r="R178"/>
  <c r="Q178"/>
  <c r="S178" s="1"/>
  <c r="R177"/>
  <c r="Q177"/>
  <c r="S177" s="1"/>
  <c r="R176"/>
  <c r="Q176"/>
  <c r="S176" s="1"/>
  <c r="R179" i="16"/>
  <c r="Q179"/>
  <c r="S179" s="1"/>
  <c r="R178"/>
  <c r="Q178"/>
  <c r="S178" s="1"/>
  <c r="R177"/>
  <c r="Q177"/>
  <c r="S177" s="1"/>
  <c r="R176"/>
  <c r="Q176"/>
  <c r="S176" s="1"/>
  <c r="R179" i="17"/>
  <c r="Q179"/>
  <c r="S179" s="1"/>
  <c r="R178"/>
  <c r="Q178"/>
  <c r="S178" s="1"/>
  <c r="R177"/>
  <c r="Q177"/>
  <c r="S177" s="1"/>
  <c r="R176"/>
  <c r="Q176"/>
  <c r="S176" s="1"/>
  <c r="R179" i="18"/>
  <c r="Q179"/>
  <c r="S179" s="1"/>
  <c r="R178"/>
  <c r="Q178"/>
  <c r="S178" s="1"/>
  <c r="R177"/>
  <c r="Q177"/>
  <c r="S177" s="1"/>
  <c r="R176"/>
  <c r="Q176"/>
  <c r="S176" s="1"/>
  <c r="R179" i="19"/>
  <c r="Q179"/>
  <c r="S179" s="1"/>
  <c r="R178"/>
  <c r="Q178"/>
  <c r="S178" s="1"/>
  <c r="R177"/>
  <c r="Q177"/>
  <c r="S177" s="1"/>
  <c r="R176"/>
  <c r="Q176"/>
  <c r="S176" s="1"/>
  <c r="R179" i="20"/>
  <c r="Q179"/>
  <c r="S179" s="1"/>
  <c r="R178"/>
  <c r="Q178"/>
  <c r="S178" s="1"/>
  <c r="R177"/>
  <c r="Q177"/>
  <c r="S177" s="1"/>
  <c r="R176"/>
  <c r="Q176"/>
  <c r="S176" s="1"/>
  <c r="R179" i="21"/>
  <c r="Q179"/>
  <c r="S179" s="1"/>
  <c r="R178"/>
  <c r="Q178"/>
  <c r="S178" s="1"/>
  <c r="R177"/>
  <c r="Q177"/>
  <c r="S177" s="1"/>
  <c r="R176"/>
  <c r="Q176"/>
  <c r="S176" s="1"/>
  <c r="R179" i="22"/>
  <c r="Q179"/>
  <c r="S179" s="1"/>
  <c r="R178"/>
  <c r="Q178"/>
  <c r="S178" s="1"/>
  <c r="R177"/>
  <c r="Q177"/>
  <c r="S177" s="1"/>
  <c r="R176"/>
  <c r="Q176"/>
  <c r="S176" s="1"/>
  <c r="R179" i="23"/>
  <c r="Q179"/>
  <c r="S179" s="1"/>
  <c r="R178"/>
  <c r="Q178"/>
  <c r="S178" s="1"/>
  <c r="R177"/>
  <c r="Q177"/>
  <c r="S177" s="1"/>
  <c r="R176"/>
  <c r="Q176"/>
  <c r="S176" s="1"/>
  <c r="R179" i="24"/>
  <c r="Q179"/>
  <c r="S179" s="1"/>
  <c r="R178"/>
  <c r="Q178"/>
  <c r="S178" s="1"/>
  <c r="R177"/>
  <c r="Q177"/>
  <c r="S177" s="1"/>
  <c r="R176"/>
  <c r="Q176"/>
  <c r="S176" s="1"/>
  <c r="R179" i="25"/>
  <c r="Q179"/>
  <c r="S179" s="1"/>
  <c r="R178"/>
  <c r="Q178"/>
  <c r="S178" s="1"/>
  <c r="R177"/>
  <c r="Q177"/>
  <c r="S177" s="1"/>
  <c r="R176"/>
  <c r="Q176"/>
  <c r="S176" s="1"/>
  <c r="R179" i="26"/>
  <c r="Q179"/>
  <c r="S179" s="1"/>
  <c r="R178"/>
  <c r="Q178"/>
  <c r="S178" s="1"/>
  <c r="R177"/>
  <c r="Q177"/>
  <c r="S177" s="1"/>
  <c r="R176"/>
  <c r="Q176"/>
  <c r="S176" s="1"/>
  <c r="R179" i="27"/>
  <c r="Q179"/>
  <c r="S179" s="1"/>
  <c r="R178"/>
  <c r="Q178"/>
  <c r="S178" s="1"/>
  <c r="R177"/>
  <c r="Q177"/>
  <c r="S177" s="1"/>
  <c r="R176"/>
  <c r="Q176"/>
  <c r="S176" s="1"/>
  <c r="R179" i="28"/>
  <c r="Q179"/>
  <c r="S179" s="1"/>
  <c r="R178"/>
  <c r="Q178"/>
  <c r="S178" s="1"/>
  <c r="R177"/>
  <c r="Q177"/>
  <c r="S177" s="1"/>
  <c r="R176"/>
  <c r="Q176"/>
  <c r="S176" s="1"/>
  <c r="R179" i="29"/>
  <c r="Q179"/>
  <c r="S179" s="1"/>
  <c r="R178"/>
  <c r="Q178"/>
  <c r="S178" s="1"/>
  <c r="R177"/>
  <c r="Q177"/>
  <c r="S177" s="1"/>
  <c r="R176"/>
  <c r="Q176"/>
  <c r="S176" s="1"/>
  <c r="R179" i="30"/>
  <c r="Q179"/>
  <c r="S179" s="1"/>
  <c r="R178"/>
  <c r="Q178"/>
  <c r="S178" s="1"/>
  <c r="R177"/>
  <c r="Q177"/>
  <c r="S177" s="1"/>
  <c r="R176"/>
  <c r="Q176"/>
  <c r="S176" s="1"/>
  <c r="R179" i="31"/>
  <c r="Q179"/>
  <c r="S179" s="1"/>
  <c r="R178"/>
  <c r="Q178"/>
  <c r="S178" s="1"/>
  <c r="R177"/>
  <c r="Q177"/>
  <c r="S177" s="1"/>
  <c r="R176"/>
  <c r="Q176"/>
  <c r="S176" s="1"/>
  <c r="R179" i="1"/>
  <c r="Q179"/>
  <c r="R178"/>
  <c r="Q178"/>
  <c r="R177"/>
  <c r="Q177"/>
  <c r="R176"/>
  <c r="Q176"/>
  <c r="S176" s="1"/>
  <c r="R173" i="2"/>
  <c r="Q173"/>
  <c r="S173" s="1"/>
  <c r="R172"/>
  <c r="Q172"/>
  <c r="S172" s="1"/>
  <c r="R171"/>
  <c r="Q171"/>
  <c r="S171" s="1"/>
  <c r="R170"/>
  <c r="Q170"/>
  <c r="S170" s="1"/>
  <c r="R173" i="3"/>
  <c r="Q173"/>
  <c r="S173" s="1"/>
  <c r="R172"/>
  <c r="Q172"/>
  <c r="S172" s="1"/>
  <c r="R171"/>
  <c r="Q171"/>
  <c r="S171" s="1"/>
  <c r="R170"/>
  <c r="Q170"/>
  <c r="S170" s="1"/>
  <c r="R173" i="4"/>
  <c r="Q173"/>
  <c r="S173" s="1"/>
  <c r="R172"/>
  <c r="Q172"/>
  <c r="S172" s="1"/>
  <c r="R171"/>
  <c r="Q171"/>
  <c r="S171" s="1"/>
  <c r="R170"/>
  <c r="Q170"/>
  <c r="S170" s="1"/>
  <c r="R173" i="5"/>
  <c r="Q173"/>
  <c r="S173" s="1"/>
  <c r="R172"/>
  <c r="Q172"/>
  <c r="S172" s="1"/>
  <c r="R171"/>
  <c r="Q171"/>
  <c r="S171" s="1"/>
  <c r="R170"/>
  <c r="Q170"/>
  <c r="S170" s="1"/>
  <c r="R173" i="6"/>
  <c r="Q173"/>
  <c r="S173" s="1"/>
  <c r="R172"/>
  <c r="Q172"/>
  <c r="S172" s="1"/>
  <c r="R171"/>
  <c r="Q171"/>
  <c r="S171" s="1"/>
  <c r="R170"/>
  <c r="Q170"/>
  <c r="S170" s="1"/>
  <c r="R173" i="7"/>
  <c r="Q173"/>
  <c r="S173" s="1"/>
  <c r="R172"/>
  <c r="Q172"/>
  <c r="S172" s="1"/>
  <c r="R171"/>
  <c r="Q171"/>
  <c r="S171" s="1"/>
  <c r="R170"/>
  <c r="Q170"/>
  <c r="S170" s="1"/>
  <c r="R173" i="8"/>
  <c r="Q173"/>
  <c r="S173" s="1"/>
  <c r="R172"/>
  <c r="Q172"/>
  <c r="S172" s="1"/>
  <c r="R171"/>
  <c r="Q171"/>
  <c r="S171" s="1"/>
  <c r="R170"/>
  <c r="Q170"/>
  <c r="S170" s="1"/>
  <c r="R173" i="9"/>
  <c r="Q173"/>
  <c r="S173" s="1"/>
  <c r="R172"/>
  <c r="Q172"/>
  <c r="S172" s="1"/>
  <c r="R171"/>
  <c r="Q171"/>
  <c r="S171" s="1"/>
  <c r="R170"/>
  <c r="Q170"/>
  <c r="S170" s="1"/>
  <c r="R173" i="10"/>
  <c r="Q173"/>
  <c r="S173" s="1"/>
  <c r="R172"/>
  <c r="Q172"/>
  <c r="S172" s="1"/>
  <c r="R171"/>
  <c r="Q171"/>
  <c r="S171" s="1"/>
  <c r="R170"/>
  <c r="Q170"/>
  <c r="S170" s="1"/>
  <c r="R173" i="11"/>
  <c r="Q173"/>
  <c r="S173" s="1"/>
  <c r="R172"/>
  <c r="Q172"/>
  <c r="S172" s="1"/>
  <c r="R171"/>
  <c r="Q171"/>
  <c r="S171" s="1"/>
  <c r="R170"/>
  <c r="Q170"/>
  <c r="S170" s="1"/>
  <c r="R173" i="12"/>
  <c r="Q173"/>
  <c r="S173" s="1"/>
  <c r="R172"/>
  <c r="Q172"/>
  <c r="S172" s="1"/>
  <c r="R171"/>
  <c r="Q171"/>
  <c r="S171" s="1"/>
  <c r="R170"/>
  <c r="Q170"/>
  <c r="S170" s="1"/>
  <c r="R173" i="13"/>
  <c r="Q173"/>
  <c r="S173" s="1"/>
  <c r="R172"/>
  <c r="Q172"/>
  <c r="S172" s="1"/>
  <c r="R171"/>
  <c r="Q171"/>
  <c r="S171" s="1"/>
  <c r="R170"/>
  <c r="Q170"/>
  <c r="S170" s="1"/>
  <c r="R173" i="14"/>
  <c r="Q173"/>
  <c r="S173" s="1"/>
  <c r="R172"/>
  <c r="Q172"/>
  <c r="S172" s="1"/>
  <c r="R171"/>
  <c r="Q171"/>
  <c r="S171" s="1"/>
  <c r="R170"/>
  <c r="Q170"/>
  <c r="S170" s="1"/>
  <c r="R173" i="15"/>
  <c r="Q173"/>
  <c r="S173" s="1"/>
  <c r="R172"/>
  <c r="Q172"/>
  <c r="S172" s="1"/>
  <c r="R171"/>
  <c r="Q171"/>
  <c r="S171" s="1"/>
  <c r="R170"/>
  <c r="Q170"/>
  <c r="S170" s="1"/>
  <c r="R173" i="16"/>
  <c r="Q173"/>
  <c r="S173" s="1"/>
  <c r="R172"/>
  <c r="Q172"/>
  <c r="S172" s="1"/>
  <c r="R171"/>
  <c r="Q171"/>
  <c r="S171" s="1"/>
  <c r="R170"/>
  <c r="Q170"/>
  <c r="S170" s="1"/>
  <c r="R173" i="17"/>
  <c r="Q173"/>
  <c r="S173" s="1"/>
  <c r="R172"/>
  <c r="Q172"/>
  <c r="S172" s="1"/>
  <c r="R171"/>
  <c r="Q171"/>
  <c r="S171" s="1"/>
  <c r="R170"/>
  <c r="Q170"/>
  <c r="S170" s="1"/>
  <c r="R173" i="18"/>
  <c r="Q173"/>
  <c r="S173" s="1"/>
  <c r="R172"/>
  <c r="Q172"/>
  <c r="S172" s="1"/>
  <c r="R171"/>
  <c r="Q171"/>
  <c r="S171" s="1"/>
  <c r="R170"/>
  <c r="Q170"/>
  <c r="S170" s="1"/>
  <c r="R173" i="19"/>
  <c r="Q173"/>
  <c r="S173" s="1"/>
  <c r="R172"/>
  <c r="Q172"/>
  <c r="S172" s="1"/>
  <c r="R171"/>
  <c r="Q171"/>
  <c r="S171" s="1"/>
  <c r="R170"/>
  <c r="Q170"/>
  <c r="S170" s="1"/>
  <c r="R173" i="20"/>
  <c r="Q173"/>
  <c r="S173" s="1"/>
  <c r="R172"/>
  <c r="Q172"/>
  <c r="S172" s="1"/>
  <c r="R171"/>
  <c r="Q171"/>
  <c r="S171" s="1"/>
  <c r="R170"/>
  <c r="Q170"/>
  <c r="S170" s="1"/>
  <c r="R173" i="21"/>
  <c r="Q173"/>
  <c r="S173" s="1"/>
  <c r="R172"/>
  <c r="Q172"/>
  <c r="S172" s="1"/>
  <c r="R171"/>
  <c r="Q171"/>
  <c r="S171" s="1"/>
  <c r="R170"/>
  <c r="Q170"/>
  <c r="S170" s="1"/>
  <c r="R173" i="22"/>
  <c r="Q173"/>
  <c r="S173" s="1"/>
  <c r="R172"/>
  <c r="Q172"/>
  <c r="S172" s="1"/>
  <c r="R171"/>
  <c r="Q171"/>
  <c r="S171" s="1"/>
  <c r="R170"/>
  <c r="Q170"/>
  <c r="S170" s="1"/>
  <c r="R173" i="23"/>
  <c r="Q173"/>
  <c r="S173" s="1"/>
  <c r="R172"/>
  <c r="Q172"/>
  <c r="S172" s="1"/>
  <c r="R171"/>
  <c r="Q171"/>
  <c r="S171" s="1"/>
  <c r="R170"/>
  <c r="Q170"/>
  <c r="R173" i="24"/>
  <c r="Q173"/>
  <c r="S173" s="1"/>
  <c r="R172"/>
  <c r="Q172"/>
  <c r="S172" s="1"/>
  <c r="R171"/>
  <c r="Q171"/>
  <c r="S171" s="1"/>
  <c r="R170"/>
  <c r="Q170"/>
  <c r="S170" s="1"/>
  <c r="R173" i="25"/>
  <c r="Q173"/>
  <c r="S173" s="1"/>
  <c r="R172"/>
  <c r="Q172"/>
  <c r="S172" s="1"/>
  <c r="R171"/>
  <c r="Q171"/>
  <c r="S171" s="1"/>
  <c r="R170"/>
  <c r="Q170"/>
  <c r="S170" s="1"/>
  <c r="R173" i="26"/>
  <c r="Q173"/>
  <c r="S173" s="1"/>
  <c r="R172"/>
  <c r="Q172"/>
  <c r="S172" s="1"/>
  <c r="R171"/>
  <c r="Q171"/>
  <c r="S171" s="1"/>
  <c r="R170"/>
  <c r="Q170"/>
  <c r="S170" s="1"/>
  <c r="R173" i="27"/>
  <c r="Q173"/>
  <c r="S173" s="1"/>
  <c r="R172"/>
  <c r="Q172"/>
  <c r="S172" s="1"/>
  <c r="R171"/>
  <c r="Q171"/>
  <c r="S171" s="1"/>
  <c r="R170"/>
  <c r="Q170"/>
  <c r="S170" s="1"/>
  <c r="R173" i="28"/>
  <c r="Q173"/>
  <c r="S173" s="1"/>
  <c r="R172"/>
  <c r="Q172"/>
  <c r="S172" s="1"/>
  <c r="R171"/>
  <c r="Q171"/>
  <c r="S171" s="1"/>
  <c r="R170"/>
  <c r="Q170"/>
  <c r="S170" s="1"/>
  <c r="R173" i="29"/>
  <c r="Q173"/>
  <c r="S173" s="1"/>
  <c r="R172"/>
  <c r="Q172"/>
  <c r="S172" s="1"/>
  <c r="R171"/>
  <c r="Q171"/>
  <c r="S171" s="1"/>
  <c r="R170"/>
  <c r="Q170"/>
  <c r="S170" s="1"/>
  <c r="R173" i="30"/>
  <c r="Q173"/>
  <c r="S173" s="1"/>
  <c r="R172"/>
  <c r="Q172"/>
  <c r="S172" s="1"/>
  <c r="R171"/>
  <c r="Q171"/>
  <c r="S171" s="1"/>
  <c r="R170"/>
  <c r="Q170"/>
  <c r="S170" s="1"/>
  <c r="R173" i="31"/>
  <c r="Q173"/>
  <c r="S173" s="1"/>
  <c r="R172"/>
  <c r="Q172"/>
  <c r="S172" s="1"/>
  <c r="R171"/>
  <c r="Q171"/>
  <c r="S171" s="1"/>
  <c r="R170"/>
  <c r="Q170"/>
  <c r="S170" s="1"/>
  <c r="R173" i="1"/>
  <c r="Q173"/>
  <c r="R172"/>
  <c r="Q172"/>
  <c r="R171"/>
  <c r="Q171"/>
  <c r="R170"/>
  <c r="Q170"/>
  <c r="S170" s="1"/>
  <c r="R167" i="2"/>
  <c r="Q167"/>
  <c r="S167" s="1"/>
  <c r="R166"/>
  <c r="Q166"/>
  <c r="S166" s="1"/>
  <c r="R165"/>
  <c r="Q165"/>
  <c r="S165" s="1"/>
  <c r="R164"/>
  <c r="Q164"/>
  <c r="S164" s="1"/>
  <c r="R167" i="3"/>
  <c r="Q167"/>
  <c r="S167" s="1"/>
  <c r="R166"/>
  <c r="Q166"/>
  <c r="S166" s="1"/>
  <c r="R165"/>
  <c r="Q165"/>
  <c r="S165" s="1"/>
  <c r="R164"/>
  <c r="Q164"/>
  <c r="S164" s="1"/>
  <c r="R167" i="4"/>
  <c r="Q167"/>
  <c r="S167" s="1"/>
  <c r="R166"/>
  <c r="Q166"/>
  <c r="S166" s="1"/>
  <c r="R165"/>
  <c r="Q165"/>
  <c r="S165" s="1"/>
  <c r="R164"/>
  <c r="Q164"/>
  <c r="S164" s="1"/>
  <c r="R167" i="5"/>
  <c r="Q167"/>
  <c r="S167" s="1"/>
  <c r="R166"/>
  <c r="Q166"/>
  <c r="S166" s="1"/>
  <c r="R165"/>
  <c r="Q165"/>
  <c r="S165" s="1"/>
  <c r="R164"/>
  <c r="Q164"/>
  <c r="S164" s="1"/>
  <c r="R167" i="6"/>
  <c r="Q167"/>
  <c r="S167" s="1"/>
  <c r="R166"/>
  <c r="Q166"/>
  <c r="S166" s="1"/>
  <c r="R165"/>
  <c r="Q165"/>
  <c r="S165" s="1"/>
  <c r="R164"/>
  <c r="Q164"/>
  <c r="S164" s="1"/>
  <c r="R167" i="7"/>
  <c r="Q167"/>
  <c r="S167" s="1"/>
  <c r="R166"/>
  <c r="Q166"/>
  <c r="S166" s="1"/>
  <c r="R165"/>
  <c r="Q165"/>
  <c r="S165" s="1"/>
  <c r="R164"/>
  <c r="Q164"/>
  <c r="S164" s="1"/>
  <c r="R167" i="8"/>
  <c r="Q167"/>
  <c r="S167" s="1"/>
  <c r="R166"/>
  <c r="Q166"/>
  <c r="S166" s="1"/>
  <c r="R165"/>
  <c r="Q165"/>
  <c r="S165" s="1"/>
  <c r="R164"/>
  <c r="Q164"/>
  <c r="S164" s="1"/>
  <c r="R167" i="9"/>
  <c r="Q167"/>
  <c r="S167" s="1"/>
  <c r="R166"/>
  <c r="Q166"/>
  <c r="S166" s="1"/>
  <c r="R165"/>
  <c r="Q165"/>
  <c r="S165" s="1"/>
  <c r="R164"/>
  <c r="Q164"/>
  <c r="S164" s="1"/>
  <c r="R167" i="10"/>
  <c r="Q167"/>
  <c r="S167" s="1"/>
  <c r="R166"/>
  <c r="Q166"/>
  <c r="S166" s="1"/>
  <c r="R165"/>
  <c r="Q165"/>
  <c r="S165" s="1"/>
  <c r="R164"/>
  <c r="Q164"/>
  <c r="S164" s="1"/>
  <c r="R167" i="11"/>
  <c r="Q167"/>
  <c r="S167" s="1"/>
  <c r="R166"/>
  <c r="Q166"/>
  <c r="S166" s="1"/>
  <c r="R165"/>
  <c r="Q165"/>
  <c r="S165" s="1"/>
  <c r="R164"/>
  <c r="Q164"/>
  <c r="S164" s="1"/>
  <c r="R167" i="12"/>
  <c r="Q167"/>
  <c r="S167" s="1"/>
  <c r="R166"/>
  <c r="Q166"/>
  <c r="S166" s="1"/>
  <c r="R165"/>
  <c r="Q165"/>
  <c r="S165" s="1"/>
  <c r="R164"/>
  <c r="Q164"/>
  <c r="S164" s="1"/>
  <c r="R167" i="13"/>
  <c r="Q167"/>
  <c r="S167" s="1"/>
  <c r="R166"/>
  <c r="Q166"/>
  <c r="S166" s="1"/>
  <c r="R165"/>
  <c r="Q165"/>
  <c r="S165" s="1"/>
  <c r="R164"/>
  <c r="Q164"/>
  <c r="S164" s="1"/>
  <c r="R167" i="14"/>
  <c r="Q167"/>
  <c r="S167" s="1"/>
  <c r="R166"/>
  <c r="Q166"/>
  <c r="S166" s="1"/>
  <c r="R165"/>
  <c r="Q165"/>
  <c r="S165" s="1"/>
  <c r="R164"/>
  <c r="Q164"/>
  <c r="S164" s="1"/>
  <c r="R167" i="15"/>
  <c r="Q167"/>
  <c r="S167" s="1"/>
  <c r="R166"/>
  <c r="Q166"/>
  <c r="S166" s="1"/>
  <c r="R165"/>
  <c r="Q165"/>
  <c r="S165" s="1"/>
  <c r="R164"/>
  <c r="Q164"/>
  <c r="S164" s="1"/>
  <c r="R167" i="16"/>
  <c r="Q167"/>
  <c r="S167" s="1"/>
  <c r="R166"/>
  <c r="Q166"/>
  <c r="S166" s="1"/>
  <c r="R165"/>
  <c r="Q165"/>
  <c r="S165" s="1"/>
  <c r="R164"/>
  <c r="Q164"/>
  <c r="S164" s="1"/>
  <c r="R167" i="17"/>
  <c r="Q167"/>
  <c r="S167" s="1"/>
  <c r="R166"/>
  <c r="Q166"/>
  <c r="S166" s="1"/>
  <c r="R165"/>
  <c r="Q165"/>
  <c r="S165" s="1"/>
  <c r="R164"/>
  <c r="Q164"/>
  <c r="S164" s="1"/>
  <c r="R167" i="18"/>
  <c r="Q167"/>
  <c r="S167" s="1"/>
  <c r="R166"/>
  <c r="Q166"/>
  <c r="S166" s="1"/>
  <c r="R165"/>
  <c r="Q165"/>
  <c r="S165" s="1"/>
  <c r="R164"/>
  <c r="Q164"/>
  <c r="S164" s="1"/>
  <c r="R167" i="19"/>
  <c r="Q167"/>
  <c r="S167" s="1"/>
  <c r="R166"/>
  <c r="Q166"/>
  <c r="S166" s="1"/>
  <c r="R165"/>
  <c r="Q165"/>
  <c r="S165" s="1"/>
  <c r="R164"/>
  <c r="Q164"/>
  <c r="S164" s="1"/>
  <c r="R167" i="20"/>
  <c r="Q167"/>
  <c r="S167" s="1"/>
  <c r="R166"/>
  <c r="Q166"/>
  <c r="S166" s="1"/>
  <c r="R165"/>
  <c r="Q165"/>
  <c r="S165" s="1"/>
  <c r="R164"/>
  <c r="Q164"/>
  <c r="S164" s="1"/>
  <c r="R167" i="21"/>
  <c r="Q167"/>
  <c r="S167" s="1"/>
  <c r="R166"/>
  <c r="Q166"/>
  <c r="S166" s="1"/>
  <c r="R165"/>
  <c r="Q165"/>
  <c r="S165" s="1"/>
  <c r="R164"/>
  <c r="Q164"/>
  <c r="S164" s="1"/>
  <c r="R167" i="22"/>
  <c r="Q167"/>
  <c r="S167" s="1"/>
  <c r="R166"/>
  <c r="Q166"/>
  <c r="S166" s="1"/>
  <c r="R165"/>
  <c r="Q165"/>
  <c r="S165" s="1"/>
  <c r="R164"/>
  <c r="Q164"/>
  <c r="S164" s="1"/>
  <c r="R167" i="23"/>
  <c r="Q167"/>
  <c r="S167" s="1"/>
  <c r="R166"/>
  <c r="Q166"/>
  <c r="S166" s="1"/>
  <c r="R165"/>
  <c r="Q165"/>
  <c r="S165" s="1"/>
  <c r="R164"/>
  <c r="Q164"/>
  <c r="S164" s="1"/>
  <c r="R167" i="24"/>
  <c r="Q167"/>
  <c r="S167" s="1"/>
  <c r="R166"/>
  <c r="Q166"/>
  <c r="S166" s="1"/>
  <c r="R165"/>
  <c r="Q165"/>
  <c r="S165" s="1"/>
  <c r="R164"/>
  <c r="Q164"/>
  <c r="S164" s="1"/>
  <c r="R167" i="25"/>
  <c r="Q167"/>
  <c r="S167" s="1"/>
  <c r="R166"/>
  <c r="Q166"/>
  <c r="S166" s="1"/>
  <c r="R165"/>
  <c r="Q165"/>
  <c r="S165" s="1"/>
  <c r="R164"/>
  <c r="Q164"/>
  <c r="S164" s="1"/>
  <c r="R167" i="26"/>
  <c r="Q167"/>
  <c r="S167" s="1"/>
  <c r="R166"/>
  <c r="Q166"/>
  <c r="S166" s="1"/>
  <c r="R165"/>
  <c r="Q165"/>
  <c r="S165" s="1"/>
  <c r="R164"/>
  <c r="Q164"/>
  <c r="S164" s="1"/>
  <c r="R167" i="27"/>
  <c r="Q167"/>
  <c r="S167" s="1"/>
  <c r="R166"/>
  <c r="Q166"/>
  <c r="S166" s="1"/>
  <c r="R165"/>
  <c r="Q165"/>
  <c r="S165" s="1"/>
  <c r="R164"/>
  <c r="Q164"/>
  <c r="S164" s="1"/>
  <c r="R167" i="28"/>
  <c r="Q167"/>
  <c r="S167" s="1"/>
  <c r="R166"/>
  <c r="Q166"/>
  <c r="S166" s="1"/>
  <c r="R165"/>
  <c r="Q165"/>
  <c r="S165" s="1"/>
  <c r="R164"/>
  <c r="Q164"/>
  <c r="S164" s="1"/>
  <c r="R167" i="29"/>
  <c r="Q167"/>
  <c r="S167" s="1"/>
  <c r="R166"/>
  <c r="Q166"/>
  <c r="S166" s="1"/>
  <c r="R165"/>
  <c r="Q165"/>
  <c r="S165" s="1"/>
  <c r="R164"/>
  <c r="Q164"/>
  <c r="S164" s="1"/>
  <c r="R167" i="30"/>
  <c r="Q167"/>
  <c r="S167" s="1"/>
  <c r="R166"/>
  <c r="Q166"/>
  <c r="S166" s="1"/>
  <c r="R165"/>
  <c r="Q165"/>
  <c r="S165" s="1"/>
  <c r="R164"/>
  <c r="Q164"/>
  <c r="S164" s="1"/>
  <c r="R167" i="31"/>
  <c r="Q167"/>
  <c r="S167" s="1"/>
  <c r="R166"/>
  <c r="Q166"/>
  <c r="S166" s="1"/>
  <c r="R165"/>
  <c r="Q165"/>
  <c r="S165" s="1"/>
  <c r="R164"/>
  <c r="Q164"/>
  <c r="S164" s="1"/>
  <c r="R167" i="1"/>
  <c r="Q167"/>
  <c r="R166"/>
  <c r="Q166"/>
  <c r="R165"/>
  <c r="Q165"/>
  <c r="R164"/>
  <c r="Q164"/>
  <c r="R161" i="2"/>
  <c r="Q161"/>
  <c r="S161" s="1"/>
  <c r="R160"/>
  <c r="Q160"/>
  <c r="S160" s="1"/>
  <c r="R159"/>
  <c r="Q159"/>
  <c r="S159" s="1"/>
  <c r="R158"/>
  <c r="Q158"/>
  <c r="S158" s="1"/>
  <c r="R161" i="3"/>
  <c r="Q161"/>
  <c r="S161" s="1"/>
  <c r="R160"/>
  <c r="Q160"/>
  <c r="S160" s="1"/>
  <c r="R159"/>
  <c r="Q159"/>
  <c r="S159" s="1"/>
  <c r="R158"/>
  <c r="Q158"/>
  <c r="S158" s="1"/>
  <c r="R161" i="4"/>
  <c r="Q161"/>
  <c r="S161" s="1"/>
  <c r="R160"/>
  <c r="Q160"/>
  <c r="S160" s="1"/>
  <c r="R159"/>
  <c r="Q159"/>
  <c r="S159" s="1"/>
  <c r="R158"/>
  <c r="Q158"/>
  <c r="S158" s="1"/>
  <c r="R161" i="5"/>
  <c r="Q161"/>
  <c r="S161" s="1"/>
  <c r="R160"/>
  <c r="Q160"/>
  <c r="S160" s="1"/>
  <c r="R159"/>
  <c r="Q159"/>
  <c r="S159" s="1"/>
  <c r="R158"/>
  <c r="Q158"/>
  <c r="S158" s="1"/>
  <c r="R161" i="6"/>
  <c r="Q161"/>
  <c r="S161" s="1"/>
  <c r="R160"/>
  <c r="Q160"/>
  <c r="S160" s="1"/>
  <c r="R159"/>
  <c r="Q159"/>
  <c r="S159" s="1"/>
  <c r="R158"/>
  <c r="Q158"/>
  <c r="S158" s="1"/>
  <c r="R161" i="7"/>
  <c r="Q161"/>
  <c r="S161" s="1"/>
  <c r="R160"/>
  <c r="Q160"/>
  <c r="S160" s="1"/>
  <c r="R159"/>
  <c r="Q159"/>
  <c r="S159" s="1"/>
  <c r="R158"/>
  <c r="Q158"/>
  <c r="S158" s="1"/>
  <c r="R161" i="8"/>
  <c r="Q161"/>
  <c r="S161" s="1"/>
  <c r="R160"/>
  <c r="Q160"/>
  <c r="S160" s="1"/>
  <c r="R159"/>
  <c r="Q159"/>
  <c r="S159" s="1"/>
  <c r="R158"/>
  <c r="Q158"/>
  <c r="S158" s="1"/>
  <c r="R161" i="9"/>
  <c r="Q161"/>
  <c r="S161" s="1"/>
  <c r="R160"/>
  <c r="Q160"/>
  <c r="S160" s="1"/>
  <c r="R159"/>
  <c r="Q159"/>
  <c r="S159" s="1"/>
  <c r="R158"/>
  <c r="Q158"/>
  <c r="S158" s="1"/>
  <c r="R161" i="10"/>
  <c r="Q161"/>
  <c r="S161" s="1"/>
  <c r="R160"/>
  <c r="Q160"/>
  <c r="S160" s="1"/>
  <c r="R159"/>
  <c r="Q159"/>
  <c r="S159" s="1"/>
  <c r="R158"/>
  <c r="Q158"/>
  <c r="S158" s="1"/>
  <c r="R161" i="11"/>
  <c r="Q161"/>
  <c r="S161" s="1"/>
  <c r="R160"/>
  <c r="Q160"/>
  <c r="S160" s="1"/>
  <c r="R159"/>
  <c r="Q159"/>
  <c r="S159" s="1"/>
  <c r="R158"/>
  <c r="Q158"/>
  <c r="S158" s="1"/>
  <c r="R161" i="12"/>
  <c r="Q161"/>
  <c r="S161" s="1"/>
  <c r="R160"/>
  <c r="Q160"/>
  <c r="S160" s="1"/>
  <c r="R159"/>
  <c r="Q159"/>
  <c r="S159" s="1"/>
  <c r="R158"/>
  <c r="Q158"/>
  <c r="S158" s="1"/>
  <c r="R161" i="13"/>
  <c r="Q161"/>
  <c r="S161" s="1"/>
  <c r="R160"/>
  <c r="Q160"/>
  <c r="S160" s="1"/>
  <c r="R159"/>
  <c r="Q159"/>
  <c r="S159" s="1"/>
  <c r="R158"/>
  <c r="Q158"/>
  <c r="S158" s="1"/>
  <c r="R161" i="14"/>
  <c r="Q161"/>
  <c r="S161" s="1"/>
  <c r="R160"/>
  <c r="Q160"/>
  <c r="S160" s="1"/>
  <c r="R159"/>
  <c r="Q159"/>
  <c r="S159" s="1"/>
  <c r="R158"/>
  <c r="Q158"/>
  <c r="S158" s="1"/>
  <c r="R161" i="15"/>
  <c r="Q161"/>
  <c r="S161" s="1"/>
  <c r="R160"/>
  <c r="Q160"/>
  <c r="S160" s="1"/>
  <c r="R159"/>
  <c r="Q159"/>
  <c r="S159" s="1"/>
  <c r="R158"/>
  <c r="Q158"/>
  <c r="S158" s="1"/>
  <c r="R161" i="16"/>
  <c r="Q161"/>
  <c r="S161" s="1"/>
  <c r="R160"/>
  <c r="Q160"/>
  <c r="S160" s="1"/>
  <c r="R159"/>
  <c r="Q159"/>
  <c r="S159" s="1"/>
  <c r="R158"/>
  <c r="Q158"/>
  <c r="S158" s="1"/>
  <c r="R161" i="17"/>
  <c r="Q161"/>
  <c r="S161" s="1"/>
  <c r="R160"/>
  <c r="Q160"/>
  <c r="S160" s="1"/>
  <c r="R159"/>
  <c r="Q159"/>
  <c r="S159" s="1"/>
  <c r="R158"/>
  <c r="Q158"/>
  <c r="S158" s="1"/>
  <c r="R161" i="18"/>
  <c r="Q161"/>
  <c r="S161" s="1"/>
  <c r="R160"/>
  <c r="Q160"/>
  <c r="S160" s="1"/>
  <c r="R159"/>
  <c r="Q159"/>
  <c r="S159" s="1"/>
  <c r="R158"/>
  <c r="Q158"/>
  <c r="S158" s="1"/>
  <c r="R161" i="19"/>
  <c r="Q161"/>
  <c r="S161" s="1"/>
  <c r="R160"/>
  <c r="Q160"/>
  <c r="S160" s="1"/>
  <c r="R159"/>
  <c r="Q159"/>
  <c r="S159" s="1"/>
  <c r="R158"/>
  <c r="Q158"/>
  <c r="S158" s="1"/>
  <c r="R161" i="20"/>
  <c r="Q161"/>
  <c r="S161" s="1"/>
  <c r="R160"/>
  <c r="Q160"/>
  <c r="S160" s="1"/>
  <c r="R159"/>
  <c r="Q159"/>
  <c r="S159" s="1"/>
  <c r="R158"/>
  <c r="Q158"/>
  <c r="S158" s="1"/>
  <c r="R161" i="21"/>
  <c r="Q161"/>
  <c r="S161" s="1"/>
  <c r="R160"/>
  <c r="Q160"/>
  <c r="S160" s="1"/>
  <c r="R159"/>
  <c r="Q159"/>
  <c r="S159" s="1"/>
  <c r="R158"/>
  <c r="Q158"/>
  <c r="S158" s="1"/>
  <c r="R161" i="22"/>
  <c r="Q161"/>
  <c r="S161" s="1"/>
  <c r="R160"/>
  <c r="Q160"/>
  <c r="S160" s="1"/>
  <c r="R159"/>
  <c r="Q159"/>
  <c r="S159" s="1"/>
  <c r="R158"/>
  <c r="Q158"/>
  <c r="S158" s="1"/>
  <c r="R161" i="23"/>
  <c r="Q161"/>
  <c r="S161" s="1"/>
  <c r="R160"/>
  <c r="Q160"/>
  <c r="S160" s="1"/>
  <c r="R159"/>
  <c r="Q159"/>
  <c r="S159" s="1"/>
  <c r="R158"/>
  <c r="Q158"/>
  <c r="S158" s="1"/>
  <c r="R161" i="24"/>
  <c r="Q161"/>
  <c r="S161" s="1"/>
  <c r="R160"/>
  <c r="Q160"/>
  <c r="S160" s="1"/>
  <c r="R159"/>
  <c r="Q159"/>
  <c r="S159" s="1"/>
  <c r="R158"/>
  <c r="Q158"/>
  <c r="S158" s="1"/>
  <c r="R161" i="25"/>
  <c r="Q161"/>
  <c r="S161" s="1"/>
  <c r="R160"/>
  <c r="Q160"/>
  <c r="S160" s="1"/>
  <c r="R159"/>
  <c r="Q159"/>
  <c r="S159" s="1"/>
  <c r="R158"/>
  <c r="Q158"/>
  <c r="S158" s="1"/>
  <c r="R161" i="26"/>
  <c r="Q161"/>
  <c r="S161" s="1"/>
  <c r="R160"/>
  <c r="Q160"/>
  <c r="S160" s="1"/>
  <c r="R159"/>
  <c r="Q159"/>
  <c r="S159" s="1"/>
  <c r="R158"/>
  <c r="Q158"/>
  <c r="S158" s="1"/>
  <c r="R161" i="27"/>
  <c r="Q161"/>
  <c r="S161" s="1"/>
  <c r="R160"/>
  <c r="Q160"/>
  <c r="S160" s="1"/>
  <c r="R159"/>
  <c r="Q159"/>
  <c r="S159" s="1"/>
  <c r="R158"/>
  <c r="Q158"/>
  <c r="S158" s="1"/>
  <c r="R161" i="28"/>
  <c r="Q161"/>
  <c r="S161" s="1"/>
  <c r="R160"/>
  <c r="Q160"/>
  <c r="S160" s="1"/>
  <c r="R159"/>
  <c r="Q159"/>
  <c r="S159" s="1"/>
  <c r="R158"/>
  <c r="Q158"/>
  <c r="S158" s="1"/>
  <c r="R161" i="29"/>
  <c r="Q161"/>
  <c r="S161" s="1"/>
  <c r="R160"/>
  <c r="Q160"/>
  <c r="S160" s="1"/>
  <c r="R159"/>
  <c r="Q159"/>
  <c r="S159" s="1"/>
  <c r="R158"/>
  <c r="Q158"/>
  <c r="S158" s="1"/>
  <c r="R161" i="30"/>
  <c r="Q161"/>
  <c r="S161" s="1"/>
  <c r="R160"/>
  <c r="Q160"/>
  <c r="S160" s="1"/>
  <c r="R159"/>
  <c r="Q159"/>
  <c r="S159" s="1"/>
  <c r="R158"/>
  <c r="Q158"/>
  <c r="S158" s="1"/>
  <c r="R161" i="31"/>
  <c r="Q161"/>
  <c r="S161" s="1"/>
  <c r="R160"/>
  <c r="Q160"/>
  <c r="S160" s="1"/>
  <c r="R159"/>
  <c r="Q159"/>
  <c r="S159" s="1"/>
  <c r="R158"/>
  <c r="Q158"/>
  <c r="S158" s="1"/>
  <c r="R161" i="1"/>
  <c r="Q161"/>
  <c r="R160"/>
  <c r="Q160"/>
  <c r="R159"/>
  <c r="Q159"/>
  <c r="R158"/>
  <c r="Q158"/>
  <c r="R155" i="2"/>
  <c r="Q155"/>
  <c r="S155" s="1"/>
  <c r="R154"/>
  <c r="Q154"/>
  <c r="S154" s="1"/>
  <c r="R153"/>
  <c r="Q153"/>
  <c r="S153" s="1"/>
  <c r="R152"/>
  <c r="Q152"/>
  <c r="S152" s="1"/>
  <c r="R155" i="3"/>
  <c r="Q155"/>
  <c r="S155" s="1"/>
  <c r="R154"/>
  <c r="Q154"/>
  <c r="S154" s="1"/>
  <c r="R153"/>
  <c r="Q153"/>
  <c r="S153" s="1"/>
  <c r="R152"/>
  <c r="Q152"/>
  <c r="S152" s="1"/>
  <c r="R155" i="4"/>
  <c r="Q155"/>
  <c r="S155" s="1"/>
  <c r="R154"/>
  <c r="Q154"/>
  <c r="S154" s="1"/>
  <c r="R153"/>
  <c r="Q153"/>
  <c r="S153" s="1"/>
  <c r="R152"/>
  <c r="Q152"/>
  <c r="S152" s="1"/>
  <c r="R155" i="5"/>
  <c r="Q155"/>
  <c r="S155" s="1"/>
  <c r="R154"/>
  <c r="Q154"/>
  <c r="S154" s="1"/>
  <c r="R153"/>
  <c r="Q153"/>
  <c r="S153" s="1"/>
  <c r="R152"/>
  <c r="Q152"/>
  <c r="S152" s="1"/>
  <c r="R155" i="6"/>
  <c r="Q155"/>
  <c r="S155" s="1"/>
  <c r="R154"/>
  <c r="Q154"/>
  <c r="S154" s="1"/>
  <c r="R153"/>
  <c r="Q153"/>
  <c r="S153" s="1"/>
  <c r="R152"/>
  <c r="Q152"/>
  <c r="S152" s="1"/>
  <c r="R155" i="7"/>
  <c r="Q155"/>
  <c r="S155" s="1"/>
  <c r="R154"/>
  <c r="Q154"/>
  <c r="S154" s="1"/>
  <c r="R153"/>
  <c r="Q153"/>
  <c r="S153" s="1"/>
  <c r="R152"/>
  <c r="Q152"/>
  <c r="S152" s="1"/>
  <c r="R155" i="8"/>
  <c r="Q155"/>
  <c r="S155" s="1"/>
  <c r="R154"/>
  <c r="Q154"/>
  <c r="S154" s="1"/>
  <c r="R153"/>
  <c r="Q153"/>
  <c r="S153" s="1"/>
  <c r="R152"/>
  <c r="Q152"/>
  <c r="S152" s="1"/>
  <c r="R155" i="9"/>
  <c r="Q155"/>
  <c r="S155" s="1"/>
  <c r="R154"/>
  <c r="Q154"/>
  <c r="S154" s="1"/>
  <c r="R153"/>
  <c r="Q153"/>
  <c r="S153" s="1"/>
  <c r="R152"/>
  <c r="Q152"/>
  <c r="S152" s="1"/>
  <c r="R155" i="10"/>
  <c r="Q155"/>
  <c r="S155" s="1"/>
  <c r="R154"/>
  <c r="Q154"/>
  <c r="S154" s="1"/>
  <c r="R153"/>
  <c r="Q153"/>
  <c r="S153" s="1"/>
  <c r="R152"/>
  <c r="Q152"/>
  <c r="S152" s="1"/>
  <c r="R155" i="11"/>
  <c r="Q155"/>
  <c r="S155" s="1"/>
  <c r="R154"/>
  <c r="Q154"/>
  <c r="S154" s="1"/>
  <c r="R153"/>
  <c r="Q153"/>
  <c r="S153" s="1"/>
  <c r="R152"/>
  <c r="Q152"/>
  <c r="S152" s="1"/>
  <c r="R155" i="12"/>
  <c r="Q155"/>
  <c r="S155" s="1"/>
  <c r="R154"/>
  <c r="Q154"/>
  <c r="S154" s="1"/>
  <c r="R153"/>
  <c r="Q153"/>
  <c r="S153" s="1"/>
  <c r="R152"/>
  <c r="Q152"/>
  <c r="S152" s="1"/>
  <c r="R155" i="13"/>
  <c r="Q155"/>
  <c r="S155" s="1"/>
  <c r="R154"/>
  <c r="Q154"/>
  <c r="S154" s="1"/>
  <c r="R153"/>
  <c r="Q153"/>
  <c r="S153" s="1"/>
  <c r="R152"/>
  <c r="Q152"/>
  <c r="S152" s="1"/>
  <c r="R155" i="14"/>
  <c r="Q155"/>
  <c r="S155" s="1"/>
  <c r="R154"/>
  <c r="Q154"/>
  <c r="S154" s="1"/>
  <c r="R153"/>
  <c r="Q153"/>
  <c r="S153" s="1"/>
  <c r="R152"/>
  <c r="Q152"/>
  <c r="S152" s="1"/>
  <c r="R155" i="15"/>
  <c r="Q155"/>
  <c r="S155" s="1"/>
  <c r="R154"/>
  <c r="Q154"/>
  <c r="S154" s="1"/>
  <c r="R153"/>
  <c r="Q153"/>
  <c r="S153" s="1"/>
  <c r="R152"/>
  <c r="Q152"/>
  <c r="S152" s="1"/>
  <c r="R155" i="16"/>
  <c r="Q155"/>
  <c r="S155" s="1"/>
  <c r="R154"/>
  <c r="Q154"/>
  <c r="S154" s="1"/>
  <c r="R153"/>
  <c r="Q153"/>
  <c r="S153" s="1"/>
  <c r="R152"/>
  <c r="Q152"/>
  <c r="S152" s="1"/>
  <c r="R155" i="17"/>
  <c r="Q155"/>
  <c r="S155" s="1"/>
  <c r="R154"/>
  <c r="Q154"/>
  <c r="S154" s="1"/>
  <c r="R153"/>
  <c r="Q153"/>
  <c r="S153" s="1"/>
  <c r="R152"/>
  <c r="Q152"/>
  <c r="S152" s="1"/>
  <c r="R155" i="18"/>
  <c r="Q155"/>
  <c r="S155" s="1"/>
  <c r="R154"/>
  <c r="Q154"/>
  <c r="S154" s="1"/>
  <c r="R153"/>
  <c r="Q153"/>
  <c r="S153" s="1"/>
  <c r="R152"/>
  <c r="Q152"/>
  <c r="S152" s="1"/>
  <c r="R155" i="19"/>
  <c r="Q155"/>
  <c r="S155" s="1"/>
  <c r="R154"/>
  <c r="Q154"/>
  <c r="S154" s="1"/>
  <c r="R153"/>
  <c r="Q153"/>
  <c r="S153" s="1"/>
  <c r="R152"/>
  <c r="Q152"/>
  <c r="S152" s="1"/>
  <c r="R155" i="20"/>
  <c r="Q155"/>
  <c r="S155" s="1"/>
  <c r="R154"/>
  <c r="Q154"/>
  <c r="S154" s="1"/>
  <c r="R153"/>
  <c r="Q153"/>
  <c r="S153" s="1"/>
  <c r="R152"/>
  <c r="Q152"/>
  <c r="S152" s="1"/>
  <c r="R155" i="21"/>
  <c r="Q155"/>
  <c r="S155" s="1"/>
  <c r="R154"/>
  <c r="Q154"/>
  <c r="S154" s="1"/>
  <c r="R153"/>
  <c r="Q153"/>
  <c r="S153" s="1"/>
  <c r="R152"/>
  <c r="Q152"/>
  <c r="S152" s="1"/>
  <c r="R155" i="22"/>
  <c r="Q155"/>
  <c r="S155" s="1"/>
  <c r="R154"/>
  <c r="Q154"/>
  <c r="S154" s="1"/>
  <c r="R153"/>
  <c r="Q153"/>
  <c r="S153" s="1"/>
  <c r="R152"/>
  <c r="Q152"/>
  <c r="S152" s="1"/>
  <c r="R155" i="23"/>
  <c r="Q155"/>
  <c r="S155" s="1"/>
  <c r="R154"/>
  <c r="Q154"/>
  <c r="S154" s="1"/>
  <c r="R153"/>
  <c r="Q153"/>
  <c r="S153" s="1"/>
  <c r="R152"/>
  <c r="Q152"/>
  <c r="S152" s="1"/>
  <c r="R155" i="24"/>
  <c r="Q155"/>
  <c r="S155" s="1"/>
  <c r="R154"/>
  <c r="Q154"/>
  <c r="S154" s="1"/>
  <c r="R153"/>
  <c r="Q153"/>
  <c r="S153" s="1"/>
  <c r="R152"/>
  <c r="Q152"/>
  <c r="S152" s="1"/>
  <c r="R155" i="25"/>
  <c r="Q155"/>
  <c r="S155" s="1"/>
  <c r="R154"/>
  <c r="Q154"/>
  <c r="S154" s="1"/>
  <c r="R153"/>
  <c r="Q153"/>
  <c r="S153" s="1"/>
  <c r="R152"/>
  <c r="Q152"/>
  <c r="S152" s="1"/>
  <c r="R155" i="26"/>
  <c r="Q155"/>
  <c r="S155" s="1"/>
  <c r="R154"/>
  <c r="Q154"/>
  <c r="S154" s="1"/>
  <c r="R153"/>
  <c r="Q153"/>
  <c r="S153" s="1"/>
  <c r="R152"/>
  <c r="Q152"/>
  <c r="S152" s="1"/>
  <c r="R155" i="27"/>
  <c r="Q155"/>
  <c r="S155" s="1"/>
  <c r="R154"/>
  <c r="Q154"/>
  <c r="S154" s="1"/>
  <c r="R153"/>
  <c r="Q153"/>
  <c r="S153" s="1"/>
  <c r="R152"/>
  <c r="Q152"/>
  <c r="S152" s="1"/>
  <c r="R155" i="28"/>
  <c r="Q155"/>
  <c r="S155" s="1"/>
  <c r="R154"/>
  <c r="Q154"/>
  <c r="S154" s="1"/>
  <c r="R153"/>
  <c r="Q153"/>
  <c r="S153" s="1"/>
  <c r="R152"/>
  <c r="Q152"/>
  <c r="S152" s="1"/>
  <c r="R155" i="29"/>
  <c r="Q155"/>
  <c r="S155" s="1"/>
  <c r="R154"/>
  <c r="Q154"/>
  <c r="S154" s="1"/>
  <c r="R153"/>
  <c r="Q153"/>
  <c r="S153" s="1"/>
  <c r="R152"/>
  <c r="Q152"/>
  <c r="S152" s="1"/>
  <c r="R155" i="30"/>
  <c r="Q155"/>
  <c r="S155" s="1"/>
  <c r="R154"/>
  <c r="Q154"/>
  <c r="S154" s="1"/>
  <c r="R153"/>
  <c r="Q153"/>
  <c r="S153" s="1"/>
  <c r="R152"/>
  <c r="Q152"/>
  <c r="S152" s="1"/>
  <c r="R155" i="31"/>
  <c r="Q155"/>
  <c r="S155" s="1"/>
  <c r="R154"/>
  <c r="Q154"/>
  <c r="S154" s="1"/>
  <c r="R153"/>
  <c r="Q153"/>
  <c r="S153" s="1"/>
  <c r="R152"/>
  <c r="Q152"/>
  <c r="S152" s="1"/>
  <c r="R155" i="1"/>
  <c r="Q155"/>
  <c r="R154"/>
  <c r="Q154"/>
  <c r="R153"/>
  <c r="Q153"/>
  <c r="R152"/>
  <c r="Q152"/>
  <c r="R148" i="2"/>
  <c r="Q148"/>
  <c r="S148" s="1"/>
  <c r="R148" i="3"/>
  <c r="Q148"/>
  <c r="S148" s="1"/>
  <c r="R148" i="4"/>
  <c r="Q148"/>
  <c r="S148" s="1"/>
  <c r="R148" i="5"/>
  <c r="Q148"/>
  <c r="S148" s="1"/>
  <c r="R148" i="6"/>
  <c r="Q148"/>
  <c r="S148" s="1"/>
  <c r="R148" i="7"/>
  <c r="Q148"/>
  <c r="S148" s="1"/>
  <c r="R148" i="8"/>
  <c r="Q148"/>
  <c r="S148" s="1"/>
  <c r="R148" i="9"/>
  <c r="Q148"/>
  <c r="S148" s="1"/>
  <c r="R148" i="10"/>
  <c r="Q148"/>
  <c r="S148" s="1"/>
  <c r="R148" i="11"/>
  <c r="Q148"/>
  <c r="S148" s="1"/>
  <c r="R148" i="12"/>
  <c r="Q148"/>
  <c r="S148" s="1"/>
  <c r="R148" i="13"/>
  <c r="Q148"/>
  <c r="S148" s="1"/>
  <c r="R148" i="14"/>
  <c r="Q148"/>
  <c r="S148" s="1"/>
  <c r="R148" i="15"/>
  <c r="Q148"/>
  <c r="S148" s="1"/>
  <c r="R148" i="16"/>
  <c r="Q148"/>
  <c r="S148" s="1"/>
  <c r="R148" i="17"/>
  <c r="Q148"/>
  <c r="S148" s="1"/>
  <c r="R148" i="18"/>
  <c r="Q148"/>
  <c r="S148" s="1"/>
  <c r="R148" i="19"/>
  <c r="Q148"/>
  <c r="S148" s="1"/>
  <c r="R148" i="20"/>
  <c r="Q148"/>
  <c r="S148" s="1"/>
  <c r="R148" i="21"/>
  <c r="Q148"/>
  <c r="S148" s="1"/>
  <c r="R148" i="22"/>
  <c r="Q148"/>
  <c r="S148" s="1"/>
  <c r="R148" i="23"/>
  <c r="Q148"/>
  <c r="S148" s="1"/>
  <c r="R148" i="24"/>
  <c r="Q148"/>
  <c r="S148" s="1"/>
  <c r="R148" i="25"/>
  <c r="Q148"/>
  <c r="S148" s="1"/>
  <c r="R148" i="26"/>
  <c r="Q148"/>
  <c r="S148" s="1"/>
  <c r="R148" i="27"/>
  <c r="Q148"/>
  <c r="S148" s="1"/>
  <c r="R148" i="28"/>
  <c r="Q148"/>
  <c r="S148" s="1"/>
  <c r="R148" i="29"/>
  <c r="Q148"/>
  <c r="S148" s="1"/>
  <c r="R148" i="30"/>
  <c r="Q148"/>
  <c r="S148" s="1"/>
  <c r="R148" i="31"/>
  <c r="Q148"/>
  <c r="S148" s="1"/>
  <c r="R148" i="1"/>
  <c r="Q148"/>
  <c r="R146" i="2"/>
  <c r="Q146"/>
  <c r="S146" s="1"/>
  <c r="R145"/>
  <c r="Q145"/>
  <c r="S145" s="1"/>
  <c r="R146" i="3"/>
  <c r="Q146"/>
  <c r="S146" s="1"/>
  <c r="R145"/>
  <c r="Q145"/>
  <c r="S145" s="1"/>
  <c r="R146" i="4"/>
  <c r="Q146"/>
  <c r="S146" s="1"/>
  <c r="R145"/>
  <c r="Q145"/>
  <c r="S145" s="1"/>
  <c r="R146" i="5"/>
  <c r="Q146"/>
  <c r="S146" s="1"/>
  <c r="R145"/>
  <c r="Q145"/>
  <c r="S145" s="1"/>
  <c r="R146" i="6"/>
  <c r="Q146"/>
  <c r="S146" s="1"/>
  <c r="R145"/>
  <c r="Q145"/>
  <c r="S145" s="1"/>
  <c r="R146" i="7"/>
  <c r="Q146"/>
  <c r="S146" s="1"/>
  <c r="R145"/>
  <c r="Q145"/>
  <c r="S145" s="1"/>
  <c r="R146" i="8"/>
  <c r="Q146"/>
  <c r="S146" s="1"/>
  <c r="R145"/>
  <c r="Q145"/>
  <c r="S145" s="1"/>
  <c r="R146" i="9"/>
  <c r="Q146"/>
  <c r="S146" s="1"/>
  <c r="R145"/>
  <c r="Q145"/>
  <c r="S145" s="1"/>
  <c r="R146" i="10"/>
  <c r="Q146"/>
  <c r="S146" s="1"/>
  <c r="R145"/>
  <c r="Q145"/>
  <c r="S145" s="1"/>
  <c r="R146" i="11"/>
  <c r="Q146"/>
  <c r="S146" s="1"/>
  <c r="R145"/>
  <c r="Q145"/>
  <c r="S145" s="1"/>
  <c r="R146" i="12"/>
  <c r="Q146"/>
  <c r="S146" s="1"/>
  <c r="R145"/>
  <c r="Q145"/>
  <c r="S145" s="1"/>
  <c r="R146" i="13"/>
  <c r="Q146"/>
  <c r="S146" s="1"/>
  <c r="R145"/>
  <c r="Q145"/>
  <c r="S145" s="1"/>
  <c r="R146" i="14"/>
  <c r="Q146"/>
  <c r="S146" s="1"/>
  <c r="R145"/>
  <c r="Q145"/>
  <c r="S145" s="1"/>
  <c r="R146" i="15"/>
  <c r="Q146"/>
  <c r="S146" s="1"/>
  <c r="R145"/>
  <c r="Q145"/>
  <c r="S145" s="1"/>
  <c r="R146" i="16"/>
  <c r="Q146"/>
  <c r="S146" s="1"/>
  <c r="R145"/>
  <c r="Q145"/>
  <c r="S145" s="1"/>
  <c r="R146" i="17"/>
  <c r="Q146"/>
  <c r="S146" s="1"/>
  <c r="R145"/>
  <c r="Q145"/>
  <c r="S145" s="1"/>
  <c r="R146" i="18"/>
  <c r="Q146"/>
  <c r="S146" s="1"/>
  <c r="R145"/>
  <c r="Q145"/>
  <c r="S145" s="1"/>
  <c r="R146" i="19"/>
  <c r="Q146"/>
  <c r="S146" s="1"/>
  <c r="R145"/>
  <c r="Q145"/>
  <c r="S145" s="1"/>
  <c r="R146" i="20"/>
  <c r="Q146"/>
  <c r="S146" s="1"/>
  <c r="R145"/>
  <c r="Q145"/>
  <c r="S145" s="1"/>
  <c r="R146" i="21"/>
  <c r="Q146"/>
  <c r="S146" s="1"/>
  <c r="R145"/>
  <c r="Q145"/>
  <c r="S145" s="1"/>
  <c r="R146" i="22"/>
  <c r="Q146"/>
  <c r="S146" s="1"/>
  <c r="R145"/>
  <c r="Q145"/>
  <c r="S145" s="1"/>
  <c r="R146" i="23"/>
  <c r="Q146"/>
  <c r="S146" s="1"/>
  <c r="R145"/>
  <c r="Q145"/>
  <c r="S145" s="1"/>
  <c r="R146" i="24"/>
  <c r="Q146"/>
  <c r="S146" s="1"/>
  <c r="R145"/>
  <c r="Q145"/>
  <c r="S145" s="1"/>
  <c r="R146" i="25"/>
  <c r="Q146"/>
  <c r="S146" s="1"/>
  <c r="R145"/>
  <c r="Q145"/>
  <c r="S145" s="1"/>
  <c r="R146" i="26"/>
  <c r="Q146"/>
  <c r="S146" s="1"/>
  <c r="R145"/>
  <c r="Q145"/>
  <c r="S145" s="1"/>
  <c r="R146" i="27"/>
  <c r="Q146"/>
  <c r="S146" s="1"/>
  <c r="R145"/>
  <c r="Q145"/>
  <c r="S145" s="1"/>
  <c r="R146" i="28"/>
  <c r="Q146"/>
  <c r="S146" s="1"/>
  <c r="R145"/>
  <c r="Q145"/>
  <c r="S145" s="1"/>
  <c r="R146" i="29"/>
  <c r="Q146"/>
  <c r="S146" s="1"/>
  <c r="R145"/>
  <c r="Q145"/>
  <c r="S145" s="1"/>
  <c r="R146" i="30"/>
  <c r="Q146"/>
  <c r="S146" s="1"/>
  <c r="R145"/>
  <c r="Q145"/>
  <c r="S145" s="1"/>
  <c r="R146" i="31"/>
  <c r="Q146"/>
  <c r="S146" s="1"/>
  <c r="R145"/>
  <c r="Q145"/>
  <c r="S145" s="1"/>
  <c r="R146" i="1"/>
  <c r="Q146"/>
  <c r="R145"/>
  <c r="Q145"/>
  <c r="R140" i="2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3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4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5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6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7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8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9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0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1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2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3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4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5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6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7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8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9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0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1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2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3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4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5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6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7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8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29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30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31"/>
  <c r="Q140"/>
  <c r="S140" s="1"/>
  <c r="R139"/>
  <c r="Q139"/>
  <c r="S139" s="1"/>
  <c r="R138"/>
  <c r="Q138"/>
  <c r="S138" s="1"/>
  <c r="R137"/>
  <c r="Q137"/>
  <c r="S137" s="1"/>
  <c r="R136"/>
  <c r="Q136"/>
  <c r="S136" s="1"/>
  <c r="R135"/>
  <c r="Q135"/>
  <c r="S135" s="1"/>
  <c r="R134"/>
  <c r="Q134"/>
  <c r="S134" s="1"/>
  <c r="R133"/>
  <c r="Q133"/>
  <c r="S133" s="1"/>
  <c r="R132"/>
  <c r="Q132"/>
  <c r="S132" s="1"/>
  <c r="R131"/>
  <c r="Q131"/>
  <c r="S131" s="1"/>
  <c r="R130"/>
  <c r="Q130"/>
  <c r="S130" s="1"/>
  <c r="R129"/>
  <c r="Q129"/>
  <c r="S129" s="1"/>
  <c r="R128"/>
  <c r="Q128"/>
  <c r="S128" s="1"/>
  <c r="R127"/>
  <c r="Q127"/>
  <c r="S127" s="1"/>
  <c r="R126"/>
  <c r="Q126"/>
  <c r="S126" s="1"/>
  <c r="R125"/>
  <c r="Q125"/>
  <c r="S125" s="1"/>
  <c r="R124"/>
  <c r="Q124"/>
  <c r="S124" s="1"/>
  <c r="R123"/>
  <c r="Q123"/>
  <c r="S123" s="1"/>
  <c r="R122"/>
  <c r="Q122"/>
  <c r="S122" s="1"/>
  <c r="R121"/>
  <c r="Q121"/>
  <c r="S121" s="1"/>
  <c r="R120"/>
  <c r="Q120"/>
  <c r="S120" s="1"/>
  <c r="R119"/>
  <c r="Q119"/>
  <c r="S119" s="1"/>
  <c r="R140" i="1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R116" i="2"/>
  <c r="S116"/>
  <c r="R115"/>
  <c r="Q115"/>
  <c r="S115" s="1"/>
  <c r="R114"/>
  <c r="Q114"/>
  <c r="S114" s="1"/>
  <c r="R113"/>
  <c r="Q113"/>
  <c r="S113" s="1"/>
  <c r="R116" i="3"/>
  <c r="S116"/>
  <c r="R115"/>
  <c r="Q115"/>
  <c r="S115" s="1"/>
  <c r="R114"/>
  <c r="Q114"/>
  <c r="S114" s="1"/>
  <c r="R113"/>
  <c r="Q113"/>
  <c r="S113" s="1"/>
  <c r="R116" i="4"/>
  <c r="S116"/>
  <c r="R115"/>
  <c r="Q115"/>
  <c r="S115" s="1"/>
  <c r="R114"/>
  <c r="Q114"/>
  <c r="S114" s="1"/>
  <c r="R113"/>
  <c r="Q113"/>
  <c r="S113" s="1"/>
  <c r="R116" i="5"/>
  <c r="S116"/>
  <c r="R115"/>
  <c r="Q115"/>
  <c r="S115" s="1"/>
  <c r="R114"/>
  <c r="Q114"/>
  <c r="S114" s="1"/>
  <c r="R113"/>
  <c r="Q113"/>
  <c r="S113" s="1"/>
  <c r="R116" i="6"/>
  <c r="S116"/>
  <c r="R115"/>
  <c r="Q115"/>
  <c r="S115" s="1"/>
  <c r="R114"/>
  <c r="Q114"/>
  <c r="S114" s="1"/>
  <c r="R113"/>
  <c r="Q113"/>
  <c r="S113" s="1"/>
  <c r="R116" i="7"/>
  <c r="S116"/>
  <c r="R115"/>
  <c r="Q115"/>
  <c r="S115" s="1"/>
  <c r="R114"/>
  <c r="Q114"/>
  <c r="S114" s="1"/>
  <c r="R113"/>
  <c r="Q113"/>
  <c r="S113" s="1"/>
  <c r="R116" i="8"/>
  <c r="S116"/>
  <c r="R115"/>
  <c r="Q115"/>
  <c r="S115" s="1"/>
  <c r="R114"/>
  <c r="Q114"/>
  <c r="S114" s="1"/>
  <c r="R113"/>
  <c r="Q113"/>
  <c r="S113" s="1"/>
  <c r="R116" i="9"/>
  <c r="S116"/>
  <c r="R115"/>
  <c r="Q115"/>
  <c r="S115" s="1"/>
  <c r="R114"/>
  <c r="Q114"/>
  <c r="S114" s="1"/>
  <c r="R113"/>
  <c r="Q113"/>
  <c r="S113" s="1"/>
  <c r="R116" i="10"/>
  <c r="S116"/>
  <c r="R115"/>
  <c r="Q115"/>
  <c r="S115" s="1"/>
  <c r="R114"/>
  <c r="Q114"/>
  <c r="S114" s="1"/>
  <c r="R113"/>
  <c r="Q113"/>
  <c r="S113" s="1"/>
  <c r="R116" i="11"/>
  <c r="S116"/>
  <c r="R115"/>
  <c r="Q115"/>
  <c r="S115" s="1"/>
  <c r="R114"/>
  <c r="Q114"/>
  <c r="S114" s="1"/>
  <c r="R113"/>
  <c r="Q113"/>
  <c r="S113" s="1"/>
  <c r="R116" i="12"/>
  <c r="S116"/>
  <c r="R115"/>
  <c r="Q115"/>
  <c r="S115" s="1"/>
  <c r="R114"/>
  <c r="Q114"/>
  <c r="S114" s="1"/>
  <c r="R113"/>
  <c r="Q113"/>
  <c r="S113" s="1"/>
  <c r="R116" i="13"/>
  <c r="S116"/>
  <c r="R115"/>
  <c r="Q115"/>
  <c r="S115" s="1"/>
  <c r="R114"/>
  <c r="Q114"/>
  <c r="S114" s="1"/>
  <c r="R113"/>
  <c r="Q113"/>
  <c r="S113" s="1"/>
  <c r="R116" i="14"/>
  <c r="S116"/>
  <c r="R115"/>
  <c r="Q115"/>
  <c r="S115" s="1"/>
  <c r="R114"/>
  <c r="Q114"/>
  <c r="S114" s="1"/>
  <c r="R113"/>
  <c r="Q113"/>
  <c r="S113" s="1"/>
  <c r="R116" i="15"/>
  <c r="S116"/>
  <c r="R115"/>
  <c r="Q115"/>
  <c r="S115" s="1"/>
  <c r="R114"/>
  <c r="Q114"/>
  <c r="S114" s="1"/>
  <c r="R113"/>
  <c r="Q113"/>
  <c r="S113" s="1"/>
  <c r="R116" i="16"/>
  <c r="S116"/>
  <c r="R115"/>
  <c r="Q115"/>
  <c r="S115" s="1"/>
  <c r="R114"/>
  <c r="Q114"/>
  <c r="S114" s="1"/>
  <c r="R113"/>
  <c r="Q113"/>
  <c r="S113" s="1"/>
  <c r="R116" i="17"/>
  <c r="S116"/>
  <c r="R115"/>
  <c r="Q115"/>
  <c r="S115" s="1"/>
  <c r="R114"/>
  <c r="Q114"/>
  <c r="S114" s="1"/>
  <c r="R113"/>
  <c r="Q113"/>
  <c r="S113" s="1"/>
  <c r="R116" i="18"/>
  <c r="S116"/>
  <c r="R115"/>
  <c r="Q115"/>
  <c r="S115" s="1"/>
  <c r="R114"/>
  <c r="Q114"/>
  <c r="S114" s="1"/>
  <c r="R113"/>
  <c r="Q113"/>
  <c r="S113" s="1"/>
  <c r="R116" i="19"/>
  <c r="S116"/>
  <c r="R115"/>
  <c r="Q115"/>
  <c r="S115" s="1"/>
  <c r="R114"/>
  <c r="Q114"/>
  <c r="S114" s="1"/>
  <c r="R113"/>
  <c r="Q113"/>
  <c r="S113" s="1"/>
  <c r="R116" i="20"/>
  <c r="S116"/>
  <c r="R115"/>
  <c r="Q115"/>
  <c r="S115" s="1"/>
  <c r="R114"/>
  <c r="Q114"/>
  <c r="S114" s="1"/>
  <c r="R113"/>
  <c r="Q113"/>
  <c r="S113" s="1"/>
  <c r="R116" i="21"/>
  <c r="S116"/>
  <c r="R115"/>
  <c r="Q115"/>
  <c r="S115" s="1"/>
  <c r="R114"/>
  <c r="Q114"/>
  <c r="S114" s="1"/>
  <c r="R113"/>
  <c r="Q113"/>
  <c r="S113" s="1"/>
  <c r="R116" i="22"/>
  <c r="S116"/>
  <c r="R115"/>
  <c r="Q115"/>
  <c r="S115" s="1"/>
  <c r="R114"/>
  <c r="Q114"/>
  <c r="S114" s="1"/>
  <c r="R113"/>
  <c r="Q113"/>
  <c r="S113" s="1"/>
  <c r="R116" i="23"/>
  <c r="S116"/>
  <c r="R115"/>
  <c r="Q115"/>
  <c r="S115" s="1"/>
  <c r="R114"/>
  <c r="Q114"/>
  <c r="S114" s="1"/>
  <c r="R113"/>
  <c r="Q113"/>
  <c r="S113" s="1"/>
  <c r="R116" i="24"/>
  <c r="S116"/>
  <c r="R115"/>
  <c r="Q115"/>
  <c r="S115" s="1"/>
  <c r="R114"/>
  <c r="Q114"/>
  <c r="S114" s="1"/>
  <c r="R113"/>
  <c r="Q113"/>
  <c r="S113" s="1"/>
  <c r="R116" i="25"/>
  <c r="S116"/>
  <c r="R115"/>
  <c r="Q115"/>
  <c r="S115" s="1"/>
  <c r="R114"/>
  <c r="Q114"/>
  <c r="S114" s="1"/>
  <c r="R113"/>
  <c r="Q113"/>
  <c r="S113" s="1"/>
  <c r="R116" i="26"/>
  <c r="S116"/>
  <c r="R115"/>
  <c r="Q115"/>
  <c r="S115" s="1"/>
  <c r="R114"/>
  <c r="Q114"/>
  <c r="S114" s="1"/>
  <c r="R113"/>
  <c r="Q113"/>
  <c r="S113" s="1"/>
  <c r="R116" i="27"/>
  <c r="S116"/>
  <c r="R115"/>
  <c r="Q115"/>
  <c r="S115" s="1"/>
  <c r="R114"/>
  <c r="Q114"/>
  <c r="S114" s="1"/>
  <c r="R113"/>
  <c r="Q113"/>
  <c r="S113" s="1"/>
  <c r="R116" i="28"/>
  <c r="S116"/>
  <c r="R115"/>
  <c r="Q115"/>
  <c r="S115" s="1"/>
  <c r="R114"/>
  <c r="Q114"/>
  <c r="S114" s="1"/>
  <c r="R113"/>
  <c r="Q113"/>
  <c r="S113" s="1"/>
  <c r="R116" i="29"/>
  <c r="S116"/>
  <c r="R115"/>
  <c r="Q115"/>
  <c r="S115" s="1"/>
  <c r="R114"/>
  <c r="Q114"/>
  <c r="S114" s="1"/>
  <c r="R113"/>
  <c r="Q113"/>
  <c r="S113" s="1"/>
  <c r="R116" i="30"/>
  <c r="S116"/>
  <c r="R115"/>
  <c r="Q115"/>
  <c r="S115" s="1"/>
  <c r="R114"/>
  <c r="Q114"/>
  <c r="S114" s="1"/>
  <c r="R113"/>
  <c r="Q113"/>
  <c r="S113" s="1"/>
  <c r="R116" i="31"/>
  <c r="S116"/>
  <c r="R115"/>
  <c r="Q115"/>
  <c r="S115" s="1"/>
  <c r="R114"/>
  <c r="Q114"/>
  <c r="S114" s="1"/>
  <c r="R113"/>
  <c r="Q113"/>
  <c r="S113" s="1"/>
  <c r="R116" i="1"/>
  <c r="R115"/>
  <c r="Q115"/>
  <c r="R114"/>
  <c r="Q114"/>
  <c r="R113"/>
  <c r="Q113"/>
  <c r="R108" i="2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3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4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5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6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7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8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9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0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1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2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3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4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5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6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7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8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9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0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1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2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3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4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5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6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7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8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29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30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31"/>
  <c r="Q108"/>
  <c r="S108" s="1"/>
  <c r="R107"/>
  <c r="Q107"/>
  <c r="S107" s="1"/>
  <c r="R106"/>
  <c r="Q106"/>
  <c r="S106" s="1"/>
  <c r="R105"/>
  <c r="Q105"/>
  <c r="S105" s="1"/>
  <c r="R104"/>
  <c r="Q104"/>
  <c r="S104" s="1"/>
  <c r="R103"/>
  <c r="Q103"/>
  <c r="S103" s="1"/>
  <c r="R102"/>
  <c r="Q102"/>
  <c r="S102" s="1"/>
  <c r="R101"/>
  <c r="Q101"/>
  <c r="S101" s="1"/>
  <c r="R100"/>
  <c r="Q100"/>
  <c r="S100" s="1"/>
  <c r="R99"/>
  <c r="Q99"/>
  <c r="S99" s="1"/>
  <c r="R98"/>
  <c r="Q98"/>
  <c r="S98" s="1"/>
  <c r="R97"/>
  <c r="Q97"/>
  <c r="S97" s="1"/>
  <c r="R96"/>
  <c r="Q96"/>
  <c r="S96" s="1"/>
  <c r="R95"/>
  <c r="Q95"/>
  <c r="S95" s="1"/>
  <c r="R94"/>
  <c r="Q94"/>
  <c r="S94" s="1"/>
  <c r="R93"/>
  <c r="Q93"/>
  <c r="S93" s="1"/>
  <c r="R92"/>
  <c r="Q92"/>
  <c r="S92" s="1"/>
  <c r="R91"/>
  <c r="Q91"/>
  <c r="S91" s="1"/>
  <c r="R90"/>
  <c r="Q90"/>
  <c r="S90" s="1"/>
  <c r="R89"/>
  <c r="Q89"/>
  <c r="S89" s="1"/>
  <c r="R88"/>
  <c r="Q88"/>
  <c r="S88" s="1"/>
  <c r="R108" i="1"/>
  <c r="Q108"/>
  <c r="R107"/>
  <c r="Q107"/>
  <c r="R106"/>
  <c r="Q106"/>
  <c r="R105"/>
  <c r="Q105"/>
  <c r="R104"/>
  <c r="Q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5" i="2"/>
  <c r="Q85"/>
  <c r="S85" s="1"/>
  <c r="R84"/>
  <c r="Q84"/>
  <c r="S84" s="1"/>
  <c r="R83"/>
  <c r="Q83"/>
  <c r="S83" s="1"/>
  <c r="R82"/>
  <c r="Q82"/>
  <c r="S82" s="1"/>
  <c r="R85" i="3"/>
  <c r="Q85"/>
  <c r="S85" s="1"/>
  <c r="R84"/>
  <c r="Q84"/>
  <c r="S84" s="1"/>
  <c r="R83"/>
  <c r="Q83"/>
  <c r="S83" s="1"/>
  <c r="R82"/>
  <c r="Q82"/>
  <c r="S82" s="1"/>
  <c r="R85" i="4"/>
  <c r="Q85"/>
  <c r="S85" s="1"/>
  <c r="R84"/>
  <c r="Q84"/>
  <c r="S84" s="1"/>
  <c r="R83"/>
  <c r="Q83"/>
  <c r="S83" s="1"/>
  <c r="R82"/>
  <c r="Q82"/>
  <c r="S82" s="1"/>
  <c r="R85" i="5"/>
  <c r="Q85"/>
  <c r="S85" s="1"/>
  <c r="R84"/>
  <c r="Q84"/>
  <c r="S84" s="1"/>
  <c r="R83"/>
  <c r="Q83"/>
  <c r="S83" s="1"/>
  <c r="R82"/>
  <c r="Q82"/>
  <c r="S82" s="1"/>
  <c r="R85" i="6"/>
  <c r="Q85"/>
  <c r="S85" s="1"/>
  <c r="R84"/>
  <c r="Q84"/>
  <c r="S84" s="1"/>
  <c r="R83"/>
  <c r="Q83"/>
  <c r="S83" s="1"/>
  <c r="R82"/>
  <c r="Q82"/>
  <c r="S82" s="1"/>
  <c r="R85" i="7"/>
  <c r="Q85"/>
  <c r="S85" s="1"/>
  <c r="R84"/>
  <c r="Q84"/>
  <c r="S84" s="1"/>
  <c r="R83"/>
  <c r="Q83"/>
  <c r="S83" s="1"/>
  <c r="R82"/>
  <c r="Q82"/>
  <c r="S82" s="1"/>
  <c r="R85" i="8"/>
  <c r="Q85"/>
  <c r="S85" s="1"/>
  <c r="R84"/>
  <c r="Q84"/>
  <c r="S84" s="1"/>
  <c r="R83"/>
  <c r="Q83"/>
  <c r="S83" s="1"/>
  <c r="R82"/>
  <c r="Q82"/>
  <c r="S82" s="1"/>
  <c r="R85" i="9"/>
  <c r="Q85"/>
  <c r="S85" s="1"/>
  <c r="R84"/>
  <c r="Q84"/>
  <c r="S84" s="1"/>
  <c r="R83"/>
  <c r="Q83"/>
  <c r="S83" s="1"/>
  <c r="R82"/>
  <c r="Q82"/>
  <c r="S82" s="1"/>
  <c r="R85" i="10"/>
  <c r="Q85"/>
  <c r="S85" s="1"/>
  <c r="R84"/>
  <c r="Q84"/>
  <c r="S84" s="1"/>
  <c r="R83"/>
  <c r="Q83"/>
  <c r="S83" s="1"/>
  <c r="R82"/>
  <c r="Q82"/>
  <c r="S82" s="1"/>
  <c r="R85" i="11"/>
  <c r="Q85"/>
  <c r="S85" s="1"/>
  <c r="R84"/>
  <c r="Q84"/>
  <c r="S84" s="1"/>
  <c r="R83"/>
  <c r="Q83"/>
  <c r="S83" s="1"/>
  <c r="R82"/>
  <c r="Q82"/>
  <c r="S82" s="1"/>
  <c r="R85" i="12"/>
  <c r="Q85"/>
  <c r="S85" s="1"/>
  <c r="R84"/>
  <c r="Q84"/>
  <c r="S84" s="1"/>
  <c r="R83"/>
  <c r="Q83"/>
  <c r="S83" s="1"/>
  <c r="R82"/>
  <c r="Q82"/>
  <c r="S82" s="1"/>
  <c r="R85" i="13"/>
  <c r="Q85"/>
  <c r="S85" s="1"/>
  <c r="R84"/>
  <c r="Q84"/>
  <c r="S84" s="1"/>
  <c r="R83"/>
  <c r="Q83"/>
  <c r="S83" s="1"/>
  <c r="R82"/>
  <c r="Q82"/>
  <c r="S82" s="1"/>
  <c r="R85" i="14"/>
  <c r="Q85"/>
  <c r="S85" s="1"/>
  <c r="R84"/>
  <c r="Q84"/>
  <c r="S84" s="1"/>
  <c r="R83"/>
  <c r="Q83"/>
  <c r="S83" s="1"/>
  <c r="R82"/>
  <c r="Q82"/>
  <c r="S82" s="1"/>
  <c r="R85" i="15"/>
  <c r="Q85"/>
  <c r="S85" s="1"/>
  <c r="R84"/>
  <c r="Q84"/>
  <c r="S84" s="1"/>
  <c r="R83"/>
  <c r="Q83"/>
  <c r="S83" s="1"/>
  <c r="R82"/>
  <c r="Q82"/>
  <c r="S82" s="1"/>
  <c r="R85" i="16"/>
  <c r="Q85"/>
  <c r="S85" s="1"/>
  <c r="R84"/>
  <c r="Q84"/>
  <c r="S84" s="1"/>
  <c r="R83"/>
  <c r="Q83"/>
  <c r="S83" s="1"/>
  <c r="R82"/>
  <c r="Q82"/>
  <c r="S82" s="1"/>
  <c r="R85" i="17"/>
  <c r="Q85"/>
  <c r="S85" s="1"/>
  <c r="R84"/>
  <c r="Q84"/>
  <c r="S84" s="1"/>
  <c r="R83"/>
  <c r="Q83"/>
  <c r="S83" s="1"/>
  <c r="R82"/>
  <c r="Q82"/>
  <c r="S82" s="1"/>
  <c r="R85" i="18"/>
  <c r="Q85"/>
  <c r="S85" s="1"/>
  <c r="R84"/>
  <c r="Q84"/>
  <c r="S84" s="1"/>
  <c r="R83"/>
  <c r="Q83"/>
  <c r="S83" s="1"/>
  <c r="R82"/>
  <c r="Q82"/>
  <c r="S82" s="1"/>
  <c r="R85" i="19"/>
  <c r="Q85"/>
  <c r="S85" s="1"/>
  <c r="R84"/>
  <c r="Q84"/>
  <c r="S84" s="1"/>
  <c r="R83"/>
  <c r="Q83"/>
  <c r="S83" s="1"/>
  <c r="R82"/>
  <c r="Q82"/>
  <c r="S82" s="1"/>
  <c r="R85" i="20"/>
  <c r="Q85"/>
  <c r="S85" s="1"/>
  <c r="R84"/>
  <c r="Q84"/>
  <c r="S84" s="1"/>
  <c r="R83"/>
  <c r="Q83"/>
  <c r="S83" s="1"/>
  <c r="R82"/>
  <c r="Q82"/>
  <c r="S82" s="1"/>
  <c r="R85" i="21"/>
  <c r="Q85"/>
  <c r="S85" s="1"/>
  <c r="R84"/>
  <c r="Q84"/>
  <c r="S84" s="1"/>
  <c r="R83"/>
  <c r="Q83"/>
  <c r="S83" s="1"/>
  <c r="R82"/>
  <c r="Q82"/>
  <c r="S82" s="1"/>
  <c r="R85" i="22"/>
  <c r="Q85"/>
  <c r="S85" s="1"/>
  <c r="R84"/>
  <c r="Q84"/>
  <c r="S84" s="1"/>
  <c r="R83"/>
  <c r="Q83"/>
  <c r="S83" s="1"/>
  <c r="R82"/>
  <c r="Q82"/>
  <c r="S82" s="1"/>
  <c r="R85" i="23"/>
  <c r="Q85"/>
  <c r="S85" s="1"/>
  <c r="R84"/>
  <c r="Q84"/>
  <c r="S84" s="1"/>
  <c r="R83"/>
  <c r="Q83"/>
  <c r="S83" s="1"/>
  <c r="R82"/>
  <c r="Q82"/>
  <c r="S82" s="1"/>
  <c r="R85" i="24"/>
  <c r="Q85"/>
  <c r="S85" s="1"/>
  <c r="R84"/>
  <c r="Q84"/>
  <c r="S84" s="1"/>
  <c r="R83"/>
  <c r="Q83"/>
  <c r="S83" s="1"/>
  <c r="R82"/>
  <c r="Q82"/>
  <c r="S82" s="1"/>
  <c r="R85" i="25"/>
  <c r="Q85"/>
  <c r="S85" s="1"/>
  <c r="R84"/>
  <c r="Q84"/>
  <c r="S84" s="1"/>
  <c r="R83"/>
  <c r="Q83"/>
  <c r="S83" s="1"/>
  <c r="R82"/>
  <c r="Q82"/>
  <c r="S82" s="1"/>
  <c r="R85" i="26"/>
  <c r="Q85"/>
  <c r="S85" s="1"/>
  <c r="R84"/>
  <c r="Q84"/>
  <c r="S84" s="1"/>
  <c r="R83"/>
  <c r="Q83"/>
  <c r="S83" s="1"/>
  <c r="R82"/>
  <c r="Q82"/>
  <c r="S82" s="1"/>
  <c r="R85" i="27"/>
  <c r="Q85"/>
  <c r="S85" s="1"/>
  <c r="R84"/>
  <c r="Q84"/>
  <c r="S84" s="1"/>
  <c r="R83"/>
  <c r="Q83"/>
  <c r="S83" s="1"/>
  <c r="R82"/>
  <c r="Q82"/>
  <c r="S82" s="1"/>
  <c r="R85" i="28"/>
  <c r="Q85"/>
  <c r="S85" s="1"/>
  <c r="R84"/>
  <c r="Q84"/>
  <c r="S84" s="1"/>
  <c r="R83"/>
  <c r="Q83"/>
  <c r="S83" s="1"/>
  <c r="R82"/>
  <c r="Q82"/>
  <c r="S82" s="1"/>
  <c r="R85" i="29"/>
  <c r="Q85"/>
  <c r="S85" s="1"/>
  <c r="R84"/>
  <c r="Q84"/>
  <c r="S84" s="1"/>
  <c r="R83"/>
  <c r="Q83"/>
  <c r="S83" s="1"/>
  <c r="R82"/>
  <c r="Q82"/>
  <c r="S82" s="1"/>
  <c r="R85" i="30"/>
  <c r="Q85"/>
  <c r="S85" s="1"/>
  <c r="R84"/>
  <c r="Q84"/>
  <c r="S84" s="1"/>
  <c r="R83"/>
  <c r="Q83"/>
  <c r="S83" s="1"/>
  <c r="R82"/>
  <c r="Q82"/>
  <c r="S82" s="1"/>
  <c r="R85" i="31"/>
  <c r="Q85"/>
  <c r="S85" s="1"/>
  <c r="R84"/>
  <c r="Q84"/>
  <c r="S84" s="1"/>
  <c r="R83"/>
  <c r="Q83"/>
  <c r="S83" s="1"/>
  <c r="R82"/>
  <c r="Q82"/>
  <c r="S82" s="1"/>
  <c r="R85" i="1"/>
  <c r="Q85"/>
  <c r="R84"/>
  <c r="Q84"/>
  <c r="R83"/>
  <c r="Q83"/>
  <c r="R82"/>
  <c r="Q82"/>
  <c r="R75" i="2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3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4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5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6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R60"/>
  <c r="Q60"/>
  <c r="S60" s="1"/>
  <c r="R59"/>
  <c r="Q59"/>
  <c r="S59" s="1"/>
  <c r="R58"/>
  <c r="Q58"/>
  <c r="S58" s="1"/>
  <c r="R57"/>
  <c r="Q57"/>
  <c r="R56"/>
  <c r="Q56"/>
  <c r="S56" s="1"/>
  <c r="R55"/>
  <c r="Q55"/>
  <c r="S55" s="1"/>
  <c r="R54"/>
  <c r="Q54"/>
  <c r="S54" s="1"/>
  <c r="R75" i="7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8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9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0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1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2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3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4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5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6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7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8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9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0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1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2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3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4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5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6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7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8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29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30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31"/>
  <c r="Q75"/>
  <c r="S75" s="1"/>
  <c r="R74"/>
  <c r="Q74"/>
  <c r="S74" s="1"/>
  <c r="R73"/>
  <c r="Q73"/>
  <c r="S73" s="1"/>
  <c r="R72"/>
  <c r="Q72"/>
  <c r="S72" s="1"/>
  <c r="R71"/>
  <c r="Q71"/>
  <c r="S71" s="1"/>
  <c r="R70"/>
  <c r="Q70"/>
  <c r="S70" s="1"/>
  <c r="R69"/>
  <c r="Q69"/>
  <c r="S69" s="1"/>
  <c r="R68"/>
  <c r="Q68"/>
  <c r="S68" s="1"/>
  <c r="R67"/>
  <c r="Q67"/>
  <c r="S67" s="1"/>
  <c r="R66"/>
  <c r="Q66"/>
  <c r="S66" s="1"/>
  <c r="R65"/>
  <c r="Q65"/>
  <c r="S65" s="1"/>
  <c r="R64"/>
  <c r="Q64"/>
  <c r="S64" s="1"/>
  <c r="R63"/>
  <c r="Q63"/>
  <c r="S63" s="1"/>
  <c r="R62"/>
  <c r="Q62"/>
  <c r="S62" s="1"/>
  <c r="R61"/>
  <c r="Q61"/>
  <c r="S61" s="1"/>
  <c r="R60"/>
  <c r="Q60"/>
  <c r="S60" s="1"/>
  <c r="R59"/>
  <c r="Q59"/>
  <c r="S59" s="1"/>
  <c r="R58"/>
  <c r="Q58"/>
  <c r="S58" s="1"/>
  <c r="R57"/>
  <c r="Q57"/>
  <c r="S57" s="1"/>
  <c r="R56"/>
  <c r="Q56"/>
  <c r="S56" s="1"/>
  <c r="R55"/>
  <c r="Q55"/>
  <c r="S55" s="1"/>
  <c r="R54"/>
  <c r="Q54"/>
  <c r="S54" s="1"/>
  <c r="R75" i="1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S61" s="1"/>
  <c r="R60"/>
  <c r="Q60"/>
  <c r="R59"/>
  <c r="Q59"/>
  <c r="R58"/>
  <c r="Q58"/>
  <c r="R57"/>
  <c r="Q57"/>
  <c r="S57" s="1"/>
  <c r="R56"/>
  <c r="Q56"/>
  <c r="R55"/>
  <c r="Q55"/>
  <c r="R54"/>
  <c r="Q54"/>
  <c r="R51" i="2"/>
  <c r="S51"/>
  <c r="R50"/>
  <c r="Q50"/>
  <c r="S50" s="1"/>
  <c r="R49"/>
  <c r="Q49"/>
  <c r="S49" s="1"/>
  <c r="R48"/>
  <c r="Q48"/>
  <c r="S48" s="1"/>
  <c r="R51" i="3"/>
  <c r="S51"/>
  <c r="R50"/>
  <c r="Q50"/>
  <c r="R49"/>
  <c r="Q49"/>
  <c r="R48"/>
  <c r="Q48"/>
  <c r="R51" i="4"/>
  <c r="S51"/>
  <c r="R50"/>
  <c r="Q50"/>
  <c r="S50" s="1"/>
  <c r="R49"/>
  <c r="Q49"/>
  <c r="S49" s="1"/>
  <c r="R48"/>
  <c r="Q48"/>
  <c r="S48" s="1"/>
  <c r="R51" i="5"/>
  <c r="S51"/>
  <c r="R50"/>
  <c r="Q50"/>
  <c r="S50" s="1"/>
  <c r="R49"/>
  <c r="Q49"/>
  <c r="S49" s="1"/>
  <c r="R48"/>
  <c r="Q48"/>
  <c r="S48" s="1"/>
  <c r="R51" i="6"/>
  <c r="S51"/>
  <c r="R50"/>
  <c r="Q50"/>
  <c r="S50" s="1"/>
  <c r="R49"/>
  <c r="Q49"/>
  <c r="S49" s="1"/>
  <c r="R48"/>
  <c r="Q48"/>
  <c r="S48" s="1"/>
  <c r="R51" i="7"/>
  <c r="S51"/>
  <c r="R50"/>
  <c r="Q50"/>
  <c r="S50" s="1"/>
  <c r="R49"/>
  <c r="Q49"/>
  <c r="S49" s="1"/>
  <c r="R48"/>
  <c r="Q48"/>
  <c r="S48" s="1"/>
  <c r="R51" i="8"/>
  <c r="S51"/>
  <c r="R50"/>
  <c r="Q50"/>
  <c r="S50" s="1"/>
  <c r="R49"/>
  <c r="Q49"/>
  <c r="S49" s="1"/>
  <c r="R48"/>
  <c r="Q48"/>
  <c r="S48" s="1"/>
  <c r="R51" i="9"/>
  <c r="S51"/>
  <c r="R50"/>
  <c r="Q50"/>
  <c r="S50" s="1"/>
  <c r="R49"/>
  <c r="Q49"/>
  <c r="S49" s="1"/>
  <c r="R48"/>
  <c r="Q48"/>
  <c r="S48" s="1"/>
  <c r="R51" i="10"/>
  <c r="S51"/>
  <c r="R50"/>
  <c r="Q50"/>
  <c r="S50" s="1"/>
  <c r="R49"/>
  <c r="Q49"/>
  <c r="S49" s="1"/>
  <c r="R48"/>
  <c r="Q48"/>
  <c r="S48" s="1"/>
  <c r="R51" i="11"/>
  <c r="S51"/>
  <c r="R50"/>
  <c r="Q50"/>
  <c r="S50" s="1"/>
  <c r="R49"/>
  <c r="Q49"/>
  <c r="S49" s="1"/>
  <c r="R48"/>
  <c r="Q48"/>
  <c r="S48" s="1"/>
  <c r="R51" i="12"/>
  <c r="S51"/>
  <c r="R50"/>
  <c r="Q50"/>
  <c r="S50" s="1"/>
  <c r="R49"/>
  <c r="Q49"/>
  <c r="S49" s="1"/>
  <c r="R48"/>
  <c r="Q48"/>
  <c r="S48" s="1"/>
  <c r="R51" i="13"/>
  <c r="S51"/>
  <c r="R50"/>
  <c r="Q50"/>
  <c r="S50" s="1"/>
  <c r="R49"/>
  <c r="Q49"/>
  <c r="S49" s="1"/>
  <c r="R48"/>
  <c r="Q48"/>
  <c r="S48" s="1"/>
  <c r="R51" i="14"/>
  <c r="S51"/>
  <c r="R50"/>
  <c r="Q50"/>
  <c r="S50" s="1"/>
  <c r="R49"/>
  <c r="Q49"/>
  <c r="S49" s="1"/>
  <c r="R48"/>
  <c r="Q48"/>
  <c r="S48" s="1"/>
  <c r="R51" i="15"/>
  <c r="S51"/>
  <c r="R50"/>
  <c r="Q50"/>
  <c r="S50" s="1"/>
  <c r="R49"/>
  <c r="Q49"/>
  <c r="S49" s="1"/>
  <c r="R48"/>
  <c r="Q48"/>
  <c r="S48" s="1"/>
  <c r="R51" i="16"/>
  <c r="S51"/>
  <c r="R50"/>
  <c r="Q50"/>
  <c r="S50" s="1"/>
  <c r="R49"/>
  <c r="Q49"/>
  <c r="S49" s="1"/>
  <c r="R48"/>
  <c r="Q48"/>
  <c r="S48" s="1"/>
  <c r="R51" i="17"/>
  <c r="S51"/>
  <c r="R50"/>
  <c r="Q50"/>
  <c r="S50" s="1"/>
  <c r="R49"/>
  <c r="Q49"/>
  <c r="S49" s="1"/>
  <c r="R48"/>
  <c r="Q48"/>
  <c r="S48" s="1"/>
  <c r="R51" i="18"/>
  <c r="S51"/>
  <c r="R50"/>
  <c r="Q50"/>
  <c r="S50" s="1"/>
  <c r="R49"/>
  <c r="Q49"/>
  <c r="S49" s="1"/>
  <c r="R48"/>
  <c r="Q48"/>
  <c r="S48" s="1"/>
  <c r="R51" i="19"/>
  <c r="S51"/>
  <c r="R50"/>
  <c r="Q50"/>
  <c r="S50" s="1"/>
  <c r="R49"/>
  <c r="Q49"/>
  <c r="S49" s="1"/>
  <c r="R48"/>
  <c r="Q48"/>
  <c r="S48" s="1"/>
  <c r="R51" i="20"/>
  <c r="S51"/>
  <c r="R50"/>
  <c r="Q50"/>
  <c r="S50" s="1"/>
  <c r="R49"/>
  <c r="Q49"/>
  <c r="S49" s="1"/>
  <c r="R48"/>
  <c r="Q48"/>
  <c r="S48" s="1"/>
  <c r="R51" i="21"/>
  <c r="S51"/>
  <c r="R50"/>
  <c r="Q50"/>
  <c r="S50" s="1"/>
  <c r="R49"/>
  <c r="Q49"/>
  <c r="S49" s="1"/>
  <c r="R48"/>
  <c r="Q48"/>
  <c r="S48" s="1"/>
  <c r="R51" i="22"/>
  <c r="S51"/>
  <c r="R51" i="23"/>
  <c r="S51"/>
  <c r="R50"/>
  <c r="Q50"/>
  <c r="S50" s="1"/>
  <c r="R49"/>
  <c r="Q49"/>
  <c r="S49" s="1"/>
  <c r="R48"/>
  <c r="Q48"/>
  <c r="S48" s="1"/>
  <c r="R51" i="24"/>
  <c r="S51"/>
  <c r="R50"/>
  <c r="Q50"/>
  <c r="S50" s="1"/>
  <c r="R49"/>
  <c r="Q49"/>
  <c r="S49" s="1"/>
  <c r="R48"/>
  <c r="Q48"/>
  <c r="S48" s="1"/>
  <c r="R51" i="25"/>
  <c r="S51"/>
  <c r="R50"/>
  <c r="Q50"/>
  <c r="S50" s="1"/>
  <c r="R49"/>
  <c r="Q49"/>
  <c r="S49" s="1"/>
  <c r="R48"/>
  <c r="Q48"/>
  <c r="S48" s="1"/>
  <c r="R51" i="26"/>
  <c r="S51"/>
  <c r="R50"/>
  <c r="Q50"/>
  <c r="S50" s="1"/>
  <c r="R49"/>
  <c r="Q49"/>
  <c r="S49" s="1"/>
  <c r="R48"/>
  <c r="Q48"/>
  <c r="S48" s="1"/>
  <c r="R51" i="27"/>
  <c r="S51"/>
  <c r="R50"/>
  <c r="Q50"/>
  <c r="S50" s="1"/>
  <c r="R49"/>
  <c r="Q49"/>
  <c r="S49" s="1"/>
  <c r="R48"/>
  <c r="Q48"/>
  <c r="S48" s="1"/>
  <c r="R51" i="28"/>
  <c r="S51"/>
  <c r="R50"/>
  <c r="Q50"/>
  <c r="S50" s="1"/>
  <c r="R49"/>
  <c r="Q49"/>
  <c r="S49" s="1"/>
  <c r="R48"/>
  <c r="Q48"/>
  <c r="S48" s="1"/>
  <c r="R51" i="29"/>
  <c r="S51"/>
  <c r="R50"/>
  <c r="Q50"/>
  <c r="S50" s="1"/>
  <c r="R49"/>
  <c r="Q49"/>
  <c r="S49" s="1"/>
  <c r="R48"/>
  <c r="Q48"/>
  <c r="S48" s="1"/>
  <c r="R51" i="30"/>
  <c r="S51"/>
  <c r="R50"/>
  <c r="Q50"/>
  <c r="S50" s="1"/>
  <c r="R49"/>
  <c r="Q49"/>
  <c r="S49" s="1"/>
  <c r="R48"/>
  <c r="Q48"/>
  <c r="S48" s="1"/>
  <c r="R51" i="31"/>
  <c r="S51"/>
  <c r="R51" i="1"/>
  <c r="R50"/>
  <c r="Q50"/>
  <c r="S50" s="1"/>
  <c r="R49"/>
  <c r="Q49"/>
  <c r="S49" s="1"/>
  <c r="R48"/>
  <c r="Q48"/>
  <c r="S48" s="1"/>
  <c r="R43" i="2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3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4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5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6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7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8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9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0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1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2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3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4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5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6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7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8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9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0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1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2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3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4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5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6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7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8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29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30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31"/>
  <c r="Q43"/>
  <c r="S43" s="1"/>
  <c r="R42"/>
  <c r="Q42"/>
  <c r="S42" s="1"/>
  <c r="R41"/>
  <c r="Q41"/>
  <c r="S41" s="1"/>
  <c r="R40"/>
  <c r="Q40"/>
  <c r="S40" s="1"/>
  <c r="R39"/>
  <c r="Q39"/>
  <c r="S39" s="1"/>
  <c r="R38"/>
  <c r="Q38"/>
  <c r="S38" s="1"/>
  <c r="R37"/>
  <c r="Q37"/>
  <c r="S37" s="1"/>
  <c r="R36"/>
  <c r="Q36"/>
  <c r="S36" s="1"/>
  <c r="R35"/>
  <c r="Q35"/>
  <c r="S35" s="1"/>
  <c r="R34"/>
  <c r="Q34"/>
  <c r="S34" s="1"/>
  <c r="R33"/>
  <c r="Q33"/>
  <c r="S33" s="1"/>
  <c r="R32"/>
  <c r="Q32"/>
  <c r="S32" s="1"/>
  <c r="R31"/>
  <c r="Q31"/>
  <c r="S31" s="1"/>
  <c r="R30"/>
  <c r="Q30"/>
  <c r="S30" s="1"/>
  <c r="R29"/>
  <c r="Q29"/>
  <c r="S29" s="1"/>
  <c r="R28"/>
  <c r="Q28"/>
  <c r="S28" s="1"/>
  <c r="R27"/>
  <c r="Q27"/>
  <c r="S27" s="1"/>
  <c r="R26"/>
  <c r="Q26"/>
  <c r="S26" s="1"/>
  <c r="R25"/>
  <c r="Q25"/>
  <c r="S25" s="1"/>
  <c r="R24"/>
  <c r="Q24"/>
  <c r="S24" s="1"/>
  <c r="R23"/>
  <c r="Q23"/>
  <c r="S23" s="1"/>
  <c r="R43" i="1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0" i="2"/>
  <c r="Q20"/>
  <c r="S20" s="1"/>
  <c r="R19"/>
  <c r="Q19"/>
  <c r="S19" s="1"/>
  <c r="R18"/>
  <c r="Q18"/>
  <c r="S18" s="1"/>
  <c r="R20" i="3"/>
  <c r="Q20"/>
  <c r="S20" s="1"/>
  <c r="R19"/>
  <c r="Q19"/>
  <c r="S19" s="1"/>
  <c r="R18"/>
  <c r="Q18"/>
  <c r="S18" s="1"/>
  <c r="R20" i="4"/>
  <c r="Q20"/>
  <c r="S20" s="1"/>
  <c r="R19"/>
  <c r="Q19"/>
  <c r="S19" s="1"/>
  <c r="R18"/>
  <c r="Q18"/>
  <c r="S18" s="1"/>
  <c r="R20" i="5"/>
  <c r="Q20"/>
  <c r="S20" s="1"/>
  <c r="R19"/>
  <c r="Q19"/>
  <c r="S19" s="1"/>
  <c r="R18"/>
  <c r="Q18"/>
  <c r="S18" s="1"/>
  <c r="R20" i="6"/>
  <c r="Q20"/>
  <c r="S20" s="1"/>
  <c r="R19"/>
  <c r="Q19"/>
  <c r="S19" s="1"/>
  <c r="R18"/>
  <c r="Q18"/>
  <c r="S18" s="1"/>
  <c r="R20" i="7"/>
  <c r="Q20"/>
  <c r="S20" s="1"/>
  <c r="R19"/>
  <c r="Q19"/>
  <c r="S19" s="1"/>
  <c r="R18"/>
  <c r="Q18"/>
  <c r="S18" s="1"/>
  <c r="R20" i="8"/>
  <c r="Q20"/>
  <c r="S20" s="1"/>
  <c r="R19"/>
  <c r="Q19"/>
  <c r="S19" s="1"/>
  <c r="R18"/>
  <c r="Q18"/>
  <c r="S18" s="1"/>
  <c r="R20" i="9"/>
  <c r="Q20"/>
  <c r="S20" s="1"/>
  <c r="R19"/>
  <c r="Q19"/>
  <c r="S19" s="1"/>
  <c r="R18"/>
  <c r="Q18"/>
  <c r="S18" s="1"/>
  <c r="R20" i="10"/>
  <c r="Q20"/>
  <c r="S20" s="1"/>
  <c r="R19"/>
  <c r="Q19"/>
  <c r="S19" s="1"/>
  <c r="R18"/>
  <c r="Q18"/>
  <c r="S18" s="1"/>
  <c r="R20" i="11"/>
  <c r="Q20"/>
  <c r="S20" s="1"/>
  <c r="R19"/>
  <c r="Q19"/>
  <c r="S19" s="1"/>
  <c r="R18"/>
  <c r="Q18"/>
  <c r="S18" s="1"/>
  <c r="R20" i="12"/>
  <c r="Q20"/>
  <c r="S20" s="1"/>
  <c r="R19"/>
  <c r="Q19"/>
  <c r="S19" s="1"/>
  <c r="R18"/>
  <c r="Q18"/>
  <c r="S18" s="1"/>
  <c r="R20" i="13"/>
  <c r="Q20"/>
  <c r="S20" s="1"/>
  <c r="R19"/>
  <c r="Q19"/>
  <c r="S19" s="1"/>
  <c r="R18"/>
  <c r="Q18"/>
  <c r="S18" s="1"/>
  <c r="R20" i="14"/>
  <c r="Q20"/>
  <c r="S20" s="1"/>
  <c r="R19"/>
  <c r="Q19"/>
  <c r="S19" s="1"/>
  <c r="R18"/>
  <c r="Q18"/>
  <c r="S18" s="1"/>
  <c r="R20" i="15"/>
  <c r="Q20"/>
  <c r="S20" s="1"/>
  <c r="R19"/>
  <c r="Q19"/>
  <c r="S19" s="1"/>
  <c r="R18"/>
  <c r="Q18"/>
  <c r="S18" s="1"/>
  <c r="R20" i="16"/>
  <c r="Q20"/>
  <c r="S20" s="1"/>
  <c r="R19"/>
  <c r="Q19"/>
  <c r="S19" s="1"/>
  <c r="R18"/>
  <c r="Q18"/>
  <c r="S18" s="1"/>
  <c r="R20" i="17"/>
  <c r="Q20"/>
  <c r="S20" s="1"/>
  <c r="R19"/>
  <c r="Q19"/>
  <c r="S19" s="1"/>
  <c r="R18"/>
  <c r="Q18"/>
  <c r="S18" s="1"/>
  <c r="R20" i="18"/>
  <c r="Q20"/>
  <c r="S20" s="1"/>
  <c r="R19"/>
  <c r="Q19"/>
  <c r="S19" s="1"/>
  <c r="R18"/>
  <c r="Q18"/>
  <c r="S18" s="1"/>
  <c r="R20" i="19"/>
  <c r="Q20"/>
  <c r="S20" s="1"/>
  <c r="R19"/>
  <c r="Q19"/>
  <c r="S19" s="1"/>
  <c r="R18"/>
  <c r="Q18"/>
  <c r="S18" s="1"/>
  <c r="R20" i="20"/>
  <c r="Q20"/>
  <c r="S20" s="1"/>
  <c r="R19"/>
  <c r="Q19"/>
  <c r="S19" s="1"/>
  <c r="R18"/>
  <c r="Q18"/>
  <c r="S18" s="1"/>
  <c r="R20" i="21"/>
  <c r="Q20"/>
  <c r="S20" s="1"/>
  <c r="R19"/>
  <c r="Q19"/>
  <c r="S19" s="1"/>
  <c r="R18"/>
  <c r="Q18"/>
  <c r="S18" s="1"/>
  <c r="R20" i="22"/>
  <c r="Q20"/>
  <c r="S20" s="1"/>
  <c r="R19"/>
  <c r="Q19"/>
  <c r="S19" s="1"/>
  <c r="R18"/>
  <c r="Q18"/>
  <c r="S18" s="1"/>
  <c r="R20" i="23"/>
  <c r="Q20"/>
  <c r="S20" s="1"/>
  <c r="R19"/>
  <c r="Q19"/>
  <c r="S19" s="1"/>
  <c r="R18"/>
  <c r="Q18"/>
  <c r="S18" s="1"/>
  <c r="R20" i="24"/>
  <c r="Q20"/>
  <c r="S20" s="1"/>
  <c r="R19"/>
  <c r="Q19"/>
  <c r="S19" s="1"/>
  <c r="R18"/>
  <c r="Q18"/>
  <c r="S18" s="1"/>
  <c r="R20" i="25"/>
  <c r="Q20"/>
  <c r="S20" s="1"/>
  <c r="R19"/>
  <c r="Q19"/>
  <c r="S19" s="1"/>
  <c r="R18"/>
  <c r="Q18"/>
  <c r="S18" s="1"/>
  <c r="R20" i="26"/>
  <c r="Q20"/>
  <c r="S20" s="1"/>
  <c r="R19"/>
  <c r="Q19"/>
  <c r="S19" s="1"/>
  <c r="R18"/>
  <c r="Q18"/>
  <c r="S18" s="1"/>
  <c r="R20" i="27"/>
  <c r="Q20"/>
  <c r="S20" s="1"/>
  <c r="R19"/>
  <c r="Q19"/>
  <c r="S19" s="1"/>
  <c r="R18"/>
  <c r="Q18"/>
  <c r="S18" s="1"/>
  <c r="R20" i="28"/>
  <c r="Q20"/>
  <c r="S20" s="1"/>
  <c r="R19"/>
  <c r="Q19"/>
  <c r="S19" s="1"/>
  <c r="R18"/>
  <c r="Q18"/>
  <c r="S18" s="1"/>
  <c r="R20" i="29"/>
  <c r="Q20"/>
  <c r="S20" s="1"/>
  <c r="R19"/>
  <c r="Q19"/>
  <c r="S19" s="1"/>
  <c r="R18"/>
  <c r="Q18"/>
  <c r="S18" s="1"/>
  <c r="R20" i="30"/>
  <c r="Q20"/>
  <c r="S20" s="1"/>
  <c r="R19"/>
  <c r="Q19"/>
  <c r="S19" s="1"/>
  <c r="R18"/>
  <c r="Q18"/>
  <c r="S18" s="1"/>
  <c r="R20" i="31"/>
  <c r="Q20"/>
  <c r="S20" s="1"/>
  <c r="R19"/>
  <c r="Q19"/>
  <c r="S19" s="1"/>
  <c r="R18"/>
  <c r="Q18"/>
  <c r="S18" s="1"/>
  <c r="R20" i="1"/>
  <c r="Q20"/>
  <c r="R19"/>
  <c r="Q19"/>
  <c r="R18"/>
  <c r="Q18"/>
  <c r="S17" i="13"/>
  <c r="S17" i="16"/>
  <c r="S17" i="29"/>
  <c r="S17" i="1"/>
  <c r="R17" i="2"/>
  <c r="R17" i="3"/>
  <c r="R17" i="4"/>
  <c r="R17" i="5"/>
  <c r="R17" i="6"/>
  <c r="R17" i="7"/>
  <c r="R17" i="8"/>
  <c r="R17" i="9"/>
  <c r="R17" i="10"/>
  <c r="R17" i="11"/>
  <c r="R17" i="12"/>
  <c r="R17" i="13"/>
  <c r="R17" i="14"/>
  <c r="R17" i="15"/>
  <c r="R17" i="16"/>
  <c r="R17" i="17"/>
  <c r="R17" i="18"/>
  <c r="R17" i="19"/>
  <c r="R17" i="20"/>
  <c r="R17" i="21"/>
  <c r="R17" i="22"/>
  <c r="R17" i="23"/>
  <c r="R17" i="24"/>
  <c r="R17" i="25"/>
  <c r="R17" i="26"/>
  <c r="R17" i="27"/>
  <c r="R17" i="28"/>
  <c r="R17" i="29"/>
  <c r="R17" i="30"/>
  <c r="R17" i="31"/>
  <c r="R17" i="1"/>
  <c r="Q17" i="2"/>
  <c r="S17" s="1"/>
  <c r="Q17" i="3"/>
  <c r="S17" s="1"/>
  <c r="Q17" i="4"/>
  <c r="S17" s="1"/>
  <c r="Q17" i="5"/>
  <c r="S17" s="1"/>
  <c r="Q17" i="6"/>
  <c r="S17" s="1"/>
  <c r="Q17" i="7"/>
  <c r="S17" s="1"/>
  <c r="Q17" i="8"/>
  <c r="S17" s="1"/>
  <c r="Q17" i="9"/>
  <c r="S17" s="1"/>
  <c r="Q17" i="10"/>
  <c r="S17" s="1"/>
  <c r="Q17" i="11"/>
  <c r="S17" s="1"/>
  <c r="Q17" i="12"/>
  <c r="S17" s="1"/>
  <c r="Q17" i="13"/>
  <c r="Q17" i="14"/>
  <c r="S17" s="1"/>
  <c r="Q17" i="15"/>
  <c r="S17" s="1"/>
  <c r="Q17" i="16"/>
  <c r="Q17" i="17"/>
  <c r="S17" s="1"/>
  <c r="Q17" i="18"/>
  <c r="S17" s="1"/>
  <c r="Q17" i="19"/>
  <c r="S17" s="1"/>
  <c r="Q17" i="20"/>
  <c r="S17" s="1"/>
  <c r="Q17" i="21"/>
  <c r="S17" s="1"/>
  <c r="Q17" i="22"/>
  <c r="S17" s="1"/>
  <c r="Q17" i="23"/>
  <c r="S17" s="1"/>
  <c r="Q17" i="24"/>
  <c r="S17" s="1"/>
  <c r="Q17" i="25"/>
  <c r="S17" s="1"/>
  <c r="Q17" i="26"/>
  <c r="S17" s="1"/>
  <c r="Q17" i="27"/>
  <c r="S17" s="1"/>
  <c r="Q17" i="28"/>
  <c r="S17" s="1"/>
  <c r="Q17" i="29"/>
  <c r="Q17" i="30"/>
  <c r="S17" s="1"/>
  <c r="Q17" i="31"/>
  <c r="S17" s="1"/>
  <c r="Q17" i="1"/>
  <c r="P50" i="22"/>
  <c r="P49"/>
  <c r="P48"/>
  <c r="R48" s="1"/>
  <c r="P50" i="31"/>
  <c r="Q50" s="1"/>
  <c r="S50" s="1"/>
  <c r="P49"/>
  <c r="Q49" s="1"/>
  <c r="S49" s="1"/>
  <c r="P48"/>
  <c r="Q48" s="1"/>
  <c r="S48" s="1"/>
  <c r="R50" i="22" l="1"/>
  <c r="R50" i="31"/>
  <c r="R48"/>
  <c r="S18" i="1"/>
  <c r="S28"/>
  <c r="S32"/>
  <c r="S36"/>
  <c r="S40"/>
  <c r="S121"/>
  <c r="S127"/>
  <c r="S133"/>
  <c r="S153"/>
  <c r="S159"/>
  <c r="S167"/>
  <c r="S171"/>
  <c r="S173"/>
  <c r="S191"/>
  <c r="S202"/>
  <c r="S210"/>
  <c r="S220"/>
  <c r="S226"/>
  <c r="S234"/>
  <c r="S241"/>
  <c r="S24"/>
  <c r="S30"/>
  <c r="S38"/>
  <c r="S123"/>
  <c r="S129"/>
  <c r="S135"/>
  <c r="S155"/>
  <c r="S179"/>
  <c r="S185"/>
  <c r="S189"/>
  <c r="S204"/>
  <c r="S208"/>
  <c r="S224"/>
  <c r="S230"/>
  <c r="S236"/>
  <c r="Q48" i="22"/>
  <c r="S48" s="1"/>
  <c r="S20" i="1"/>
  <c r="S26"/>
  <c r="S34"/>
  <c r="S42"/>
  <c r="S119"/>
  <c r="S125"/>
  <c r="S131"/>
  <c r="S145"/>
  <c r="S148"/>
  <c r="S161"/>
  <c r="S165"/>
  <c r="S198"/>
  <c r="S214"/>
  <c r="S222"/>
  <c r="S228"/>
  <c r="S232"/>
  <c r="S257"/>
  <c r="S292"/>
  <c r="S321"/>
  <c r="S82"/>
  <c r="S84"/>
  <c r="S88"/>
  <c r="S90"/>
  <c r="S92"/>
  <c r="S94"/>
  <c r="S96"/>
  <c r="S98"/>
  <c r="S100"/>
  <c r="S102"/>
  <c r="S114"/>
  <c r="S242"/>
  <c r="S244"/>
  <c r="S246"/>
  <c r="S248"/>
  <c r="S250"/>
  <c r="S252"/>
  <c r="S254"/>
  <c r="S265"/>
  <c r="S267"/>
  <c r="S271"/>
  <c r="S273"/>
  <c r="S275"/>
  <c r="S277"/>
  <c r="S279"/>
  <c r="S299"/>
  <c r="AB266"/>
  <c r="AB272"/>
  <c r="AB274"/>
  <c r="AB276"/>
  <c r="AB278"/>
  <c r="AB280"/>
  <c r="AB292"/>
  <c r="AB296"/>
  <c r="AB304"/>
  <c r="AB313"/>
  <c r="AB319"/>
  <c r="AB321"/>
  <c r="Q50" i="22"/>
  <c r="S50" s="1"/>
  <c r="S19" i="1"/>
  <c r="S23"/>
  <c r="S25"/>
  <c r="S27"/>
  <c r="S29"/>
  <c r="S31"/>
  <c r="S33"/>
  <c r="S35"/>
  <c r="S37"/>
  <c r="S39"/>
  <c r="S41"/>
  <c r="S43"/>
  <c r="S120"/>
  <c r="S122"/>
  <c r="S124"/>
  <c r="S126"/>
  <c r="S128"/>
  <c r="S130"/>
  <c r="S132"/>
  <c r="S134"/>
  <c r="S146"/>
  <c r="S152"/>
  <c r="S154"/>
  <c r="S158"/>
  <c r="S160"/>
  <c r="S164"/>
  <c r="S178"/>
  <c r="S182"/>
  <c r="S188"/>
  <c r="S199"/>
  <c r="S201"/>
  <c r="S205"/>
  <c r="S209"/>
  <c r="S211"/>
  <c r="S215"/>
  <c r="S221"/>
  <c r="S223"/>
  <c r="S225"/>
  <c r="S227"/>
  <c r="S229"/>
  <c r="S231"/>
  <c r="S233"/>
  <c r="S235"/>
  <c r="S256"/>
  <c r="S288"/>
  <c r="AB82"/>
  <c r="AB84"/>
  <c r="AB242"/>
  <c r="AB246"/>
  <c r="AB248"/>
  <c r="AB250"/>
  <c r="AB252"/>
  <c r="AB254"/>
  <c r="AB255"/>
  <c r="R49" i="31"/>
  <c r="R49" i="22"/>
  <c r="S325" i="1"/>
  <c r="S336"/>
  <c r="S83"/>
  <c r="S85"/>
  <c r="S89"/>
  <c r="S91"/>
  <c r="S93"/>
  <c r="S95"/>
  <c r="S97"/>
  <c r="S99"/>
  <c r="S101"/>
  <c r="S103"/>
  <c r="S113"/>
  <c r="S115"/>
  <c r="S243"/>
  <c r="S245"/>
  <c r="S247"/>
  <c r="S249"/>
  <c r="S251"/>
  <c r="S253"/>
  <c r="S266"/>
  <c r="S272"/>
  <c r="S274"/>
  <c r="S276"/>
  <c r="S278"/>
  <c r="S280"/>
  <c r="AB17"/>
  <c r="Q49" i="22"/>
  <c r="S49" s="1"/>
  <c r="S351" i="1"/>
  <c r="S353"/>
  <c r="S357"/>
  <c r="S363"/>
  <c r="S369"/>
  <c r="S371"/>
  <c r="S376"/>
  <c r="S378"/>
  <c r="S380"/>
  <c r="AB19"/>
  <c r="AB23"/>
  <c r="AB25"/>
  <c r="AB27"/>
  <c r="AB29"/>
  <c r="AB31"/>
  <c r="AB33"/>
  <c r="AB35"/>
  <c r="AB37"/>
  <c r="AB39"/>
  <c r="AB41"/>
  <c r="AB43"/>
  <c r="AB146"/>
  <c r="AB152"/>
  <c r="AB154"/>
  <c r="AB160"/>
  <c r="AB164"/>
  <c r="AB178"/>
  <c r="AB182"/>
  <c r="AB188"/>
  <c r="AB199"/>
  <c r="AB201"/>
  <c r="AB205"/>
  <c r="AB209"/>
  <c r="AB211"/>
  <c r="AB215"/>
  <c r="AB221"/>
  <c r="AB223"/>
  <c r="AB225"/>
  <c r="AB227"/>
  <c r="AB229"/>
  <c r="AB231"/>
  <c r="AB233"/>
  <c r="AB235"/>
  <c r="S320"/>
  <c r="S324"/>
  <c r="AB83"/>
  <c r="AB85"/>
  <c r="AB243"/>
  <c r="AB247"/>
  <c r="AB249"/>
  <c r="AB251"/>
  <c r="AB253"/>
  <c r="AB265"/>
  <c r="AB267"/>
  <c r="AB271"/>
  <c r="AB273"/>
  <c r="AB275"/>
  <c r="AB277"/>
  <c r="AB279"/>
  <c r="AB291"/>
  <c r="AB295"/>
  <c r="AB301"/>
  <c r="AB305"/>
  <c r="AB314"/>
  <c r="AB320"/>
  <c r="AB372"/>
  <c r="S350"/>
  <c r="S352"/>
  <c r="S354"/>
  <c r="S362"/>
  <c r="S364"/>
  <c r="S372"/>
  <c r="S375"/>
  <c r="S377"/>
  <c r="S379"/>
  <c r="S381"/>
  <c r="AB18"/>
  <c r="AB20"/>
  <c r="AB24"/>
  <c r="AB26"/>
  <c r="AB28"/>
  <c r="AB30"/>
  <c r="AB32"/>
  <c r="AB34"/>
  <c r="AB36"/>
  <c r="AB38"/>
  <c r="AB40"/>
  <c r="AB42"/>
  <c r="AB145"/>
  <c r="AB148"/>
  <c r="AB153"/>
  <c r="AB155"/>
  <c r="AB159"/>
  <c r="AB161"/>
  <c r="AB165"/>
  <c r="AB167"/>
  <c r="AB171"/>
  <c r="AB173"/>
  <c r="AB179"/>
  <c r="AB185"/>
  <c r="AB189"/>
  <c r="AB198"/>
  <c r="AB202"/>
  <c r="AB204"/>
  <c r="AB208"/>
  <c r="AB210"/>
  <c r="AB214"/>
  <c r="AB220"/>
  <c r="AB222"/>
  <c r="AB224"/>
  <c r="AB226"/>
  <c r="AB228"/>
  <c r="AB230"/>
  <c r="AB232"/>
  <c r="AB234"/>
  <c r="AB236"/>
  <c r="AB241"/>
  <c r="S57" i="6"/>
  <c r="S61"/>
  <c r="AB50" i="3"/>
  <c r="AB49"/>
  <c r="AB48"/>
  <c r="S50"/>
  <c r="S49"/>
  <c r="S48"/>
  <c r="S70" i="1"/>
  <c r="S69"/>
  <c r="S68"/>
  <c r="S67"/>
  <c r="S65"/>
  <c r="S64"/>
  <c r="S63"/>
  <c r="S62"/>
  <c r="S60"/>
  <c r="S59"/>
  <c r="S58"/>
  <c r="S54"/>
  <c r="S66"/>
  <c r="S56"/>
  <c r="S55"/>
  <c r="S190" i="24"/>
  <c r="AB190" i="1"/>
  <c r="AB191"/>
  <c r="S183" i="26"/>
  <c r="S184" i="25"/>
  <c r="AB184" i="1"/>
  <c r="AB177"/>
  <c r="S177"/>
  <c r="AB183"/>
  <c r="S176" i="7"/>
  <c r="AB176" i="1"/>
  <c r="S170" i="23"/>
  <c r="S172" i="1"/>
  <c r="AB172"/>
  <c r="AB170"/>
  <c r="AB158"/>
  <c r="AB166"/>
  <c r="S166"/>
  <c r="S346" i="9"/>
  <c r="AB336" i="1"/>
  <c r="AB407"/>
  <c r="AB411"/>
  <c r="AB421"/>
  <c r="S409"/>
  <c r="S411"/>
  <c r="S413"/>
  <c r="S419"/>
  <c r="S421"/>
  <c r="S423"/>
  <c r="S427"/>
  <c r="S429"/>
  <c r="S431"/>
  <c r="S433"/>
  <c r="S435"/>
  <c r="S439"/>
  <c r="S408"/>
  <c r="S410"/>
  <c r="S412"/>
  <c r="S414"/>
  <c r="S418"/>
  <c r="S420"/>
  <c r="S422"/>
  <c r="S424"/>
  <c r="S426"/>
  <c r="S428"/>
  <c r="S430"/>
  <c r="S432"/>
  <c r="S434"/>
  <c r="S436"/>
  <c r="S438"/>
  <c r="AB409"/>
  <c r="AB413"/>
  <c r="AB408"/>
  <c r="AB410"/>
  <c r="AB412"/>
  <c r="AB414"/>
  <c r="S407"/>
  <c r="AB325"/>
  <c r="AB324"/>
  <c r="S116"/>
  <c r="AB51"/>
  <c r="S51"/>
  <c r="S281"/>
  <c r="S282"/>
  <c r="AB281"/>
  <c r="S415"/>
  <c r="S425"/>
  <c r="AB425"/>
  <c r="AB203"/>
  <c r="AB200"/>
  <c r="AB197"/>
  <c r="S203"/>
  <c r="S200"/>
  <c r="S197"/>
  <c r="AB437" i="9"/>
  <c r="S366" i="1"/>
  <c r="S365"/>
  <c r="S359"/>
  <c r="S360"/>
  <c r="S361"/>
  <c r="S382"/>
  <c r="S383"/>
  <c r="S367"/>
  <c r="S368"/>
  <c r="S358"/>
  <c r="S355"/>
  <c r="S356"/>
  <c r="S370"/>
  <c r="S373"/>
  <c r="S374"/>
  <c r="AB380"/>
  <c r="AB381"/>
  <c r="AB382"/>
  <c r="AB383"/>
  <c r="AB374"/>
  <c r="AB375"/>
  <c r="AB376"/>
  <c r="AB377"/>
  <c r="AB378"/>
  <c r="AB379"/>
  <c r="AB369"/>
  <c r="AB370"/>
  <c r="AB371"/>
  <c r="AB362"/>
  <c r="AB363"/>
  <c r="AB364"/>
  <c r="AB365"/>
  <c r="AB366"/>
  <c r="AB367"/>
  <c r="AB368"/>
  <c r="AB350"/>
  <c r="AB351"/>
  <c r="AB352"/>
  <c r="AB353"/>
  <c r="AB354"/>
  <c r="AB355"/>
  <c r="AB356"/>
  <c r="AB357"/>
  <c r="AB358"/>
  <c r="AB359"/>
  <c r="AB360"/>
  <c r="AB361"/>
  <c r="AB299"/>
  <c r="AB287"/>
  <c r="AB288"/>
  <c r="AB289"/>
  <c r="AB282"/>
  <c r="AB113"/>
  <c r="AB114"/>
  <c r="AB115"/>
  <c r="AB116"/>
  <c r="S136"/>
  <c r="S137"/>
  <c r="S138"/>
  <c r="S139"/>
  <c r="S140"/>
  <c r="S104"/>
  <c r="S105"/>
  <c r="S106"/>
  <c r="S107"/>
  <c r="S108"/>
  <c r="S71"/>
  <c r="S72"/>
  <c r="S73"/>
  <c r="S74"/>
  <c r="S75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415"/>
  <c r="AB438"/>
  <c r="AB439"/>
  <c r="AB435"/>
  <c r="AB436"/>
  <c r="AB430"/>
  <c r="AB431"/>
  <c r="AB432"/>
  <c r="AB433"/>
  <c r="AB434"/>
  <c r="AB426"/>
  <c r="AB427"/>
  <c r="AB428"/>
  <c r="AB429"/>
  <c r="AB422"/>
  <c r="AB423"/>
  <c r="AB424"/>
  <c r="AB418"/>
  <c r="AB419"/>
  <c r="AB420"/>
  <c r="AB440" i="2"/>
  <c r="AB440" i="8"/>
  <c r="AB440" i="9"/>
  <c r="AB440" i="10"/>
  <c r="AB440" i="11"/>
  <c r="AB440" i="12"/>
  <c r="AB440" i="13"/>
  <c r="AB440" i="14"/>
  <c r="AB440" i="15"/>
  <c r="AB440" i="16"/>
  <c r="AB440" i="17"/>
  <c r="AB440" i="18"/>
  <c r="AB440" i="19"/>
  <c r="AB440" i="20"/>
  <c r="AB440" i="23"/>
  <c r="AB440" i="24"/>
  <c r="AB440" i="25"/>
  <c r="AB440" i="26"/>
  <c r="AB440" i="27"/>
  <c r="AB440" i="28"/>
  <c r="AB440" i="29"/>
  <c r="AB440" i="30"/>
  <c r="AB440" i="31"/>
  <c r="Z440" i="2"/>
  <c r="Z440" i="8"/>
  <c r="Z440" i="9"/>
  <c r="Z440" i="10"/>
  <c r="Z440" i="11"/>
  <c r="Z440" i="12"/>
  <c r="Z440" i="13"/>
  <c r="Z440" i="14"/>
  <c r="Z440" i="15"/>
  <c r="Z440" i="16"/>
  <c r="Z440" i="17"/>
  <c r="Z440" i="18"/>
  <c r="Z440" i="19"/>
  <c r="Z440" i="20"/>
  <c r="Z440" i="23"/>
  <c r="Z440" i="24"/>
  <c r="Z440" i="25"/>
  <c r="Z440" i="26"/>
  <c r="Z440" i="27"/>
  <c r="Z440" i="28"/>
  <c r="Z440" i="29"/>
  <c r="Z440" i="30"/>
  <c r="Z440" i="31"/>
  <c r="U440" i="2"/>
  <c r="U440" i="3"/>
  <c r="U514" s="1"/>
  <c r="U515" s="1"/>
  <c r="U440" i="4"/>
  <c r="U440" i="5"/>
  <c r="U440" i="6"/>
  <c r="U440" i="7"/>
  <c r="U514" s="1"/>
  <c r="U515" s="1"/>
  <c r="U440" i="8"/>
  <c r="U440" i="9"/>
  <c r="U440" i="10"/>
  <c r="U440" i="11"/>
  <c r="U514" s="1"/>
  <c r="U515" s="1"/>
  <c r="U440" i="12"/>
  <c r="U440" i="13"/>
  <c r="U514" s="1"/>
  <c r="U515" s="1"/>
  <c r="U440" i="14"/>
  <c r="U440" i="15"/>
  <c r="U514" s="1"/>
  <c r="U515" s="1"/>
  <c r="U440" i="16"/>
  <c r="U440" i="17"/>
  <c r="U440" i="18"/>
  <c r="U440" i="19"/>
  <c r="U514" s="1"/>
  <c r="U515" s="1"/>
  <c r="U440" i="20"/>
  <c r="U440" i="21"/>
  <c r="U514" s="1"/>
  <c r="U515" s="1"/>
  <c r="U440" i="22"/>
  <c r="U440" i="23"/>
  <c r="U514" s="1"/>
  <c r="U515" s="1"/>
  <c r="U440" i="24"/>
  <c r="U440" i="25"/>
  <c r="U440" i="26"/>
  <c r="U440" i="27"/>
  <c r="U514" s="1"/>
  <c r="U515" s="1"/>
  <c r="U440" i="28"/>
  <c r="U440" i="29"/>
  <c r="U440" i="30"/>
  <c r="U440" i="31"/>
  <c r="U514" s="1"/>
  <c r="U515" s="1"/>
  <c r="U440" i="1"/>
  <c r="S440" i="2"/>
  <c r="S440" i="8"/>
  <c r="S440" i="9"/>
  <c r="S440" i="10"/>
  <c r="S440" i="11"/>
  <c r="S440" i="12"/>
  <c r="S440" i="13"/>
  <c r="S440" i="14"/>
  <c r="S440" i="15"/>
  <c r="S440" i="16"/>
  <c r="S440" i="17"/>
  <c r="S440" i="18"/>
  <c r="S440" i="19"/>
  <c r="S440" i="20"/>
  <c r="S440" i="23"/>
  <c r="S440" i="24"/>
  <c r="S440" i="25"/>
  <c r="S440" i="26"/>
  <c r="S440" i="27"/>
  <c r="S440" i="28"/>
  <c r="S440" i="29"/>
  <c r="S440" i="30"/>
  <c r="S440" i="31"/>
  <c r="Q440" i="2"/>
  <c r="Q440" i="8"/>
  <c r="Q440" i="9"/>
  <c r="Q440" i="10"/>
  <c r="Q440" i="11"/>
  <c r="Q440" i="12"/>
  <c r="Q440" i="13"/>
  <c r="Q440" i="14"/>
  <c r="Q440" i="15"/>
  <c r="Q440" i="16"/>
  <c r="Q440" i="17"/>
  <c r="Q440" i="18"/>
  <c r="Q440" i="19"/>
  <c r="Q440" i="20"/>
  <c r="Q440" i="23"/>
  <c r="Q440" i="24"/>
  <c r="Q440" i="25"/>
  <c r="Q440" i="26"/>
  <c r="Q440" i="27"/>
  <c r="Q440" i="28"/>
  <c r="Q440" i="29"/>
  <c r="Q440" i="30"/>
  <c r="Q440" i="31"/>
  <c r="L440" i="2"/>
  <c r="L440" i="3"/>
  <c r="L440" i="4"/>
  <c r="L440" i="5"/>
  <c r="L440" i="6"/>
  <c r="L440" i="7"/>
  <c r="L440" i="8"/>
  <c r="L440" i="9"/>
  <c r="L440" i="10"/>
  <c r="L440" i="11"/>
  <c r="L440" i="12"/>
  <c r="L440" i="13"/>
  <c r="L440" i="14"/>
  <c r="L440" i="15"/>
  <c r="L440" i="16"/>
  <c r="L440" i="17"/>
  <c r="L440" i="18"/>
  <c r="L440" i="19"/>
  <c r="L440" i="20"/>
  <c r="L440" i="21"/>
  <c r="L440" i="22"/>
  <c r="L440" i="23"/>
  <c r="L440" i="24"/>
  <c r="L440" i="25"/>
  <c r="L440" i="26"/>
  <c r="L440" i="27"/>
  <c r="L440" i="28"/>
  <c r="L440" i="29"/>
  <c r="L440" i="30"/>
  <c r="L440" i="31"/>
  <c r="L440" i="1"/>
  <c r="J440" i="2"/>
  <c r="J440" i="3"/>
  <c r="J440" i="4"/>
  <c r="J440" i="5"/>
  <c r="J440" i="6"/>
  <c r="J440" i="7"/>
  <c r="J440" i="8"/>
  <c r="J440" i="9"/>
  <c r="J440" i="10"/>
  <c r="J440" i="11"/>
  <c r="J440" i="12"/>
  <c r="J440" i="13"/>
  <c r="J440" i="14"/>
  <c r="J440" i="15"/>
  <c r="J440" i="16"/>
  <c r="J440" i="17"/>
  <c r="J440" i="18"/>
  <c r="J440" i="19"/>
  <c r="J440" i="20"/>
  <c r="J440" i="21"/>
  <c r="J440" i="22"/>
  <c r="J440" i="23"/>
  <c r="J440" i="24"/>
  <c r="J440" i="25"/>
  <c r="J440" i="26"/>
  <c r="J440" i="27"/>
  <c r="J440" i="28"/>
  <c r="J440" i="29"/>
  <c r="J440" i="30"/>
  <c r="J440" i="31"/>
  <c r="J440" i="1"/>
  <c r="D440" i="2"/>
  <c r="D440" i="3"/>
  <c r="D440" i="4"/>
  <c r="D440" i="5"/>
  <c r="D440" i="6"/>
  <c r="D440" i="7"/>
  <c r="D440" i="8"/>
  <c r="D440" i="9"/>
  <c r="D440" i="10"/>
  <c r="D440" i="11"/>
  <c r="D440" i="12"/>
  <c r="D440" i="13"/>
  <c r="D440" i="14"/>
  <c r="D440" i="15"/>
  <c r="D440" i="16"/>
  <c r="D440" i="17"/>
  <c r="D440" i="18"/>
  <c r="D440" i="19"/>
  <c r="D440" i="20"/>
  <c r="D440" i="21"/>
  <c r="D440" i="22"/>
  <c r="D440" i="23"/>
  <c r="D440" i="24"/>
  <c r="D440" i="25"/>
  <c r="D440" i="26"/>
  <c r="D440" i="27"/>
  <c r="D440" i="28"/>
  <c r="D440" i="29"/>
  <c r="D440" i="30"/>
  <c r="D440" i="31"/>
  <c r="D440" i="1"/>
  <c r="Z416" i="2"/>
  <c r="Z416" i="3"/>
  <c r="Z416" i="4"/>
  <c r="Z416" i="5"/>
  <c r="Z416" i="6"/>
  <c r="Z416" i="7"/>
  <c r="Z416" i="8"/>
  <c r="Z416" i="9"/>
  <c r="Z416" i="10"/>
  <c r="Z416" i="11"/>
  <c r="Z416" i="12"/>
  <c r="Z416" i="13"/>
  <c r="Z416" i="14"/>
  <c r="Z416" i="15"/>
  <c r="Z416" i="16"/>
  <c r="Z416" i="17"/>
  <c r="Z416" i="18"/>
  <c r="Z416" i="19"/>
  <c r="Z416" i="20"/>
  <c r="Z416" i="21"/>
  <c r="Z416" i="22"/>
  <c r="Z416" i="23"/>
  <c r="Z416" i="24"/>
  <c r="Z416" i="25"/>
  <c r="Z416" i="26"/>
  <c r="Z416" i="27"/>
  <c r="Z416" i="28"/>
  <c r="Z416" i="29"/>
  <c r="Z416" i="30"/>
  <c r="Z416" i="31"/>
  <c r="Z416" i="1"/>
  <c r="U416" i="2"/>
  <c r="T416"/>
  <c r="U416" i="3"/>
  <c r="U441" s="1"/>
  <c r="T416"/>
  <c r="U416" i="4"/>
  <c r="U441" s="1"/>
  <c r="T416"/>
  <c r="U416" i="5"/>
  <c r="U441" s="1"/>
  <c r="T416"/>
  <c r="U416" i="6"/>
  <c r="T416"/>
  <c r="U416" i="7"/>
  <c r="U441" s="1"/>
  <c r="T416"/>
  <c r="U416" i="8"/>
  <c r="U441" s="1"/>
  <c r="T416"/>
  <c r="U416" i="9"/>
  <c r="U441" s="1"/>
  <c r="T416"/>
  <c r="U416" i="10"/>
  <c r="T416"/>
  <c r="U416" i="11"/>
  <c r="U441" s="1"/>
  <c r="T416"/>
  <c r="U416" i="12"/>
  <c r="U441" s="1"/>
  <c r="T416"/>
  <c r="U416" i="13"/>
  <c r="U441" s="1"/>
  <c r="T416"/>
  <c r="U416" i="14"/>
  <c r="T416"/>
  <c r="U416" i="15"/>
  <c r="U441" s="1"/>
  <c r="T416"/>
  <c r="U416" i="16"/>
  <c r="U441" s="1"/>
  <c r="T416"/>
  <c r="U416" i="17"/>
  <c r="U441" s="1"/>
  <c r="T416"/>
  <c r="U416" i="18"/>
  <c r="T416"/>
  <c r="U416" i="19"/>
  <c r="U441" s="1"/>
  <c r="T416"/>
  <c r="U416" i="20"/>
  <c r="U441" s="1"/>
  <c r="T416"/>
  <c r="U416" i="21"/>
  <c r="U441" s="1"/>
  <c r="T416"/>
  <c r="U416" i="22"/>
  <c r="T416"/>
  <c r="U416" i="23"/>
  <c r="U441" s="1"/>
  <c r="T416"/>
  <c r="U416" i="24"/>
  <c r="U441" s="1"/>
  <c r="T416"/>
  <c r="U416" i="25"/>
  <c r="U441" s="1"/>
  <c r="T416"/>
  <c r="U416" i="26"/>
  <c r="T416"/>
  <c r="U416" i="27"/>
  <c r="U441" s="1"/>
  <c r="T416"/>
  <c r="U416" i="28"/>
  <c r="U441" s="1"/>
  <c r="T416"/>
  <c r="U416" i="29"/>
  <c r="U441" s="1"/>
  <c r="T416"/>
  <c r="U416" i="30"/>
  <c r="T416"/>
  <c r="U416" i="31"/>
  <c r="U441" s="1"/>
  <c r="T416"/>
  <c r="U416" i="1"/>
  <c r="T416"/>
  <c r="Q416" i="2"/>
  <c r="Q416" i="3"/>
  <c r="Q416" i="4"/>
  <c r="Q416" i="5"/>
  <c r="Q416" i="6"/>
  <c r="Q416" i="7"/>
  <c r="Q416" i="8"/>
  <c r="Q441" s="1"/>
  <c r="Q514" s="1"/>
  <c r="Q515" s="1"/>
  <c r="Q416" i="9"/>
  <c r="Q416" i="10"/>
  <c r="Q416" i="11"/>
  <c r="Q416" i="12"/>
  <c r="Q441" s="1"/>
  <c r="Q514" s="1"/>
  <c r="Q515" s="1"/>
  <c r="Q416" i="13"/>
  <c r="Q416" i="14"/>
  <c r="Q416" i="15"/>
  <c r="Q416" i="16"/>
  <c r="Q441" s="1"/>
  <c r="Q514" s="1"/>
  <c r="Q515" s="1"/>
  <c r="Q416" i="17"/>
  <c r="Q416" i="18"/>
  <c r="Q416" i="19"/>
  <c r="Q416" i="20"/>
  <c r="Q441" s="1"/>
  <c r="Q514" s="1"/>
  <c r="Q515" s="1"/>
  <c r="Q416" i="21"/>
  <c r="Q416" i="22"/>
  <c r="Q416" i="23"/>
  <c r="Q416" i="24"/>
  <c r="Q441" s="1"/>
  <c r="Q514" s="1"/>
  <c r="Q515" s="1"/>
  <c r="Q416" i="25"/>
  <c r="Q416" i="26"/>
  <c r="Q416" i="27"/>
  <c r="Q416" i="28"/>
  <c r="Q441" s="1"/>
  <c r="Q514" s="1"/>
  <c r="Q515" s="1"/>
  <c r="Q416" i="29"/>
  <c r="Q416" i="30"/>
  <c r="Q416" i="31"/>
  <c r="Q416" i="1"/>
  <c r="L416" i="2"/>
  <c r="K416"/>
  <c r="J416"/>
  <c r="J441" s="1"/>
  <c r="J514" s="1"/>
  <c r="J515" s="1"/>
  <c r="I416"/>
  <c r="L416" i="3"/>
  <c r="K416"/>
  <c r="J416"/>
  <c r="I416"/>
  <c r="L416" i="4"/>
  <c r="K416"/>
  <c r="J416"/>
  <c r="I416"/>
  <c r="L416" i="5"/>
  <c r="K416"/>
  <c r="J416"/>
  <c r="I416"/>
  <c r="L416" i="6"/>
  <c r="K416"/>
  <c r="J416"/>
  <c r="I416"/>
  <c r="L416" i="7"/>
  <c r="K416"/>
  <c r="J416"/>
  <c r="I416"/>
  <c r="L416" i="8"/>
  <c r="K416"/>
  <c r="J416"/>
  <c r="I416"/>
  <c r="L416" i="9"/>
  <c r="K416"/>
  <c r="J416"/>
  <c r="I416"/>
  <c r="L416" i="10"/>
  <c r="K416"/>
  <c r="J416"/>
  <c r="I416"/>
  <c r="L416" i="11"/>
  <c r="K416"/>
  <c r="J416"/>
  <c r="I416"/>
  <c r="L416" i="12"/>
  <c r="K416"/>
  <c r="J416"/>
  <c r="I416"/>
  <c r="L416" i="13"/>
  <c r="K416"/>
  <c r="J416"/>
  <c r="I416"/>
  <c r="L416" i="14"/>
  <c r="K416"/>
  <c r="J416"/>
  <c r="I416"/>
  <c r="L416" i="15"/>
  <c r="K416"/>
  <c r="J416"/>
  <c r="I416"/>
  <c r="L416" i="16"/>
  <c r="K416"/>
  <c r="J416"/>
  <c r="I416"/>
  <c r="L416" i="17"/>
  <c r="K416"/>
  <c r="J416"/>
  <c r="I416"/>
  <c r="L416" i="18"/>
  <c r="K416"/>
  <c r="J416"/>
  <c r="I416"/>
  <c r="L416" i="19"/>
  <c r="K416"/>
  <c r="J416"/>
  <c r="I416"/>
  <c r="L416" i="20"/>
  <c r="K416"/>
  <c r="J416"/>
  <c r="I416"/>
  <c r="L416" i="21"/>
  <c r="K416"/>
  <c r="J416"/>
  <c r="I416"/>
  <c r="L416" i="22"/>
  <c r="K416"/>
  <c r="J416"/>
  <c r="I416"/>
  <c r="L416" i="23"/>
  <c r="K416"/>
  <c r="J416"/>
  <c r="I416"/>
  <c r="L416" i="24"/>
  <c r="K416"/>
  <c r="J416"/>
  <c r="I416"/>
  <c r="L416" i="25"/>
  <c r="K416"/>
  <c r="J416"/>
  <c r="I416"/>
  <c r="L416" i="26"/>
  <c r="K416"/>
  <c r="J416"/>
  <c r="I416"/>
  <c r="L416" i="27"/>
  <c r="K416"/>
  <c r="J416"/>
  <c r="I416"/>
  <c r="L416" i="28"/>
  <c r="K416"/>
  <c r="J416"/>
  <c r="I416"/>
  <c r="L416" i="29"/>
  <c r="K416"/>
  <c r="J416"/>
  <c r="I416"/>
  <c r="L416" i="30"/>
  <c r="K416"/>
  <c r="J416"/>
  <c r="I416"/>
  <c r="L416" i="31"/>
  <c r="K416"/>
  <c r="J416"/>
  <c r="I416"/>
  <c r="L416" i="1"/>
  <c r="K416"/>
  <c r="J416"/>
  <c r="I416"/>
  <c r="D416" i="2"/>
  <c r="D441" s="1"/>
  <c r="D514" s="1"/>
  <c r="D515" s="1"/>
  <c r="D416" i="3"/>
  <c r="D416" i="4"/>
  <c r="D441" s="1"/>
  <c r="D514" s="1"/>
  <c r="D515" s="1"/>
  <c r="D416" i="5"/>
  <c r="D441" s="1"/>
  <c r="D514" s="1"/>
  <c r="D515" s="1"/>
  <c r="D416" i="6"/>
  <c r="D441" s="1"/>
  <c r="D514" s="1"/>
  <c r="D515" s="1"/>
  <c r="D416" i="7"/>
  <c r="D416" i="8"/>
  <c r="D441" s="1"/>
  <c r="D514" s="1"/>
  <c r="D515" s="1"/>
  <c r="D416" i="9"/>
  <c r="D441" s="1"/>
  <c r="D514" s="1"/>
  <c r="D515" s="1"/>
  <c r="D416" i="10"/>
  <c r="D441" s="1"/>
  <c r="D514" s="1"/>
  <c r="D515" s="1"/>
  <c r="D416" i="11"/>
  <c r="D416" i="12"/>
  <c r="D441" s="1"/>
  <c r="D514" s="1"/>
  <c r="D515" s="1"/>
  <c r="D416" i="13"/>
  <c r="D441" s="1"/>
  <c r="D514" s="1"/>
  <c r="D515" s="1"/>
  <c r="D416" i="14"/>
  <c r="D441" s="1"/>
  <c r="D514" s="1"/>
  <c r="D515" s="1"/>
  <c r="D416" i="15"/>
  <c r="D416" i="16"/>
  <c r="D441" s="1"/>
  <c r="D514" s="1"/>
  <c r="D515" s="1"/>
  <c r="D416" i="17"/>
  <c r="D441" s="1"/>
  <c r="D514" s="1"/>
  <c r="D515" s="1"/>
  <c r="D416" i="18"/>
  <c r="D441" s="1"/>
  <c r="D514" s="1"/>
  <c r="D515" s="1"/>
  <c r="D416" i="19"/>
  <c r="D416" i="20"/>
  <c r="D441" s="1"/>
  <c r="D514" s="1"/>
  <c r="D515" s="1"/>
  <c r="D416" i="21"/>
  <c r="D441" s="1"/>
  <c r="D514" s="1"/>
  <c r="D515" s="1"/>
  <c r="D416" i="22"/>
  <c r="D441" s="1"/>
  <c r="D514" s="1"/>
  <c r="D515" s="1"/>
  <c r="D416" i="23"/>
  <c r="D416" i="24"/>
  <c r="D441" s="1"/>
  <c r="D514" s="1"/>
  <c r="D515" s="1"/>
  <c r="D416" i="25"/>
  <c r="D441" s="1"/>
  <c r="D514" s="1"/>
  <c r="D515" s="1"/>
  <c r="D416" i="26"/>
  <c r="D441" s="1"/>
  <c r="D514" s="1"/>
  <c r="D515" s="1"/>
  <c r="D416" i="27"/>
  <c r="D416" i="28"/>
  <c r="D441" s="1"/>
  <c r="D514" s="1"/>
  <c r="D515" s="1"/>
  <c r="D416" i="29"/>
  <c r="D441" s="1"/>
  <c r="D514" s="1"/>
  <c r="D515" s="1"/>
  <c r="D416" i="30"/>
  <c r="D441" s="1"/>
  <c r="D514" s="1"/>
  <c r="D515" s="1"/>
  <c r="D416" i="31"/>
  <c r="D416" i="1"/>
  <c r="C416" i="2"/>
  <c r="C416" i="3"/>
  <c r="C416" i="4"/>
  <c r="C416" i="5"/>
  <c r="C416" i="6"/>
  <c r="C416" i="7"/>
  <c r="C416" i="8"/>
  <c r="C416" i="9"/>
  <c r="C416" i="10"/>
  <c r="C416" i="11"/>
  <c r="C416" i="12"/>
  <c r="C416" i="13"/>
  <c r="C416" i="14"/>
  <c r="C416" i="15"/>
  <c r="C416" i="16"/>
  <c r="C416" i="17"/>
  <c r="C416" i="18"/>
  <c r="C416" i="19"/>
  <c r="C416" i="20"/>
  <c r="C416" i="21"/>
  <c r="C416" i="22"/>
  <c r="C416" i="23"/>
  <c r="C416" i="24"/>
  <c r="C416" i="25"/>
  <c r="C416" i="26"/>
  <c r="C416" i="27"/>
  <c r="C416" i="28"/>
  <c r="C416" i="29"/>
  <c r="C416" i="30"/>
  <c r="C416" i="31"/>
  <c r="C416" i="1"/>
  <c r="AB397" i="2"/>
  <c r="AA397"/>
  <c r="AB397" i="3"/>
  <c r="AA397"/>
  <c r="AB397" i="4"/>
  <c r="AA397"/>
  <c r="AB397" i="5"/>
  <c r="AA397"/>
  <c r="AB397" i="6"/>
  <c r="AA397"/>
  <c r="AB397" i="7"/>
  <c r="AA397"/>
  <c r="AB397" i="8"/>
  <c r="AA397"/>
  <c r="AB397" i="9"/>
  <c r="AA397"/>
  <c r="AB397" i="10"/>
  <c r="AA397"/>
  <c r="AB397" i="11"/>
  <c r="AA397"/>
  <c r="AB397" i="12"/>
  <c r="AA397"/>
  <c r="AB397" i="13"/>
  <c r="AA397"/>
  <c r="AB397" i="14"/>
  <c r="AA397"/>
  <c r="AB397" i="15"/>
  <c r="AA397"/>
  <c r="AB397" i="16"/>
  <c r="AA397"/>
  <c r="AB397" i="17"/>
  <c r="AA397"/>
  <c r="AB397" i="18"/>
  <c r="AA397"/>
  <c r="AB397" i="19"/>
  <c r="AA397"/>
  <c r="AB397" i="20"/>
  <c r="AA397"/>
  <c r="AB397" i="21"/>
  <c r="AA397"/>
  <c r="AB397" i="22"/>
  <c r="AA397"/>
  <c r="AB397" i="23"/>
  <c r="AA397"/>
  <c r="AB397" i="24"/>
  <c r="AA397"/>
  <c r="AB397" i="25"/>
  <c r="AA397"/>
  <c r="AB397" i="26"/>
  <c r="AA397"/>
  <c r="AB397" i="27"/>
  <c r="AA397"/>
  <c r="AB397" i="28"/>
  <c r="AA397"/>
  <c r="AB397" i="29"/>
  <c r="AA397"/>
  <c r="AB397" i="30"/>
  <c r="AA397"/>
  <c r="AB397" i="31"/>
  <c r="AA397"/>
  <c r="AB397" i="1"/>
  <c r="AA397"/>
  <c r="Z397" i="2"/>
  <c r="Y397"/>
  <c r="Z397" i="3"/>
  <c r="Y397"/>
  <c r="Z397" i="4"/>
  <c r="Y397"/>
  <c r="Z397" i="5"/>
  <c r="Y397"/>
  <c r="Z397" i="6"/>
  <c r="Y397"/>
  <c r="Z397" i="7"/>
  <c r="Y397"/>
  <c r="Z397" i="8"/>
  <c r="Y397"/>
  <c r="Z397" i="9"/>
  <c r="Y397"/>
  <c r="Z397" i="10"/>
  <c r="Y397"/>
  <c r="Z397" i="11"/>
  <c r="Y397"/>
  <c r="Z397" i="12"/>
  <c r="Y397"/>
  <c r="Z397" i="13"/>
  <c r="Y397"/>
  <c r="Z397" i="14"/>
  <c r="Y397"/>
  <c r="Z397" i="15"/>
  <c r="Y397"/>
  <c r="Z397" i="16"/>
  <c r="Y397"/>
  <c r="Z397" i="17"/>
  <c r="Y397"/>
  <c r="Z397" i="18"/>
  <c r="Y397"/>
  <c r="Z397" i="19"/>
  <c r="Y397"/>
  <c r="Z397" i="20"/>
  <c r="Y397"/>
  <c r="Z397" i="21"/>
  <c r="Y397"/>
  <c r="Z397" i="22"/>
  <c r="Y397"/>
  <c r="Z397" i="23"/>
  <c r="Y397"/>
  <c r="Z397" i="24"/>
  <c r="Y397"/>
  <c r="Z397" i="25"/>
  <c r="Y397"/>
  <c r="Z397" i="26"/>
  <c r="Y397"/>
  <c r="Z397" i="27"/>
  <c r="Y397"/>
  <c r="Z397" i="28"/>
  <c r="Y397"/>
  <c r="Z397" i="29"/>
  <c r="Y397"/>
  <c r="Z397" i="30"/>
  <c r="Y397"/>
  <c r="Z397" i="31"/>
  <c r="Y397"/>
  <c r="Z397" i="1"/>
  <c r="Y397"/>
  <c r="U397" i="2"/>
  <c r="T397"/>
  <c r="U397" i="3"/>
  <c r="T397"/>
  <c r="U397" i="4"/>
  <c r="T397"/>
  <c r="U397" i="5"/>
  <c r="T397"/>
  <c r="U397" i="6"/>
  <c r="T397"/>
  <c r="U397" i="7"/>
  <c r="T397"/>
  <c r="U397" i="8"/>
  <c r="T397"/>
  <c r="U397" i="9"/>
  <c r="T397"/>
  <c r="U397" i="10"/>
  <c r="T397"/>
  <c r="U397" i="11"/>
  <c r="T397"/>
  <c r="U397" i="12"/>
  <c r="T397"/>
  <c r="U397" i="13"/>
  <c r="T397"/>
  <c r="U397" i="14"/>
  <c r="T397"/>
  <c r="U397" i="15"/>
  <c r="T397"/>
  <c r="U397" i="16"/>
  <c r="T397"/>
  <c r="U397" i="17"/>
  <c r="T397"/>
  <c r="U397" i="18"/>
  <c r="T397"/>
  <c r="U397" i="19"/>
  <c r="T397"/>
  <c r="U397" i="20"/>
  <c r="T397"/>
  <c r="U397" i="21"/>
  <c r="T397"/>
  <c r="U397" i="22"/>
  <c r="T397"/>
  <c r="U397" i="23"/>
  <c r="T397"/>
  <c r="U397" i="24"/>
  <c r="T397"/>
  <c r="U397" i="25"/>
  <c r="T397"/>
  <c r="U397" i="26"/>
  <c r="T397"/>
  <c r="U397" i="27"/>
  <c r="T397"/>
  <c r="U397" i="28"/>
  <c r="T397"/>
  <c r="U397" i="29"/>
  <c r="T397"/>
  <c r="U397" i="30"/>
  <c r="T397"/>
  <c r="U397" i="31"/>
  <c r="T397"/>
  <c r="U397" i="1"/>
  <c r="T397"/>
  <c r="S397" i="2"/>
  <c r="R397"/>
  <c r="Q397"/>
  <c r="P397"/>
  <c r="S397" i="3"/>
  <c r="R397"/>
  <c r="Q397"/>
  <c r="P397"/>
  <c r="S397" i="4"/>
  <c r="R397"/>
  <c r="Q397"/>
  <c r="P397"/>
  <c r="S397" i="5"/>
  <c r="R397"/>
  <c r="Q397"/>
  <c r="P397"/>
  <c r="S397" i="6"/>
  <c r="R397"/>
  <c r="Q397"/>
  <c r="P397"/>
  <c r="S397" i="7"/>
  <c r="R397"/>
  <c r="Q397"/>
  <c r="P397"/>
  <c r="S397" i="8"/>
  <c r="R397"/>
  <c r="Q397"/>
  <c r="P397"/>
  <c r="S397" i="9"/>
  <c r="R397"/>
  <c r="Q397"/>
  <c r="P397"/>
  <c r="S397" i="10"/>
  <c r="R397"/>
  <c r="Q397"/>
  <c r="P397"/>
  <c r="S397" i="11"/>
  <c r="R397"/>
  <c r="Q397"/>
  <c r="P397"/>
  <c r="S397" i="12"/>
  <c r="R397"/>
  <c r="Q397"/>
  <c r="P397"/>
  <c r="S397" i="13"/>
  <c r="R397"/>
  <c r="Q397"/>
  <c r="P397"/>
  <c r="S397" i="14"/>
  <c r="R397"/>
  <c r="Q397"/>
  <c r="P397"/>
  <c r="S397" i="15"/>
  <c r="R397"/>
  <c r="Q397"/>
  <c r="P397"/>
  <c r="S397" i="16"/>
  <c r="R397"/>
  <c r="Q397"/>
  <c r="P397"/>
  <c r="S397" i="17"/>
  <c r="R397"/>
  <c r="Q397"/>
  <c r="P397"/>
  <c r="S397" i="18"/>
  <c r="R397"/>
  <c r="Q397"/>
  <c r="P397"/>
  <c r="S397" i="19"/>
  <c r="R397"/>
  <c r="Q397"/>
  <c r="P397"/>
  <c r="S397" i="20"/>
  <c r="R397"/>
  <c r="Q397"/>
  <c r="P397"/>
  <c r="S397" i="21"/>
  <c r="R397"/>
  <c r="Q397"/>
  <c r="P397"/>
  <c r="S397" i="22"/>
  <c r="R397"/>
  <c r="Q397"/>
  <c r="P397"/>
  <c r="S397" i="23"/>
  <c r="R397"/>
  <c r="Q397"/>
  <c r="P397"/>
  <c r="S397" i="24"/>
  <c r="R397"/>
  <c r="Q397"/>
  <c r="P397"/>
  <c r="S397" i="25"/>
  <c r="R397"/>
  <c r="Q397"/>
  <c r="P397"/>
  <c r="S397" i="26"/>
  <c r="R397"/>
  <c r="Q397"/>
  <c r="P397"/>
  <c r="S397" i="27"/>
  <c r="R397"/>
  <c r="Q397"/>
  <c r="P397"/>
  <c r="S397" i="28"/>
  <c r="R397"/>
  <c r="Q397"/>
  <c r="P397"/>
  <c r="S397" i="29"/>
  <c r="R397"/>
  <c r="Q397"/>
  <c r="P397"/>
  <c r="S397" i="30"/>
  <c r="R397"/>
  <c r="Q397"/>
  <c r="P397"/>
  <c r="S397" i="31"/>
  <c r="R397"/>
  <c r="Q397"/>
  <c r="P397"/>
  <c r="S397" i="1"/>
  <c r="R397"/>
  <c r="Q397"/>
  <c r="P397"/>
  <c r="L397" i="2"/>
  <c r="K397"/>
  <c r="J397"/>
  <c r="I397"/>
  <c r="L397" i="3"/>
  <c r="K397"/>
  <c r="J397"/>
  <c r="I397"/>
  <c r="L397" i="4"/>
  <c r="K397"/>
  <c r="J397"/>
  <c r="I397"/>
  <c r="L397" i="5"/>
  <c r="K397"/>
  <c r="J397"/>
  <c r="I397"/>
  <c r="L397" i="6"/>
  <c r="K397"/>
  <c r="J397"/>
  <c r="I397"/>
  <c r="L397" i="7"/>
  <c r="K397"/>
  <c r="J397"/>
  <c r="I397"/>
  <c r="L397" i="8"/>
  <c r="K397"/>
  <c r="J397"/>
  <c r="I397"/>
  <c r="L397" i="9"/>
  <c r="K397"/>
  <c r="J397"/>
  <c r="I397"/>
  <c r="L397" i="10"/>
  <c r="K397"/>
  <c r="J397"/>
  <c r="I397"/>
  <c r="L397" i="11"/>
  <c r="K397"/>
  <c r="J397"/>
  <c r="I397"/>
  <c r="L397" i="12"/>
  <c r="K397"/>
  <c r="J397"/>
  <c r="I397"/>
  <c r="L397" i="13"/>
  <c r="K397"/>
  <c r="J397"/>
  <c r="I397"/>
  <c r="L397" i="14"/>
  <c r="K397"/>
  <c r="J397"/>
  <c r="I397"/>
  <c r="L397" i="15"/>
  <c r="K397"/>
  <c r="J397"/>
  <c r="I397"/>
  <c r="L397" i="16"/>
  <c r="K397"/>
  <c r="J397"/>
  <c r="I397"/>
  <c r="L397" i="17"/>
  <c r="K397"/>
  <c r="J397"/>
  <c r="I397"/>
  <c r="L397" i="18"/>
  <c r="K397"/>
  <c r="J397"/>
  <c r="I397"/>
  <c r="L397" i="19"/>
  <c r="K397"/>
  <c r="J397"/>
  <c r="I397"/>
  <c r="L397" i="20"/>
  <c r="K397"/>
  <c r="J397"/>
  <c r="I397"/>
  <c r="L397" i="21"/>
  <c r="K397"/>
  <c r="J397"/>
  <c r="I397"/>
  <c r="L397" i="22"/>
  <c r="K397"/>
  <c r="J397"/>
  <c r="I397"/>
  <c r="L397" i="23"/>
  <c r="K397"/>
  <c r="J397"/>
  <c r="I397"/>
  <c r="L397" i="24"/>
  <c r="K397"/>
  <c r="J397"/>
  <c r="I397"/>
  <c r="L397" i="25"/>
  <c r="K397"/>
  <c r="J397"/>
  <c r="I397"/>
  <c r="L397" i="26"/>
  <c r="K397"/>
  <c r="J397"/>
  <c r="I397"/>
  <c r="L397" i="27"/>
  <c r="K397"/>
  <c r="J397"/>
  <c r="I397"/>
  <c r="L397" i="28"/>
  <c r="K397"/>
  <c r="J397"/>
  <c r="I397"/>
  <c r="L397" i="29"/>
  <c r="K397"/>
  <c r="J397"/>
  <c r="I397"/>
  <c r="L397" i="30"/>
  <c r="K397"/>
  <c r="J397"/>
  <c r="I397"/>
  <c r="L397" i="31"/>
  <c r="K397"/>
  <c r="J397"/>
  <c r="I397"/>
  <c r="L397" i="1"/>
  <c r="K397"/>
  <c r="J397"/>
  <c r="I397"/>
  <c r="F397" i="2"/>
  <c r="F397" i="3"/>
  <c r="F397" i="4"/>
  <c r="F397" i="5"/>
  <c r="F397" i="6"/>
  <c r="F397" i="7"/>
  <c r="F397" i="8"/>
  <c r="F397" i="9"/>
  <c r="F397" i="10"/>
  <c r="F397" i="11"/>
  <c r="F397" i="12"/>
  <c r="F397" i="13"/>
  <c r="F397" i="14"/>
  <c r="F397" i="15"/>
  <c r="F397" i="16"/>
  <c r="F397" i="17"/>
  <c r="F397" i="18"/>
  <c r="F397" i="19"/>
  <c r="F397" i="20"/>
  <c r="F397" i="21"/>
  <c r="F397" i="22"/>
  <c r="F397" i="23"/>
  <c r="F397" i="24"/>
  <c r="F397" i="25"/>
  <c r="F397" i="26"/>
  <c r="F397" i="27"/>
  <c r="F397" i="28"/>
  <c r="F397" i="29"/>
  <c r="F397" i="30"/>
  <c r="F397" i="31"/>
  <c r="F397" i="1"/>
  <c r="E397" i="2"/>
  <c r="E397" i="3"/>
  <c r="E397" i="4"/>
  <c r="E397" i="5"/>
  <c r="E397" i="6"/>
  <c r="E397" i="7"/>
  <c r="E397" i="8"/>
  <c r="E397" i="9"/>
  <c r="E397" i="10"/>
  <c r="E397" i="11"/>
  <c r="E397" i="12"/>
  <c r="E397" i="13"/>
  <c r="E397" i="14"/>
  <c r="E397" i="15"/>
  <c r="E397" i="16"/>
  <c r="E397" i="17"/>
  <c r="E397" i="18"/>
  <c r="E397" i="19"/>
  <c r="E397" i="20"/>
  <c r="E397" i="21"/>
  <c r="E397" i="22"/>
  <c r="E397" i="23"/>
  <c r="E397" i="24"/>
  <c r="E397" i="25"/>
  <c r="E397" i="26"/>
  <c r="E397" i="27"/>
  <c r="E397" i="28"/>
  <c r="E397" i="29"/>
  <c r="E397" i="30"/>
  <c r="E397" i="31"/>
  <c r="E397" i="1"/>
  <c r="D397" i="2"/>
  <c r="D397" i="3"/>
  <c r="D397" i="4"/>
  <c r="D397" i="5"/>
  <c r="D397" i="6"/>
  <c r="D397" i="7"/>
  <c r="D397" i="8"/>
  <c r="D397" i="9"/>
  <c r="D397" i="10"/>
  <c r="D397" i="11"/>
  <c r="D397" i="12"/>
  <c r="D397" i="13"/>
  <c r="D397" i="14"/>
  <c r="D397" i="15"/>
  <c r="D397" i="16"/>
  <c r="D397" i="17"/>
  <c r="D397" i="18"/>
  <c r="D397" i="19"/>
  <c r="D397" i="20"/>
  <c r="D397" i="21"/>
  <c r="D397" i="22"/>
  <c r="D397" i="23"/>
  <c r="D397" i="24"/>
  <c r="D397" i="25"/>
  <c r="D397" i="26"/>
  <c r="D397" i="27"/>
  <c r="D397" i="28"/>
  <c r="D397" i="29"/>
  <c r="D397" i="30"/>
  <c r="D397" i="31"/>
  <c r="D397" i="1"/>
  <c r="AA391" i="2"/>
  <c r="AA391" i="3"/>
  <c r="AA391" i="4"/>
  <c r="AA391" i="5"/>
  <c r="AA391" i="6"/>
  <c r="AA391" i="7"/>
  <c r="AA391" i="8"/>
  <c r="AA391" i="9"/>
  <c r="AA391" i="10"/>
  <c r="AA391" i="11"/>
  <c r="AA391" i="12"/>
  <c r="AA391" i="13"/>
  <c r="AA391" i="14"/>
  <c r="AA391" i="15"/>
  <c r="AA391" i="16"/>
  <c r="AA391" i="17"/>
  <c r="AA391" i="18"/>
  <c r="AA391" i="19"/>
  <c r="AA391" i="20"/>
  <c r="AA391" i="21"/>
  <c r="AA391" i="22"/>
  <c r="AA391" i="23"/>
  <c r="AA391" i="24"/>
  <c r="AA391" i="25"/>
  <c r="AA391" i="26"/>
  <c r="AA391" i="27"/>
  <c r="AA391" i="28"/>
  <c r="AA391" i="29"/>
  <c r="AA391" i="30"/>
  <c r="AA391" i="31"/>
  <c r="AA391" i="1"/>
  <c r="Z391" i="2"/>
  <c r="Y391"/>
  <c r="Z391" i="3"/>
  <c r="Y391"/>
  <c r="Z391" i="4"/>
  <c r="Y391"/>
  <c r="Z391" i="5"/>
  <c r="Y391"/>
  <c r="Z391" i="6"/>
  <c r="Y391"/>
  <c r="Z391" i="7"/>
  <c r="Y391"/>
  <c r="Z391" i="8"/>
  <c r="Y391"/>
  <c r="Z391" i="9"/>
  <c r="Y391"/>
  <c r="Z391" i="10"/>
  <c r="Y391"/>
  <c r="Z391" i="11"/>
  <c r="Y391"/>
  <c r="Z391" i="12"/>
  <c r="Y391"/>
  <c r="Z391" i="13"/>
  <c r="Y391"/>
  <c r="Z391" i="14"/>
  <c r="Y391"/>
  <c r="Z391" i="15"/>
  <c r="Y391"/>
  <c r="Z391" i="16"/>
  <c r="Y391"/>
  <c r="Z391" i="17"/>
  <c r="Y391"/>
  <c r="Z391" i="18"/>
  <c r="Y391"/>
  <c r="Z391" i="19"/>
  <c r="Y391"/>
  <c r="Z391" i="20"/>
  <c r="Y391"/>
  <c r="Z391" i="21"/>
  <c r="Y391"/>
  <c r="Z391" i="22"/>
  <c r="Y391"/>
  <c r="Z391" i="23"/>
  <c r="Y391"/>
  <c r="Z391" i="24"/>
  <c r="Y391"/>
  <c r="Z391" i="25"/>
  <c r="Y391"/>
  <c r="Z391" i="26"/>
  <c r="Y391"/>
  <c r="Z391" i="27"/>
  <c r="Y391"/>
  <c r="Z391" i="28"/>
  <c r="Y391"/>
  <c r="Z391" i="29"/>
  <c r="Y391"/>
  <c r="Z391" i="30"/>
  <c r="Y391"/>
  <c r="Z391" i="31"/>
  <c r="Y391"/>
  <c r="Z391" i="1"/>
  <c r="Y391"/>
  <c r="U391" i="2"/>
  <c r="T391"/>
  <c r="U391" i="3"/>
  <c r="T391"/>
  <c r="U391" i="4"/>
  <c r="T391"/>
  <c r="U391" i="5"/>
  <c r="T391"/>
  <c r="U391" i="6"/>
  <c r="T391"/>
  <c r="U391" i="7"/>
  <c r="T391"/>
  <c r="U391" i="8"/>
  <c r="T391"/>
  <c r="U391" i="9"/>
  <c r="T391"/>
  <c r="U391" i="10"/>
  <c r="T391"/>
  <c r="U391" i="11"/>
  <c r="T391"/>
  <c r="U391" i="12"/>
  <c r="T391"/>
  <c r="U391" i="13"/>
  <c r="T391"/>
  <c r="U391" i="14"/>
  <c r="T391"/>
  <c r="U391" i="15"/>
  <c r="T391"/>
  <c r="U391" i="16"/>
  <c r="T391"/>
  <c r="U391" i="17"/>
  <c r="T391"/>
  <c r="U391" i="18"/>
  <c r="T391"/>
  <c r="U391" i="19"/>
  <c r="T391"/>
  <c r="U391" i="20"/>
  <c r="T391"/>
  <c r="U391" i="21"/>
  <c r="T391"/>
  <c r="U391" i="22"/>
  <c r="T391"/>
  <c r="U391" i="23"/>
  <c r="T391"/>
  <c r="U391" i="24"/>
  <c r="T391"/>
  <c r="U391" i="25"/>
  <c r="T391"/>
  <c r="U391" i="26"/>
  <c r="T391"/>
  <c r="U391" i="27"/>
  <c r="T391"/>
  <c r="U391" i="28"/>
  <c r="T391"/>
  <c r="U391" i="29"/>
  <c r="T391"/>
  <c r="U391" i="30"/>
  <c r="T391"/>
  <c r="U391" i="31"/>
  <c r="T391"/>
  <c r="U391" i="1"/>
  <c r="T391"/>
  <c r="R391" i="2"/>
  <c r="R391" i="3"/>
  <c r="R391" i="4"/>
  <c r="R391" i="5"/>
  <c r="R391" i="6"/>
  <c r="R391" i="7"/>
  <c r="R391" i="8"/>
  <c r="R391" i="9"/>
  <c r="R391" i="10"/>
  <c r="R391" i="11"/>
  <c r="R391" i="12"/>
  <c r="R391" i="13"/>
  <c r="R391" i="14"/>
  <c r="R391" i="15"/>
  <c r="R391" i="16"/>
  <c r="R391" i="17"/>
  <c r="R391" i="18"/>
  <c r="R391" i="19"/>
  <c r="R391" i="20"/>
  <c r="R391" i="21"/>
  <c r="R391" i="22"/>
  <c r="R391" i="23"/>
  <c r="R391" i="24"/>
  <c r="R391" i="25"/>
  <c r="R391" i="26"/>
  <c r="R391" i="27"/>
  <c r="R391" i="28"/>
  <c r="R391" i="29"/>
  <c r="R391" i="30"/>
  <c r="R391" i="31"/>
  <c r="R391" i="1"/>
  <c r="Q391" i="2"/>
  <c r="P391"/>
  <c r="Q391" i="3"/>
  <c r="P391"/>
  <c r="Q391" i="4"/>
  <c r="P391"/>
  <c r="Q391" i="5"/>
  <c r="P391"/>
  <c r="Q391" i="6"/>
  <c r="P391"/>
  <c r="Q391" i="7"/>
  <c r="P391"/>
  <c r="Q391" i="8"/>
  <c r="P391"/>
  <c r="Q391" i="9"/>
  <c r="P391"/>
  <c r="Q391" i="10"/>
  <c r="P391"/>
  <c r="Q391" i="11"/>
  <c r="P391"/>
  <c r="Q391" i="12"/>
  <c r="P391"/>
  <c r="Q391" i="13"/>
  <c r="P391"/>
  <c r="Q391" i="14"/>
  <c r="P391"/>
  <c r="Q391" i="15"/>
  <c r="P391"/>
  <c r="Q391" i="16"/>
  <c r="P391"/>
  <c r="Q391" i="17"/>
  <c r="P391"/>
  <c r="Q391" i="18"/>
  <c r="P391"/>
  <c r="Q391" i="19"/>
  <c r="P391"/>
  <c r="Q391" i="20"/>
  <c r="P391"/>
  <c r="Q391" i="21"/>
  <c r="P391"/>
  <c r="Q391" i="22"/>
  <c r="P391"/>
  <c r="Q391" i="23"/>
  <c r="P391"/>
  <c r="Q391" i="24"/>
  <c r="P391"/>
  <c r="Q391" i="25"/>
  <c r="P391"/>
  <c r="Q391" i="26"/>
  <c r="P391"/>
  <c r="Q391" i="27"/>
  <c r="P391"/>
  <c r="Q391" i="28"/>
  <c r="P391"/>
  <c r="Q391" i="29"/>
  <c r="P391"/>
  <c r="Q391" i="30"/>
  <c r="P391"/>
  <c r="Q391" i="31"/>
  <c r="P391"/>
  <c r="Q391" i="1"/>
  <c r="P391"/>
  <c r="L391" i="2"/>
  <c r="K391"/>
  <c r="J391"/>
  <c r="I391"/>
  <c r="L391" i="3"/>
  <c r="K391"/>
  <c r="J391"/>
  <c r="I391"/>
  <c r="L391" i="4"/>
  <c r="K391"/>
  <c r="J391"/>
  <c r="I391"/>
  <c r="L391" i="5"/>
  <c r="K391"/>
  <c r="J391"/>
  <c r="I391"/>
  <c r="L391" i="6"/>
  <c r="K391"/>
  <c r="J391"/>
  <c r="I391"/>
  <c r="L391" i="7"/>
  <c r="K391"/>
  <c r="J391"/>
  <c r="I391"/>
  <c r="L391" i="8"/>
  <c r="K391"/>
  <c r="J391"/>
  <c r="I391"/>
  <c r="L391" i="9"/>
  <c r="K391"/>
  <c r="J391"/>
  <c r="I391"/>
  <c r="L391" i="10"/>
  <c r="K391"/>
  <c r="J391"/>
  <c r="I391"/>
  <c r="L391" i="11"/>
  <c r="K391"/>
  <c r="J391"/>
  <c r="I391"/>
  <c r="L391" i="12"/>
  <c r="K391"/>
  <c r="J391"/>
  <c r="I391"/>
  <c r="L391" i="13"/>
  <c r="K391"/>
  <c r="J391"/>
  <c r="I391"/>
  <c r="L391" i="14"/>
  <c r="K391"/>
  <c r="J391"/>
  <c r="I391"/>
  <c r="L391" i="15"/>
  <c r="K391"/>
  <c r="J391"/>
  <c r="I391"/>
  <c r="L391" i="16"/>
  <c r="K391"/>
  <c r="J391"/>
  <c r="I391"/>
  <c r="L391" i="17"/>
  <c r="K391"/>
  <c r="J391"/>
  <c r="I391"/>
  <c r="L391" i="18"/>
  <c r="K391"/>
  <c r="J391"/>
  <c r="I391"/>
  <c r="L391" i="19"/>
  <c r="K391"/>
  <c r="J391"/>
  <c r="I391"/>
  <c r="L391" i="20"/>
  <c r="K391"/>
  <c r="J391"/>
  <c r="I391"/>
  <c r="L391" i="21"/>
  <c r="K391"/>
  <c r="J391"/>
  <c r="I391"/>
  <c r="L391" i="22"/>
  <c r="K391"/>
  <c r="J391"/>
  <c r="I391"/>
  <c r="L391" i="23"/>
  <c r="K391"/>
  <c r="J391"/>
  <c r="I391"/>
  <c r="L391" i="24"/>
  <c r="K391"/>
  <c r="J391"/>
  <c r="I391"/>
  <c r="L391" i="25"/>
  <c r="K391"/>
  <c r="J391"/>
  <c r="I391"/>
  <c r="L391" i="26"/>
  <c r="K391"/>
  <c r="J391"/>
  <c r="I391"/>
  <c r="L391" i="27"/>
  <c r="K391"/>
  <c r="J391"/>
  <c r="I391"/>
  <c r="L391" i="28"/>
  <c r="K391"/>
  <c r="J391"/>
  <c r="I391"/>
  <c r="L391" i="29"/>
  <c r="K391"/>
  <c r="J391"/>
  <c r="I391"/>
  <c r="L391" i="30"/>
  <c r="K391"/>
  <c r="J391"/>
  <c r="I391"/>
  <c r="L391" i="31"/>
  <c r="K391"/>
  <c r="J391"/>
  <c r="I391"/>
  <c r="L391" i="1"/>
  <c r="K391"/>
  <c r="J391"/>
  <c r="I391"/>
  <c r="F391" i="2"/>
  <c r="E391"/>
  <c r="F391" i="3"/>
  <c r="E391"/>
  <c r="F391" i="4"/>
  <c r="E391"/>
  <c r="F391" i="5"/>
  <c r="E391"/>
  <c r="F391" i="6"/>
  <c r="E391"/>
  <c r="F391" i="7"/>
  <c r="E391"/>
  <c r="F391" i="8"/>
  <c r="E391"/>
  <c r="F391" i="9"/>
  <c r="E391"/>
  <c r="F391" i="10"/>
  <c r="E391"/>
  <c r="F391" i="11"/>
  <c r="E391"/>
  <c r="F391" i="12"/>
  <c r="E391"/>
  <c r="F391" i="13"/>
  <c r="E391"/>
  <c r="F391" i="14"/>
  <c r="E391"/>
  <c r="F391" i="15"/>
  <c r="E391"/>
  <c r="F391" i="16"/>
  <c r="E391"/>
  <c r="F391" i="17"/>
  <c r="E391"/>
  <c r="F391" i="18"/>
  <c r="E391"/>
  <c r="F391" i="19"/>
  <c r="E391"/>
  <c r="F391" i="20"/>
  <c r="E391"/>
  <c r="F391" i="21"/>
  <c r="E391"/>
  <c r="F391" i="22"/>
  <c r="E391"/>
  <c r="F391" i="23"/>
  <c r="E391"/>
  <c r="F391" i="24"/>
  <c r="E391"/>
  <c r="F391" i="25"/>
  <c r="E391"/>
  <c r="F391" i="26"/>
  <c r="E391"/>
  <c r="F391" i="27"/>
  <c r="E391"/>
  <c r="F391" i="28"/>
  <c r="E391"/>
  <c r="F391" i="29"/>
  <c r="E391"/>
  <c r="F391" i="30"/>
  <c r="E391"/>
  <c r="F391" i="31"/>
  <c r="E391"/>
  <c r="F391" i="1"/>
  <c r="E391"/>
  <c r="D391" i="2"/>
  <c r="D391" i="3"/>
  <c r="D391" i="4"/>
  <c r="D391" i="5"/>
  <c r="D391" i="6"/>
  <c r="D391" i="7"/>
  <c r="D391" i="8"/>
  <c r="D391" i="9"/>
  <c r="D391" i="10"/>
  <c r="D391" i="11"/>
  <c r="D391" i="12"/>
  <c r="D391" i="13"/>
  <c r="D391" i="14"/>
  <c r="D391" i="15"/>
  <c r="D391" i="16"/>
  <c r="D391" i="17"/>
  <c r="D391" i="18"/>
  <c r="D391" i="19"/>
  <c r="D391" i="20"/>
  <c r="D391" i="21"/>
  <c r="D391" i="22"/>
  <c r="D391" i="23"/>
  <c r="D391" i="24"/>
  <c r="D391" i="25"/>
  <c r="D391" i="26"/>
  <c r="D391" i="27"/>
  <c r="D391" i="28"/>
  <c r="D391" i="29"/>
  <c r="D391" i="30"/>
  <c r="D391" i="31"/>
  <c r="D391" i="1"/>
  <c r="C391" i="2"/>
  <c r="C391" i="3"/>
  <c r="C391" i="4"/>
  <c r="C391" i="5"/>
  <c r="C391" i="6"/>
  <c r="C391" i="7"/>
  <c r="C391" i="8"/>
  <c r="C391" i="9"/>
  <c r="C391" i="10"/>
  <c r="C391" i="11"/>
  <c r="C391" i="12"/>
  <c r="C391" i="13"/>
  <c r="C391" i="14"/>
  <c r="C391" i="15"/>
  <c r="C391" i="16"/>
  <c r="C391" i="17"/>
  <c r="C391" i="18"/>
  <c r="C391" i="19"/>
  <c r="C391" i="20"/>
  <c r="C391" i="21"/>
  <c r="C391" i="22"/>
  <c r="C391" i="23"/>
  <c r="C391" i="24"/>
  <c r="C391" i="25"/>
  <c r="C391" i="26"/>
  <c r="C391" i="27"/>
  <c r="C391" i="28"/>
  <c r="C391" i="29"/>
  <c r="C391" i="30"/>
  <c r="C391" i="31"/>
  <c r="C391" i="1"/>
  <c r="AB384" i="2"/>
  <c r="AA384"/>
  <c r="Z384"/>
  <c r="Y384"/>
  <c r="AB384" i="3"/>
  <c r="AA384"/>
  <c r="Z384"/>
  <c r="Y384"/>
  <c r="AB384" i="4"/>
  <c r="AA384"/>
  <c r="Z384"/>
  <c r="Y384"/>
  <c r="AB384" i="5"/>
  <c r="AA384"/>
  <c r="Z384"/>
  <c r="Y384"/>
  <c r="AB384" i="6"/>
  <c r="AA384"/>
  <c r="Z384"/>
  <c r="Y384"/>
  <c r="AB384" i="7"/>
  <c r="AA384"/>
  <c r="Z384"/>
  <c r="Y384"/>
  <c r="AB384" i="8"/>
  <c r="AA384"/>
  <c r="Z384"/>
  <c r="Y384"/>
  <c r="AB384" i="9"/>
  <c r="AA384"/>
  <c r="Z384"/>
  <c r="Y384"/>
  <c r="AB384" i="10"/>
  <c r="AA384"/>
  <c r="Z384"/>
  <c r="Y384"/>
  <c r="AB384" i="11"/>
  <c r="AA384"/>
  <c r="Z384"/>
  <c r="Y384"/>
  <c r="AB384" i="12"/>
  <c r="AA384"/>
  <c r="Z384"/>
  <c r="Y384"/>
  <c r="AB384" i="13"/>
  <c r="AA384"/>
  <c r="Z384"/>
  <c r="Y384"/>
  <c r="AB384" i="14"/>
  <c r="AA384"/>
  <c r="Z384"/>
  <c r="Y384"/>
  <c r="AB384" i="15"/>
  <c r="AA384"/>
  <c r="Z384"/>
  <c r="Y384"/>
  <c r="AB384" i="16"/>
  <c r="AA384"/>
  <c r="Z384"/>
  <c r="Y384"/>
  <c r="AB384" i="17"/>
  <c r="AA384"/>
  <c r="Z384"/>
  <c r="Y384"/>
  <c r="AB384" i="18"/>
  <c r="AA384"/>
  <c r="Z384"/>
  <c r="Y384"/>
  <c r="AB384" i="19"/>
  <c r="AA384"/>
  <c r="Z384"/>
  <c r="Y384"/>
  <c r="AB384" i="20"/>
  <c r="AA384"/>
  <c r="Z384"/>
  <c r="Y384"/>
  <c r="AB384" i="21"/>
  <c r="AA384"/>
  <c r="Z384"/>
  <c r="Y384"/>
  <c r="AB384" i="22"/>
  <c r="AA384"/>
  <c r="Z384"/>
  <c r="Y384"/>
  <c r="AB384" i="23"/>
  <c r="AA384"/>
  <c r="Z384"/>
  <c r="Y384"/>
  <c r="AB384" i="24"/>
  <c r="AA384"/>
  <c r="Z384"/>
  <c r="Y384"/>
  <c r="AB384" i="25"/>
  <c r="AA384"/>
  <c r="Z384"/>
  <c r="Y384"/>
  <c r="AB384" i="26"/>
  <c r="AA384"/>
  <c r="Z384"/>
  <c r="Y384"/>
  <c r="AB384" i="27"/>
  <c r="AA384"/>
  <c r="Z384"/>
  <c r="Y384"/>
  <c r="AB384" i="28"/>
  <c r="AA384"/>
  <c r="Z384"/>
  <c r="Y384"/>
  <c r="AB384" i="29"/>
  <c r="AA384"/>
  <c r="Z384"/>
  <c r="Y384"/>
  <c r="AB384" i="30"/>
  <c r="AA384"/>
  <c r="Z384"/>
  <c r="Y384"/>
  <c r="AB384" i="31"/>
  <c r="AA384"/>
  <c r="Z384"/>
  <c r="Y384"/>
  <c r="AA384" i="1"/>
  <c r="Z384"/>
  <c r="Y384"/>
  <c r="U384" i="2"/>
  <c r="T384"/>
  <c r="S384"/>
  <c r="R384"/>
  <c r="Q384"/>
  <c r="P384"/>
  <c r="U384" i="3"/>
  <c r="T384"/>
  <c r="S384"/>
  <c r="R384"/>
  <c r="Q384"/>
  <c r="P384"/>
  <c r="U384" i="4"/>
  <c r="T384"/>
  <c r="S384"/>
  <c r="R384"/>
  <c r="Q384"/>
  <c r="P384"/>
  <c r="U384" i="5"/>
  <c r="T384"/>
  <c r="S384"/>
  <c r="R384"/>
  <c r="Q384"/>
  <c r="P384"/>
  <c r="U384" i="6"/>
  <c r="T384"/>
  <c r="S384"/>
  <c r="R384"/>
  <c r="Q384"/>
  <c r="P384"/>
  <c r="U384" i="7"/>
  <c r="T384"/>
  <c r="S384"/>
  <c r="R384"/>
  <c r="Q384"/>
  <c r="P384"/>
  <c r="U384" i="8"/>
  <c r="T384"/>
  <c r="S384"/>
  <c r="R384"/>
  <c r="Q384"/>
  <c r="P384"/>
  <c r="U384" i="9"/>
  <c r="T384"/>
  <c r="S384"/>
  <c r="R384"/>
  <c r="Q384"/>
  <c r="P384"/>
  <c r="U384" i="10"/>
  <c r="T384"/>
  <c r="S384"/>
  <c r="R384"/>
  <c r="Q384"/>
  <c r="P384"/>
  <c r="U384" i="11"/>
  <c r="T384"/>
  <c r="S384"/>
  <c r="R384"/>
  <c r="Q384"/>
  <c r="P384"/>
  <c r="U384" i="12"/>
  <c r="T384"/>
  <c r="S384"/>
  <c r="R384"/>
  <c r="Q384"/>
  <c r="P384"/>
  <c r="U384" i="13"/>
  <c r="T384"/>
  <c r="S384"/>
  <c r="R384"/>
  <c r="Q384"/>
  <c r="P384"/>
  <c r="U384" i="14"/>
  <c r="T384"/>
  <c r="S384"/>
  <c r="R384"/>
  <c r="Q384"/>
  <c r="P384"/>
  <c r="U384" i="15"/>
  <c r="T384"/>
  <c r="S384"/>
  <c r="R384"/>
  <c r="Q384"/>
  <c r="P384"/>
  <c r="U384" i="16"/>
  <c r="T384"/>
  <c r="S384"/>
  <c r="R384"/>
  <c r="Q384"/>
  <c r="P384"/>
  <c r="U384" i="17"/>
  <c r="T384"/>
  <c r="S384"/>
  <c r="R384"/>
  <c r="Q384"/>
  <c r="P384"/>
  <c r="U384" i="18"/>
  <c r="T384"/>
  <c r="S384"/>
  <c r="R384"/>
  <c r="Q384"/>
  <c r="P384"/>
  <c r="U384" i="19"/>
  <c r="T384"/>
  <c r="S384"/>
  <c r="R384"/>
  <c r="Q384"/>
  <c r="P384"/>
  <c r="U384" i="20"/>
  <c r="T384"/>
  <c r="S384"/>
  <c r="R384"/>
  <c r="Q384"/>
  <c r="P384"/>
  <c r="U384" i="21"/>
  <c r="T384"/>
  <c r="S384"/>
  <c r="R384"/>
  <c r="Q384"/>
  <c r="P384"/>
  <c r="U384" i="22"/>
  <c r="T384"/>
  <c r="S384"/>
  <c r="R384"/>
  <c r="Q384"/>
  <c r="P384"/>
  <c r="U384" i="23"/>
  <c r="T384"/>
  <c r="S384"/>
  <c r="R384"/>
  <c r="Q384"/>
  <c r="P384"/>
  <c r="U384" i="24"/>
  <c r="T384"/>
  <c r="S384"/>
  <c r="R384"/>
  <c r="Q384"/>
  <c r="P384"/>
  <c r="U384" i="25"/>
  <c r="T384"/>
  <c r="S384"/>
  <c r="R384"/>
  <c r="Q384"/>
  <c r="P384"/>
  <c r="U384" i="26"/>
  <c r="T384"/>
  <c r="S384"/>
  <c r="R384"/>
  <c r="Q384"/>
  <c r="P384"/>
  <c r="U384" i="27"/>
  <c r="T384"/>
  <c r="S384"/>
  <c r="R384"/>
  <c r="Q384"/>
  <c r="P384"/>
  <c r="U384" i="28"/>
  <c r="T384"/>
  <c r="S384"/>
  <c r="R384"/>
  <c r="Q384"/>
  <c r="P384"/>
  <c r="U384" i="29"/>
  <c r="T384"/>
  <c r="S384"/>
  <c r="R384"/>
  <c r="Q384"/>
  <c r="P384"/>
  <c r="U384" i="30"/>
  <c r="T384"/>
  <c r="S384"/>
  <c r="R384"/>
  <c r="Q384"/>
  <c r="P384"/>
  <c r="U384" i="31"/>
  <c r="T384"/>
  <c r="S384"/>
  <c r="R384"/>
  <c r="Q384"/>
  <c r="P384"/>
  <c r="U384" i="1"/>
  <c r="T384"/>
  <c r="R384"/>
  <c r="Q384"/>
  <c r="P384"/>
  <c r="L384" i="2"/>
  <c r="K384"/>
  <c r="J384"/>
  <c r="I384"/>
  <c r="L384" i="3"/>
  <c r="K384"/>
  <c r="J384"/>
  <c r="I384"/>
  <c r="L384" i="4"/>
  <c r="K384"/>
  <c r="J384"/>
  <c r="I384"/>
  <c r="L384" i="5"/>
  <c r="K384"/>
  <c r="J384"/>
  <c r="I384"/>
  <c r="L384" i="6"/>
  <c r="K384"/>
  <c r="J384"/>
  <c r="I384"/>
  <c r="L384" i="7"/>
  <c r="K384"/>
  <c r="J384"/>
  <c r="I384"/>
  <c r="L384" i="8"/>
  <c r="K384"/>
  <c r="J384"/>
  <c r="I384"/>
  <c r="L384" i="9"/>
  <c r="K384"/>
  <c r="J384"/>
  <c r="I384"/>
  <c r="L384" i="10"/>
  <c r="K384"/>
  <c r="J384"/>
  <c r="I384"/>
  <c r="L384" i="11"/>
  <c r="K384"/>
  <c r="J384"/>
  <c r="I384"/>
  <c r="L384" i="12"/>
  <c r="K384"/>
  <c r="J384"/>
  <c r="I384"/>
  <c r="L384" i="13"/>
  <c r="K384"/>
  <c r="J384"/>
  <c r="I384"/>
  <c r="L384" i="14"/>
  <c r="K384"/>
  <c r="J384"/>
  <c r="I384"/>
  <c r="L384" i="15"/>
  <c r="K384"/>
  <c r="J384"/>
  <c r="I384"/>
  <c r="L384" i="16"/>
  <c r="K384"/>
  <c r="J384"/>
  <c r="I384"/>
  <c r="L384" i="17"/>
  <c r="K384"/>
  <c r="J384"/>
  <c r="I384"/>
  <c r="L384" i="18"/>
  <c r="K384"/>
  <c r="J384"/>
  <c r="I384"/>
  <c r="L384" i="19"/>
  <c r="K384"/>
  <c r="J384"/>
  <c r="I384"/>
  <c r="L384" i="20"/>
  <c r="K384"/>
  <c r="J384"/>
  <c r="I384"/>
  <c r="L384" i="21"/>
  <c r="K384"/>
  <c r="J384"/>
  <c r="I384"/>
  <c r="L384" i="22"/>
  <c r="K384"/>
  <c r="J384"/>
  <c r="I384"/>
  <c r="L384" i="23"/>
  <c r="K384"/>
  <c r="J384"/>
  <c r="I384"/>
  <c r="L384" i="24"/>
  <c r="K384"/>
  <c r="J384"/>
  <c r="I384"/>
  <c r="L384" i="25"/>
  <c r="K384"/>
  <c r="J384"/>
  <c r="I384"/>
  <c r="L384" i="26"/>
  <c r="K384"/>
  <c r="J384"/>
  <c r="I384"/>
  <c r="L384" i="27"/>
  <c r="K384"/>
  <c r="J384"/>
  <c r="I384"/>
  <c r="L384" i="28"/>
  <c r="K384"/>
  <c r="J384"/>
  <c r="I384"/>
  <c r="L384" i="29"/>
  <c r="K384"/>
  <c r="J384"/>
  <c r="I384"/>
  <c r="L384" i="30"/>
  <c r="K384"/>
  <c r="J384"/>
  <c r="I384"/>
  <c r="L384" i="31"/>
  <c r="K384"/>
  <c r="J384"/>
  <c r="I384"/>
  <c r="L384" i="1"/>
  <c r="K384"/>
  <c r="J384"/>
  <c r="I384"/>
  <c r="D384" i="2"/>
  <c r="D384" i="3"/>
  <c r="D384" i="4"/>
  <c r="D384" i="5"/>
  <c r="D384" i="6"/>
  <c r="D384" i="7"/>
  <c r="D384" i="8"/>
  <c r="D384" i="9"/>
  <c r="D384" i="10"/>
  <c r="D384" i="11"/>
  <c r="D384" i="12"/>
  <c r="D384" i="13"/>
  <c r="D384" i="14"/>
  <c r="D384" i="15"/>
  <c r="D384" i="16"/>
  <c r="D384" i="17"/>
  <c r="D384" i="18"/>
  <c r="D384" i="19"/>
  <c r="D384" i="20"/>
  <c r="D384" i="21"/>
  <c r="D384" i="22"/>
  <c r="D384" i="23"/>
  <c r="D384" i="24"/>
  <c r="D384" i="25"/>
  <c r="D384" i="26"/>
  <c r="D384" i="27"/>
  <c r="D384" i="28"/>
  <c r="D384" i="29"/>
  <c r="D384" i="30"/>
  <c r="D384" i="31"/>
  <c r="D384" i="1"/>
  <c r="C384" i="2"/>
  <c r="C384" i="3"/>
  <c r="C384" i="4"/>
  <c r="C384" i="5"/>
  <c r="C384" i="6"/>
  <c r="C384" i="7"/>
  <c r="C384" i="8"/>
  <c r="C384" i="9"/>
  <c r="C384" i="10"/>
  <c r="C384" i="11"/>
  <c r="C384" i="12"/>
  <c r="C384" i="13"/>
  <c r="C384" i="14"/>
  <c r="C384" i="15"/>
  <c r="C384" i="16"/>
  <c r="C384" i="17"/>
  <c r="C384" i="18"/>
  <c r="C384" i="19"/>
  <c r="C384" i="20"/>
  <c r="C384" i="21"/>
  <c r="C384" i="22"/>
  <c r="C384" i="23"/>
  <c r="C384" i="24"/>
  <c r="C384" i="25"/>
  <c r="C384" i="26"/>
  <c r="C384" i="27"/>
  <c r="C384" i="28"/>
  <c r="C384" i="29"/>
  <c r="C384" i="30"/>
  <c r="C384" i="31"/>
  <c r="C384" i="1"/>
  <c r="U347" i="2"/>
  <c r="T347"/>
  <c r="U347" i="3"/>
  <c r="T347"/>
  <c r="U347" i="4"/>
  <c r="T347"/>
  <c r="U347" i="5"/>
  <c r="T347"/>
  <c r="U347" i="6"/>
  <c r="T347"/>
  <c r="U347" i="7"/>
  <c r="T347"/>
  <c r="U347" i="8"/>
  <c r="T347"/>
  <c r="U347" i="9"/>
  <c r="T347"/>
  <c r="U347" i="10"/>
  <c r="T347"/>
  <c r="U347" i="11"/>
  <c r="T347"/>
  <c r="U347" i="12"/>
  <c r="T347"/>
  <c r="U347" i="13"/>
  <c r="T347"/>
  <c r="U347" i="14"/>
  <c r="T347"/>
  <c r="U347" i="15"/>
  <c r="T347"/>
  <c r="U347" i="16"/>
  <c r="T347"/>
  <c r="U347" i="17"/>
  <c r="T347"/>
  <c r="U347" i="18"/>
  <c r="T347"/>
  <c r="U347" i="19"/>
  <c r="T347"/>
  <c r="U347" i="20"/>
  <c r="T347"/>
  <c r="U347" i="21"/>
  <c r="T347"/>
  <c r="U347" i="22"/>
  <c r="T347"/>
  <c r="U347" i="23"/>
  <c r="T347"/>
  <c r="U347" i="24"/>
  <c r="T347"/>
  <c r="U347" i="25"/>
  <c r="T347"/>
  <c r="U347" i="26"/>
  <c r="T347"/>
  <c r="U347" i="27"/>
  <c r="T347"/>
  <c r="U347" i="28"/>
  <c r="T347"/>
  <c r="U347" i="29"/>
  <c r="T347"/>
  <c r="U347" i="30"/>
  <c r="T347"/>
  <c r="U347" i="31"/>
  <c r="T347"/>
  <c r="U347" i="1"/>
  <c r="T347"/>
  <c r="R347" i="9"/>
  <c r="Q347"/>
  <c r="P347"/>
  <c r="L347" i="2"/>
  <c r="K347"/>
  <c r="J347"/>
  <c r="I347"/>
  <c r="L347" i="3"/>
  <c r="K347"/>
  <c r="J347"/>
  <c r="I347"/>
  <c r="L347" i="4"/>
  <c r="K347"/>
  <c r="J347"/>
  <c r="I347"/>
  <c r="L347" i="5"/>
  <c r="K347"/>
  <c r="J347"/>
  <c r="I347"/>
  <c r="L347" i="6"/>
  <c r="K347"/>
  <c r="J347"/>
  <c r="I347"/>
  <c r="L347" i="7"/>
  <c r="K347"/>
  <c r="J347"/>
  <c r="I347"/>
  <c r="L347" i="8"/>
  <c r="K347"/>
  <c r="J347"/>
  <c r="I347"/>
  <c r="L347" i="9"/>
  <c r="K347"/>
  <c r="J347"/>
  <c r="I347"/>
  <c r="L347" i="10"/>
  <c r="K347"/>
  <c r="J347"/>
  <c r="I347"/>
  <c r="L347" i="11"/>
  <c r="K347"/>
  <c r="J347"/>
  <c r="I347"/>
  <c r="L347" i="12"/>
  <c r="K347"/>
  <c r="J347"/>
  <c r="I347"/>
  <c r="L347" i="13"/>
  <c r="K347"/>
  <c r="J347"/>
  <c r="I347"/>
  <c r="L347" i="14"/>
  <c r="K347"/>
  <c r="J347"/>
  <c r="I347"/>
  <c r="L347" i="15"/>
  <c r="K347"/>
  <c r="J347"/>
  <c r="I347"/>
  <c r="L347" i="16"/>
  <c r="K347"/>
  <c r="J347"/>
  <c r="I347"/>
  <c r="L347" i="17"/>
  <c r="K347"/>
  <c r="J347"/>
  <c r="I347"/>
  <c r="L347" i="18"/>
  <c r="K347"/>
  <c r="J347"/>
  <c r="I347"/>
  <c r="L347" i="19"/>
  <c r="K347"/>
  <c r="J347"/>
  <c r="I347"/>
  <c r="L347" i="20"/>
  <c r="K347"/>
  <c r="J347"/>
  <c r="I347"/>
  <c r="L347" i="21"/>
  <c r="K347"/>
  <c r="J347"/>
  <c r="I347"/>
  <c r="L347" i="22"/>
  <c r="K347"/>
  <c r="J347"/>
  <c r="I347"/>
  <c r="L347" i="23"/>
  <c r="K347"/>
  <c r="J347"/>
  <c r="I347"/>
  <c r="L347" i="24"/>
  <c r="K347"/>
  <c r="J347"/>
  <c r="I347"/>
  <c r="L347" i="25"/>
  <c r="K347"/>
  <c r="J347"/>
  <c r="I347"/>
  <c r="L347" i="26"/>
  <c r="K347"/>
  <c r="J347"/>
  <c r="I347"/>
  <c r="L347" i="27"/>
  <c r="K347"/>
  <c r="J347"/>
  <c r="I347"/>
  <c r="L347" i="28"/>
  <c r="K347"/>
  <c r="J347"/>
  <c r="I347"/>
  <c r="L347" i="29"/>
  <c r="K347"/>
  <c r="J347"/>
  <c r="I347"/>
  <c r="L347" i="30"/>
  <c r="K347"/>
  <c r="J347"/>
  <c r="I347"/>
  <c r="L347" i="31"/>
  <c r="K347"/>
  <c r="J347"/>
  <c r="I347"/>
  <c r="L347" i="1"/>
  <c r="K347"/>
  <c r="J347"/>
  <c r="I347"/>
  <c r="F347" i="2"/>
  <c r="E347"/>
  <c r="F347" i="3"/>
  <c r="E347"/>
  <c r="F347" i="4"/>
  <c r="E347"/>
  <c r="F347" i="5"/>
  <c r="E347"/>
  <c r="F347" i="6"/>
  <c r="E347"/>
  <c r="F347" i="7"/>
  <c r="E347"/>
  <c r="F347" i="8"/>
  <c r="E347"/>
  <c r="F347" i="9"/>
  <c r="E347"/>
  <c r="F347" i="10"/>
  <c r="E347"/>
  <c r="F347" i="11"/>
  <c r="E347"/>
  <c r="F347" i="12"/>
  <c r="E347"/>
  <c r="F347" i="13"/>
  <c r="E347"/>
  <c r="F347" i="14"/>
  <c r="E347"/>
  <c r="F347" i="15"/>
  <c r="E347"/>
  <c r="F347" i="16"/>
  <c r="E347"/>
  <c r="F347" i="17"/>
  <c r="E347"/>
  <c r="F347" i="18"/>
  <c r="E347"/>
  <c r="F347" i="19"/>
  <c r="E347"/>
  <c r="F347" i="20"/>
  <c r="E347"/>
  <c r="F347" i="21"/>
  <c r="E347"/>
  <c r="F347" i="22"/>
  <c r="E347"/>
  <c r="F347" i="23"/>
  <c r="E347"/>
  <c r="F347" i="24"/>
  <c r="E347"/>
  <c r="F347" i="25"/>
  <c r="E347"/>
  <c r="F347" i="26"/>
  <c r="E347"/>
  <c r="F347" i="27"/>
  <c r="E347"/>
  <c r="F347" i="28"/>
  <c r="E347"/>
  <c r="F347" i="29"/>
  <c r="E347"/>
  <c r="F347" i="30"/>
  <c r="E347"/>
  <c r="F347" i="31"/>
  <c r="E347"/>
  <c r="F347" i="1"/>
  <c r="E347"/>
  <c r="D347" i="2"/>
  <c r="D347" i="3"/>
  <c r="D347" i="4"/>
  <c r="D347" i="5"/>
  <c r="D347" i="6"/>
  <c r="D347" i="7"/>
  <c r="D347" i="8"/>
  <c r="D347" i="9"/>
  <c r="D347" i="10"/>
  <c r="D347" i="11"/>
  <c r="D347" i="12"/>
  <c r="D347" i="13"/>
  <c r="D347" i="14"/>
  <c r="D347" i="15"/>
  <c r="D347" i="16"/>
  <c r="D347" i="17"/>
  <c r="D347" i="18"/>
  <c r="D347" i="19"/>
  <c r="D347" i="20"/>
  <c r="D347" i="21"/>
  <c r="D347" i="22"/>
  <c r="D347" i="23"/>
  <c r="D347" i="24"/>
  <c r="D347" i="25"/>
  <c r="D347" i="26"/>
  <c r="D347" i="27"/>
  <c r="D347" i="28"/>
  <c r="D347" i="29"/>
  <c r="D347" i="30"/>
  <c r="D347" i="31"/>
  <c r="D347" i="1"/>
  <c r="C347" i="2"/>
  <c r="C347" i="3"/>
  <c r="C347" i="4"/>
  <c r="C347" i="5"/>
  <c r="C347" i="6"/>
  <c r="C347" i="7"/>
  <c r="C347" i="8"/>
  <c r="C347" i="9"/>
  <c r="C347" i="10"/>
  <c r="C347" i="11"/>
  <c r="C347" i="12"/>
  <c r="C347" i="13"/>
  <c r="C347" i="14"/>
  <c r="C347" i="15"/>
  <c r="C347" i="16"/>
  <c r="C347" i="17"/>
  <c r="C347" i="18"/>
  <c r="C347" i="19"/>
  <c r="C347" i="20"/>
  <c r="C347" i="21"/>
  <c r="C347" i="22"/>
  <c r="C347" i="23"/>
  <c r="C347" i="24"/>
  <c r="C347" i="25"/>
  <c r="C347" i="26"/>
  <c r="C347" i="27"/>
  <c r="C347" i="28"/>
  <c r="C347" i="29"/>
  <c r="C347" i="30"/>
  <c r="C347" i="31"/>
  <c r="C347" i="1"/>
  <c r="AB343" i="2"/>
  <c r="AB343" i="3"/>
  <c r="AB343" i="4"/>
  <c r="AB343" i="5"/>
  <c r="AB343" i="6"/>
  <c r="AB343" i="7"/>
  <c r="AB343" i="8"/>
  <c r="AB343" i="9"/>
  <c r="AB343" i="10"/>
  <c r="AB343" i="11"/>
  <c r="AB343" i="12"/>
  <c r="AB343" i="13"/>
  <c r="AB343" i="14"/>
  <c r="AB343" i="15"/>
  <c r="AB343" i="16"/>
  <c r="AB343" i="17"/>
  <c r="AB343" i="18"/>
  <c r="AB343" i="19"/>
  <c r="AB343" i="20"/>
  <c r="AB343" i="21"/>
  <c r="AB343" i="22"/>
  <c r="AB343" i="23"/>
  <c r="AB343" i="24"/>
  <c r="AB343" i="25"/>
  <c r="AB343" i="26"/>
  <c r="AB343" i="27"/>
  <c r="AB343" i="28"/>
  <c r="AB343" i="29"/>
  <c r="AB343" i="30"/>
  <c r="AB343" i="31"/>
  <c r="AB343" i="1"/>
  <c r="Z343" i="2"/>
  <c r="Z343" i="3"/>
  <c r="Z343" i="4"/>
  <c r="Z343" i="5"/>
  <c r="Z343" i="6"/>
  <c r="Z343" i="7"/>
  <c r="Z343" i="8"/>
  <c r="Z343" i="9"/>
  <c r="Z343" i="10"/>
  <c r="Z343" i="11"/>
  <c r="Z343" i="12"/>
  <c r="Z343" i="13"/>
  <c r="Z343" i="14"/>
  <c r="Z343" i="15"/>
  <c r="Z343" i="16"/>
  <c r="Z343" i="17"/>
  <c r="Z343" i="18"/>
  <c r="Z343" i="19"/>
  <c r="Z343" i="20"/>
  <c r="Z343" i="21"/>
  <c r="Z343" i="22"/>
  <c r="Z343" i="23"/>
  <c r="Z343" i="24"/>
  <c r="Z343" i="25"/>
  <c r="Z343" i="26"/>
  <c r="Z343" i="27"/>
  <c r="Z343" i="28"/>
  <c r="Z343" i="29"/>
  <c r="Z343" i="30"/>
  <c r="Z343" i="31"/>
  <c r="Z343" i="1"/>
  <c r="U343" i="2"/>
  <c r="U343" i="3"/>
  <c r="U343" i="4"/>
  <c r="U343" i="5"/>
  <c r="U343" i="6"/>
  <c r="U343" i="7"/>
  <c r="U343" i="8"/>
  <c r="U343" i="9"/>
  <c r="U343" i="10"/>
  <c r="U343" i="11"/>
  <c r="U343" i="12"/>
  <c r="U343" i="13"/>
  <c r="U343" i="14"/>
  <c r="U343" i="15"/>
  <c r="U343" i="16"/>
  <c r="U343" i="17"/>
  <c r="U343" i="18"/>
  <c r="U343" i="19"/>
  <c r="U343" i="20"/>
  <c r="U343" i="21"/>
  <c r="U343" i="22"/>
  <c r="U343" i="23"/>
  <c r="U343" i="24"/>
  <c r="U343" i="25"/>
  <c r="U343" i="26"/>
  <c r="U343" i="27"/>
  <c r="U343" i="28"/>
  <c r="U343" i="29"/>
  <c r="U343" i="30"/>
  <c r="U343" i="31"/>
  <c r="U343" i="1"/>
  <c r="S343" i="2"/>
  <c r="S343" i="3"/>
  <c r="S343" i="4"/>
  <c r="S343" i="5"/>
  <c r="S343" i="6"/>
  <c r="S343" i="7"/>
  <c r="S343" i="8"/>
  <c r="S343" i="9"/>
  <c r="S343" i="10"/>
  <c r="S343" i="11"/>
  <c r="S343" i="12"/>
  <c r="S343" i="13"/>
  <c r="S343" i="14"/>
  <c r="S343" i="15"/>
  <c r="S343" i="16"/>
  <c r="S343" i="17"/>
  <c r="S343" i="18"/>
  <c r="S343" i="19"/>
  <c r="S343" i="20"/>
  <c r="S343" i="21"/>
  <c r="S343" i="22"/>
  <c r="S343" i="23"/>
  <c r="S343" i="24"/>
  <c r="S343" i="25"/>
  <c r="S343" i="26"/>
  <c r="S343" i="27"/>
  <c r="S343" i="28"/>
  <c r="S343" i="29"/>
  <c r="S343" i="30"/>
  <c r="S343" i="31"/>
  <c r="S343" i="1"/>
  <c r="Q343" i="2"/>
  <c r="Q343" i="3"/>
  <c r="Q343" i="4"/>
  <c r="Q343" i="5"/>
  <c r="Q343" i="6"/>
  <c r="Q343" i="7"/>
  <c r="Q343" i="8"/>
  <c r="Q343" i="9"/>
  <c r="Q343" i="10"/>
  <c r="Q343" i="11"/>
  <c r="Q343" i="12"/>
  <c r="Q343" i="13"/>
  <c r="Q343" i="14"/>
  <c r="Q343" i="15"/>
  <c r="Q343" i="16"/>
  <c r="Q343" i="17"/>
  <c r="Q343" i="18"/>
  <c r="Q343" i="19"/>
  <c r="Q343" i="20"/>
  <c r="Q343" i="21"/>
  <c r="Q343" i="22"/>
  <c r="Q343" i="23"/>
  <c r="Q343" i="24"/>
  <c r="Q343" i="25"/>
  <c r="Q343" i="26"/>
  <c r="Q343" i="27"/>
  <c r="Q343" i="28"/>
  <c r="Q343" i="29"/>
  <c r="Q343" i="30"/>
  <c r="Q343" i="31"/>
  <c r="Q343" i="1"/>
  <c r="L343" i="2"/>
  <c r="L343" i="3"/>
  <c r="L343" i="4"/>
  <c r="L343" i="5"/>
  <c r="L343" i="6"/>
  <c r="L343" i="7"/>
  <c r="L343" i="8"/>
  <c r="L343" i="9"/>
  <c r="L343" i="10"/>
  <c r="L343" i="11"/>
  <c r="L343" i="12"/>
  <c r="L343" i="13"/>
  <c r="L343" i="14"/>
  <c r="L343" i="15"/>
  <c r="L343" i="16"/>
  <c r="L343" i="17"/>
  <c r="L343" i="18"/>
  <c r="L343" i="19"/>
  <c r="L343" i="20"/>
  <c r="L343" i="21"/>
  <c r="L343" i="22"/>
  <c r="L343" i="23"/>
  <c r="L343" i="24"/>
  <c r="L343" i="25"/>
  <c r="L343" i="26"/>
  <c r="L343" i="27"/>
  <c r="L343" i="28"/>
  <c r="L343" i="29"/>
  <c r="L343" i="30"/>
  <c r="L343" i="31"/>
  <c r="L343" i="1"/>
  <c r="J343" i="2"/>
  <c r="J343" i="3"/>
  <c r="J343" i="4"/>
  <c r="J343" i="5"/>
  <c r="J343" i="6"/>
  <c r="J343" i="7"/>
  <c r="J343" i="8"/>
  <c r="J343" i="9"/>
  <c r="J343" i="10"/>
  <c r="J343" i="11"/>
  <c r="J343" i="12"/>
  <c r="J343" i="13"/>
  <c r="J343" i="14"/>
  <c r="J343" i="15"/>
  <c r="J343" i="16"/>
  <c r="J343" i="17"/>
  <c r="J343" i="18"/>
  <c r="J343" i="19"/>
  <c r="J343" i="20"/>
  <c r="J343" i="21"/>
  <c r="J343" i="22"/>
  <c r="J343" i="23"/>
  <c r="J343" i="24"/>
  <c r="J343" i="25"/>
  <c r="J343" i="26"/>
  <c r="J343" i="27"/>
  <c r="J343" i="28"/>
  <c r="J343" i="29"/>
  <c r="J343" i="30"/>
  <c r="J343" i="31"/>
  <c r="J343" i="1"/>
  <c r="D343" i="2"/>
  <c r="D343" i="3"/>
  <c r="D343" i="4"/>
  <c r="D343" i="5"/>
  <c r="D343" i="6"/>
  <c r="D343" i="7"/>
  <c r="D343" i="8"/>
  <c r="D343" i="9"/>
  <c r="D343" i="10"/>
  <c r="D343" i="11"/>
  <c r="D343" i="12"/>
  <c r="D343" i="13"/>
  <c r="D343" i="14"/>
  <c r="D343" i="15"/>
  <c r="D343" i="16"/>
  <c r="D343" i="17"/>
  <c r="D343" i="18"/>
  <c r="D343" i="19"/>
  <c r="D343" i="20"/>
  <c r="D343" i="21"/>
  <c r="D343" i="22"/>
  <c r="D343" i="23"/>
  <c r="D343" i="24"/>
  <c r="D343" i="25"/>
  <c r="D343" i="26"/>
  <c r="D343" i="27"/>
  <c r="D343" i="28"/>
  <c r="D343" i="29"/>
  <c r="D343" i="30"/>
  <c r="D343" i="31"/>
  <c r="D343" i="1"/>
  <c r="AB337" i="2"/>
  <c r="AA337"/>
  <c r="Z337"/>
  <c r="Y337"/>
  <c r="AB337" i="3"/>
  <c r="AA337"/>
  <c r="Z337"/>
  <c r="Y337"/>
  <c r="AB337" i="4"/>
  <c r="AA337"/>
  <c r="Z337"/>
  <c r="Y337"/>
  <c r="AB337" i="5"/>
  <c r="AA337"/>
  <c r="Z337"/>
  <c r="Y337"/>
  <c r="AB337" i="6"/>
  <c r="AA337"/>
  <c r="Z337"/>
  <c r="Y337"/>
  <c r="AB337" i="7"/>
  <c r="AA337"/>
  <c r="Z337"/>
  <c r="Y337"/>
  <c r="AB337" i="8"/>
  <c r="AA337"/>
  <c r="Z337"/>
  <c r="Y337"/>
  <c r="AB337" i="9"/>
  <c r="AA337"/>
  <c r="Z337"/>
  <c r="Y337"/>
  <c r="AB337" i="10"/>
  <c r="AA337"/>
  <c r="Z337"/>
  <c r="Y337"/>
  <c r="AB337" i="11"/>
  <c r="AA337"/>
  <c r="Z337"/>
  <c r="Y337"/>
  <c r="AB337" i="12"/>
  <c r="AA337"/>
  <c r="Z337"/>
  <c r="Y337"/>
  <c r="AB337" i="13"/>
  <c r="AA337"/>
  <c r="Z337"/>
  <c r="Y337"/>
  <c r="AB337" i="14"/>
  <c r="AA337"/>
  <c r="Z337"/>
  <c r="Y337"/>
  <c r="AB337" i="15"/>
  <c r="AA337"/>
  <c r="Z337"/>
  <c r="Y337"/>
  <c r="AB337" i="16"/>
  <c r="AA337"/>
  <c r="Z337"/>
  <c r="Y337"/>
  <c r="AB337" i="17"/>
  <c r="AA337"/>
  <c r="Z337"/>
  <c r="Y337"/>
  <c r="AB337" i="18"/>
  <c r="AA337"/>
  <c r="Z337"/>
  <c r="Y337"/>
  <c r="AB337" i="19"/>
  <c r="AA337"/>
  <c r="Z337"/>
  <c r="Y337"/>
  <c r="AB337" i="20"/>
  <c r="AA337"/>
  <c r="Z337"/>
  <c r="Y337"/>
  <c r="AB337" i="21"/>
  <c r="AA337"/>
  <c r="Z337"/>
  <c r="Y337"/>
  <c r="AB337" i="22"/>
  <c r="AA337"/>
  <c r="Z337"/>
  <c r="Y337"/>
  <c r="AB337" i="23"/>
  <c r="AA337"/>
  <c r="Z337"/>
  <c r="Y337"/>
  <c r="AB337" i="24"/>
  <c r="AA337"/>
  <c r="Z337"/>
  <c r="Y337"/>
  <c r="AB337" i="25"/>
  <c r="AA337"/>
  <c r="Z337"/>
  <c r="Y337"/>
  <c r="AB337" i="26"/>
  <c r="AA337"/>
  <c r="Z337"/>
  <c r="Y337"/>
  <c r="AB337" i="27"/>
  <c r="AA337"/>
  <c r="Z337"/>
  <c r="Y337"/>
  <c r="AB337" i="28"/>
  <c r="AA337"/>
  <c r="Z337"/>
  <c r="Y337"/>
  <c r="AB337" i="29"/>
  <c r="AA337"/>
  <c r="Z337"/>
  <c r="Y337"/>
  <c r="AB337" i="30"/>
  <c r="AA337"/>
  <c r="Z337"/>
  <c r="Y337"/>
  <c r="AB337" i="31"/>
  <c r="AA337"/>
  <c r="Z337"/>
  <c r="Y337"/>
  <c r="AA337" i="1"/>
  <c r="Z337"/>
  <c r="Y337"/>
  <c r="U337" i="2"/>
  <c r="T337"/>
  <c r="U337" i="3"/>
  <c r="T337"/>
  <c r="U337" i="4"/>
  <c r="T337"/>
  <c r="U337" i="5"/>
  <c r="T337"/>
  <c r="U337" i="6"/>
  <c r="T337"/>
  <c r="U337" i="7"/>
  <c r="T337"/>
  <c r="U337" i="8"/>
  <c r="T337"/>
  <c r="U337" i="9"/>
  <c r="T337"/>
  <c r="U337" i="10"/>
  <c r="T337"/>
  <c r="U337" i="11"/>
  <c r="T337"/>
  <c r="U337" i="12"/>
  <c r="T337"/>
  <c r="U337" i="13"/>
  <c r="T337"/>
  <c r="U337" i="14"/>
  <c r="T337"/>
  <c r="U337" i="15"/>
  <c r="T337"/>
  <c r="U337" i="16"/>
  <c r="T337"/>
  <c r="U337" i="17"/>
  <c r="T337"/>
  <c r="U337" i="18"/>
  <c r="T337"/>
  <c r="U337" i="19"/>
  <c r="T337"/>
  <c r="U337" i="20"/>
  <c r="T337"/>
  <c r="U337" i="21"/>
  <c r="T337"/>
  <c r="U337" i="22"/>
  <c r="T337"/>
  <c r="U337" i="23"/>
  <c r="T337"/>
  <c r="U337" i="24"/>
  <c r="T337"/>
  <c r="U337" i="25"/>
  <c r="T337"/>
  <c r="U337" i="26"/>
  <c r="T337"/>
  <c r="U337" i="27"/>
  <c r="T337"/>
  <c r="U337" i="28"/>
  <c r="T337"/>
  <c r="U337" i="29"/>
  <c r="T337"/>
  <c r="U337" i="30"/>
  <c r="T337"/>
  <c r="U337" i="31"/>
  <c r="T337"/>
  <c r="U337" i="1"/>
  <c r="T337"/>
  <c r="R337" i="2"/>
  <c r="Q337"/>
  <c r="P337"/>
  <c r="R337" i="3"/>
  <c r="Q337"/>
  <c r="P337"/>
  <c r="R337" i="4"/>
  <c r="Q337"/>
  <c r="P337"/>
  <c r="R337" i="5"/>
  <c r="Q337"/>
  <c r="P337"/>
  <c r="R337" i="6"/>
  <c r="Q337"/>
  <c r="P337"/>
  <c r="R337" i="7"/>
  <c r="Q337"/>
  <c r="P337"/>
  <c r="R337" i="8"/>
  <c r="Q337"/>
  <c r="P337"/>
  <c r="R337" i="9"/>
  <c r="Q337"/>
  <c r="P337"/>
  <c r="R337" i="10"/>
  <c r="Q337"/>
  <c r="P337"/>
  <c r="R337" i="11"/>
  <c r="Q337"/>
  <c r="P337"/>
  <c r="R337" i="12"/>
  <c r="Q337"/>
  <c r="P337"/>
  <c r="R337" i="13"/>
  <c r="Q337"/>
  <c r="P337"/>
  <c r="R337" i="14"/>
  <c r="Q337"/>
  <c r="P337"/>
  <c r="R337" i="15"/>
  <c r="Q337"/>
  <c r="P337"/>
  <c r="R337" i="16"/>
  <c r="Q337"/>
  <c r="P337"/>
  <c r="R337" i="17"/>
  <c r="Q337"/>
  <c r="P337"/>
  <c r="R337" i="18"/>
  <c r="Q337"/>
  <c r="P337"/>
  <c r="R337" i="19"/>
  <c r="Q337"/>
  <c r="P337"/>
  <c r="R337" i="20"/>
  <c r="Q337"/>
  <c r="P337"/>
  <c r="R337" i="21"/>
  <c r="Q337"/>
  <c r="P337"/>
  <c r="R337" i="22"/>
  <c r="Q337"/>
  <c r="P337"/>
  <c r="R337" i="23"/>
  <c r="Q337"/>
  <c r="P337"/>
  <c r="R337" i="24"/>
  <c r="Q337"/>
  <c r="P337"/>
  <c r="R337" i="25"/>
  <c r="Q337"/>
  <c r="P337"/>
  <c r="R337" i="26"/>
  <c r="Q337"/>
  <c r="P337"/>
  <c r="R337" i="27"/>
  <c r="Q337"/>
  <c r="P337"/>
  <c r="R337" i="28"/>
  <c r="Q337"/>
  <c r="P337"/>
  <c r="R337" i="29"/>
  <c r="Q337"/>
  <c r="P337"/>
  <c r="R337" i="30"/>
  <c r="Q337"/>
  <c r="P337"/>
  <c r="R337" i="31"/>
  <c r="Q337"/>
  <c r="P337"/>
  <c r="R337" i="1"/>
  <c r="Q337"/>
  <c r="P337"/>
  <c r="L337" i="2"/>
  <c r="K337"/>
  <c r="J337"/>
  <c r="I337"/>
  <c r="L337" i="3"/>
  <c r="K337"/>
  <c r="J337"/>
  <c r="I337"/>
  <c r="L337" i="4"/>
  <c r="K337"/>
  <c r="J337"/>
  <c r="I337"/>
  <c r="L337" i="5"/>
  <c r="K337"/>
  <c r="J337"/>
  <c r="I337"/>
  <c r="L337" i="6"/>
  <c r="K337"/>
  <c r="J337"/>
  <c r="I337"/>
  <c r="L337" i="7"/>
  <c r="K337"/>
  <c r="J337"/>
  <c r="I337"/>
  <c r="L337" i="8"/>
  <c r="K337"/>
  <c r="J337"/>
  <c r="I337"/>
  <c r="L337" i="9"/>
  <c r="K337"/>
  <c r="J337"/>
  <c r="I337"/>
  <c r="L337" i="10"/>
  <c r="K337"/>
  <c r="J337"/>
  <c r="I337"/>
  <c r="L337" i="11"/>
  <c r="K337"/>
  <c r="J337"/>
  <c r="I337"/>
  <c r="L337" i="12"/>
  <c r="K337"/>
  <c r="J337"/>
  <c r="I337"/>
  <c r="L337" i="13"/>
  <c r="K337"/>
  <c r="J337"/>
  <c r="I337"/>
  <c r="L337" i="14"/>
  <c r="K337"/>
  <c r="J337"/>
  <c r="I337"/>
  <c r="L337" i="15"/>
  <c r="K337"/>
  <c r="J337"/>
  <c r="I337"/>
  <c r="L337" i="16"/>
  <c r="K337"/>
  <c r="J337"/>
  <c r="I337"/>
  <c r="L337" i="17"/>
  <c r="K337"/>
  <c r="J337"/>
  <c r="I337"/>
  <c r="L337" i="18"/>
  <c r="K337"/>
  <c r="J337"/>
  <c r="I337"/>
  <c r="L337" i="19"/>
  <c r="K337"/>
  <c r="J337"/>
  <c r="I337"/>
  <c r="L337" i="20"/>
  <c r="K337"/>
  <c r="J337"/>
  <c r="I337"/>
  <c r="L337" i="21"/>
  <c r="K337"/>
  <c r="J337"/>
  <c r="I337"/>
  <c r="L337" i="22"/>
  <c r="K337"/>
  <c r="J337"/>
  <c r="I337"/>
  <c r="L337" i="23"/>
  <c r="K337"/>
  <c r="J337"/>
  <c r="I337"/>
  <c r="L337" i="24"/>
  <c r="K337"/>
  <c r="J337"/>
  <c r="I337"/>
  <c r="L337" i="25"/>
  <c r="K337"/>
  <c r="J337"/>
  <c r="I337"/>
  <c r="L337" i="26"/>
  <c r="K337"/>
  <c r="J337"/>
  <c r="I337"/>
  <c r="L337" i="27"/>
  <c r="K337"/>
  <c r="J337"/>
  <c r="I337"/>
  <c r="L337" i="28"/>
  <c r="K337"/>
  <c r="J337"/>
  <c r="I337"/>
  <c r="L337" i="29"/>
  <c r="K337"/>
  <c r="J337"/>
  <c r="I337"/>
  <c r="L337" i="30"/>
  <c r="K337"/>
  <c r="J337"/>
  <c r="I337"/>
  <c r="L337" i="31"/>
  <c r="K337"/>
  <c r="J337"/>
  <c r="I337"/>
  <c r="L337" i="1"/>
  <c r="K337"/>
  <c r="J337"/>
  <c r="I337"/>
  <c r="D337" i="2"/>
  <c r="D337" i="3"/>
  <c r="D337" i="4"/>
  <c r="D337" i="5"/>
  <c r="D337" i="6"/>
  <c r="D337" i="7"/>
  <c r="D337" i="8"/>
  <c r="D337" i="9"/>
  <c r="D337" i="10"/>
  <c r="D337" i="11"/>
  <c r="D337" i="12"/>
  <c r="D337" i="13"/>
  <c r="D337" i="14"/>
  <c r="D337" i="15"/>
  <c r="D337" i="16"/>
  <c r="D337" i="17"/>
  <c r="D337" i="18"/>
  <c r="D337" i="19"/>
  <c r="D337" i="20"/>
  <c r="D337" i="21"/>
  <c r="D337" i="22"/>
  <c r="D337" i="23"/>
  <c r="D337" i="24"/>
  <c r="D337" i="25"/>
  <c r="D337" i="26"/>
  <c r="D337" i="27"/>
  <c r="D337" i="28"/>
  <c r="D337" i="29"/>
  <c r="D337" i="30"/>
  <c r="D337" i="31"/>
  <c r="D337" i="1"/>
  <c r="C337" i="2"/>
  <c r="C337" i="3"/>
  <c r="C337" i="4"/>
  <c r="C337" i="5"/>
  <c r="C337" i="6"/>
  <c r="C337" i="7"/>
  <c r="C337" i="8"/>
  <c r="C337" i="9"/>
  <c r="C337" i="10"/>
  <c r="C337" i="11"/>
  <c r="C337" i="12"/>
  <c r="C337" i="13"/>
  <c r="C337" i="14"/>
  <c r="C337" i="15"/>
  <c r="C337" i="16"/>
  <c r="C337" i="17"/>
  <c r="C337" i="18"/>
  <c r="C337" i="19"/>
  <c r="C337" i="20"/>
  <c r="C337" i="21"/>
  <c r="C337" i="22"/>
  <c r="C337" i="23"/>
  <c r="C337" i="24"/>
  <c r="C337" i="25"/>
  <c r="C337" i="26"/>
  <c r="C337" i="27"/>
  <c r="C337" i="28"/>
  <c r="C337" i="29"/>
  <c r="C337" i="30"/>
  <c r="C337" i="31"/>
  <c r="C337" i="1"/>
  <c r="AB333" i="2"/>
  <c r="AA333"/>
  <c r="AB333" i="3"/>
  <c r="AA333"/>
  <c r="AB333" i="4"/>
  <c r="AA333"/>
  <c r="AB333" i="5"/>
  <c r="AA333"/>
  <c r="AB333" i="6"/>
  <c r="AA333"/>
  <c r="AB333" i="7"/>
  <c r="AA333"/>
  <c r="AB333" i="8"/>
  <c r="AA333"/>
  <c r="AB333" i="9"/>
  <c r="AA333"/>
  <c r="AB333" i="10"/>
  <c r="AA333"/>
  <c r="AB333" i="11"/>
  <c r="AA333"/>
  <c r="AB333" i="12"/>
  <c r="AA333"/>
  <c r="AB333" i="13"/>
  <c r="AA333"/>
  <c r="AB333" i="14"/>
  <c r="AA333"/>
  <c r="AB333" i="15"/>
  <c r="AA333"/>
  <c r="AB333" i="16"/>
  <c r="AA333"/>
  <c r="AB333" i="17"/>
  <c r="AA333"/>
  <c r="AB333" i="18"/>
  <c r="AA333"/>
  <c r="AB333" i="19"/>
  <c r="AA333"/>
  <c r="AB333" i="20"/>
  <c r="AA333"/>
  <c r="AB333" i="21"/>
  <c r="AA333"/>
  <c r="AB333" i="22"/>
  <c r="AA333"/>
  <c r="AB333" i="23"/>
  <c r="AA333"/>
  <c r="AB333" i="24"/>
  <c r="AA333"/>
  <c r="AB333" i="25"/>
  <c r="AA333"/>
  <c r="AB333" i="26"/>
  <c r="AA333"/>
  <c r="AB333" i="27"/>
  <c r="AA333"/>
  <c r="AB333" i="28"/>
  <c r="AA333"/>
  <c r="AB333" i="29"/>
  <c r="AA333"/>
  <c r="AB333" i="30"/>
  <c r="AA333"/>
  <c r="AB333" i="31"/>
  <c r="AA333"/>
  <c r="AB333" i="1"/>
  <c r="AA333"/>
  <c r="Z333" i="2"/>
  <c r="Y333"/>
  <c r="Z333" i="3"/>
  <c r="Y333"/>
  <c r="Z333" i="4"/>
  <c r="Y333"/>
  <c r="Z333" i="5"/>
  <c r="Y333"/>
  <c r="Z333" i="6"/>
  <c r="Y333"/>
  <c r="Z333" i="7"/>
  <c r="Y333"/>
  <c r="Z333" i="8"/>
  <c r="Y333"/>
  <c r="Z333" i="9"/>
  <c r="Y333"/>
  <c r="Z333" i="10"/>
  <c r="Y333"/>
  <c r="Z333" i="11"/>
  <c r="Y333"/>
  <c r="Z333" i="12"/>
  <c r="Y333"/>
  <c r="Z333" i="13"/>
  <c r="Y333"/>
  <c r="Z333" i="14"/>
  <c r="Y333"/>
  <c r="Z333" i="15"/>
  <c r="Y333"/>
  <c r="Z333" i="16"/>
  <c r="Y333"/>
  <c r="Z333" i="17"/>
  <c r="Y333"/>
  <c r="Z333" i="18"/>
  <c r="Y333"/>
  <c r="Z333" i="19"/>
  <c r="Y333"/>
  <c r="Z333" i="20"/>
  <c r="Y333"/>
  <c r="Z333" i="21"/>
  <c r="Y333"/>
  <c r="Z333" i="22"/>
  <c r="Y333"/>
  <c r="Z333" i="23"/>
  <c r="Y333"/>
  <c r="Z333" i="24"/>
  <c r="Y333"/>
  <c r="Z333" i="25"/>
  <c r="Y333"/>
  <c r="Z333" i="26"/>
  <c r="Y333"/>
  <c r="Z333" i="27"/>
  <c r="Y333"/>
  <c r="Z333" i="28"/>
  <c r="Y333"/>
  <c r="Z333" i="29"/>
  <c r="Y333"/>
  <c r="Z333" i="30"/>
  <c r="Y333"/>
  <c r="Z333" i="31"/>
  <c r="Y333"/>
  <c r="Z333" i="1"/>
  <c r="Y333"/>
  <c r="U333" i="2"/>
  <c r="T333"/>
  <c r="U333" i="3"/>
  <c r="T333"/>
  <c r="U333" i="4"/>
  <c r="T333"/>
  <c r="U333" i="5"/>
  <c r="T333"/>
  <c r="U333" i="6"/>
  <c r="T333"/>
  <c r="U333" i="7"/>
  <c r="T333"/>
  <c r="U333" i="8"/>
  <c r="T333"/>
  <c r="U333" i="9"/>
  <c r="T333"/>
  <c r="U333" i="10"/>
  <c r="T333"/>
  <c r="U333" i="11"/>
  <c r="T333"/>
  <c r="U333" i="12"/>
  <c r="T333"/>
  <c r="U333" i="13"/>
  <c r="T333"/>
  <c r="U333" i="14"/>
  <c r="T333"/>
  <c r="U333" i="15"/>
  <c r="T333"/>
  <c r="U333" i="16"/>
  <c r="T333"/>
  <c r="U333" i="17"/>
  <c r="T333"/>
  <c r="U333" i="18"/>
  <c r="T333"/>
  <c r="U333" i="19"/>
  <c r="T333"/>
  <c r="U333" i="20"/>
  <c r="T333"/>
  <c r="U333" i="21"/>
  <c r="T333"/>
  <c r="U333" i="22"/>
  <c r="T333"/>
  <c r="U333" i="23"/>
  <c r="T333"/>
  <c r="U333" i="24"/>
  <c r="T333"/>
  <c r="U333" i="25"/>
  <c r="T333"/>
  <c r="U333" i="26"/>
  <c r="T333"/>
  <c r="U333" i="27"/>
  <c r="T333"/>
  <c r="U333" i="28"/>
  <c r="T333"/>
  <c r="U333" i="29"/>
  <c r="T333"/>
  <c r="U333" i="30"/>
  <c r="T333"/>
  <c r="U333" i="31"/>
  <c r="T333"/>
  <c r="U333" i="1"/>
  <c r="T333"/>
  <c r="S333" i="2"/>
  <c r="R333"/>
  <c r="Q333"/>
  <c r="P333"/>
  <c r="S333" i="3"/>
  <c r="R333"/>
  <c r="Q333"/>
  <c r="P333"/>
  <c r="S333" i="4"/>
  <c r="R333"/>
  <c r="Q333"/>
  <c r="P333"/>
  <c r="S333" i="5"/>
  <c r="R333"/>
  <c r="Q333"/>
  <c r="P333"/>
  <c r="S333" i="6"/>
  <c r="R333"/>
  <c r="Q333"/>
  <c r="P333"/>
  <c r="S333" i="7"/>
  <c r="R333"/>
  <c r="Q333"/>
  <c r="P333"/>
  <c r="S333" i="8"/>
  <c r="R333"/>
  <c r="Q333"/>
  <c r="P333"/>
  <c r="S333" i="9"/>
  <c r="R333"/>
  <c r="Q333"/>
  <c r="P333"/>
  <c r="S333" i="10"/>
  <c r="R333"/>
  <c r="Q333"/>
  <c r="P333"/>
  <c r="S333" i="11"/>
  <c r="R333"/>
  <c r="Q333"/>
  <c r="P333"/>
  <c r="S333" i="12"/>
  <c r="R333"/>
  <c r="Q333"/>
  <c r="P333"/>
  <c r="S333" i="13"/>
  <c r="R333"/>
  <c r="Q333"/>
  <c r="P333"/>
  <c r="S333" i="14"/>
  <c r="R333"/>
  <c r="Q333"/>
  <c r="P333"/>
  <c r="S333" i="15"/>
  <c r="R333"/>
  <c r="Q333"/>
  <c r="P333"/>
  <c r="S333" i="16"/>
  <c r="R333"/>
  <c r="Q333"/>
  <c r="P333"/>
  <c r="S333" i="17"/>
  <c r="R333"/>
  <c r="Q333"/>
  <c r="P333"/>
  <c r="S333" i="18"/>
  <c r="R333"/>
  <c r="Q333"/>
  <c r="P333"/>
  <c r="S333" i="19"/>
  <c r="R333"/>
  <c r="Q333"/>
  <c r="P333"/>
  <c r="S333" i="20"/>
  <c r="R333"/>
  <c r="Q333"/>
  <c r="P333"/>
  <c r="S333" i="21"/>
  <c r="R333"/>
  <c r="Q333"/>
  <c r="P333"/>
  <c r="S333" i="22"/>
  <c r="R333"/>
  <c r="Q333"/>
  <c r="P333"/>
  <c r="S333" i="23"/>
  <c r="R333"/>
  <c r="Q333"/>
  <c r="P333"/>
  <c r="S333" i="24"/>
  <c r="R333"/>
  <c r="Q333"/>
  <c r="P333"/>
  <c r="S333" i="25"/>
  <c r="R333"/>
  <c r="Q333"/>
  <c r="P333"/>
  <c r="S333" i="26"/>
  <c r="R333"/>
  <c r="Q333"/>
  <c r="P333"/>
  <c r="S333" i="27"/>
  <c r="R333"/>
  <c r="Q333"/>
  <c r="P333"/>
  <c r="S333" i="28"/>
  <c r="R333"/>
  <c r="Q333"/>
  <c r="P333"/>
  <c r="S333" i="29"/>
  <c r="R333"/>
  <c r="Q333"/>
  <c r="P333"/>
  <c r="S333" i="30"/>
  <c r="R333"/>
  <c r="Q333"/>
  <c r="P333"/>
  <c r="S333" i="31"/>
  <c r="R333"/>
  <c r="Q333"/>
  <c r="P333"/>
  <c r="S333" i="1"/>
  <c r="R333"/>
  <c r="Q333"/>
  <c r="P333"/>
  <c r="L333" i="2"/>
  <c r="K333"/>
  <c r="J333"/>
  <c r="I333"/>
  <c r="L333" i="3"/>
  <c r="K333"/>
  <c r="J333"/>
  <c r="I333"/>
  <c r="L333" i="4"/>
  <c r="K333"/>
  <c r="J333"/>
  <c r="I333"/>
  <c r="L333" i="5"/>
  <c r="K333"/>
  <c r="J333"/>
  <c r="I333"/>
  <c r="L333" i="6"/>
  <c r="K333"/>
  <c r="J333"/>
  <c r="I333"/>
  <c r="L333" i="7"/>
  <c r="K333"/>
  <c r="J333"/>
  <c r="I333"/>
  <c r="L333" i="8"/>
  <c r="K333"/>
  <c r="J333"/>
  <c r="I333"/>
  <c r="L333" i="9"/>
  <c r="K333"/>
  <c r="J333"/>
  <c r="I333"/>
  <c r="L333" i="10"/>
  <c r="K333"/>
  <c r="J333"/>
  <c r="I333"/>
  <c r="L333" i="11"/>
  <c r="K333"/>
  <c r="J333"/>
  <c r="I333"/>
  <c r="L333" i="12"/>
  <c r="K333"/>
  <c r="J333"/>
  <c r="I333"/>
  <c r="L333" i="13"/>
  <c r="K333"/>
  <c r="J333"/>
  <c r="I333"/>
  <c r="L333" i="14"/>
  <c r="K333"/>
  <c r="J333"/>
  <c r="I333"/>
  <c r="L333" i="15"/>
  <c r="K333"/>
  <c r="J333"/>
  <c r="I333"/>
  <c r="L333" i="16"/>
  <c r="K333"/>
  <c r="J333"/>
  <c r="I333"/>
  <c r="L333" i="17"/>
  <c r="K333"/>
  <c r="J333"/>
  <c r="I333"/>
  <c r="L333" i="18"/>
  <c r="K333"/>
  <c r="J333"/>
  <c r="I333"/>
  <c r="L333" i="19"/>
  <c r="K333"/>
  <c r="J333"/>
  <c r="I333"/>
  <c r="L333" i="20"/>
  <c r="K333"/>
  <c r="J333"/>
  <c r="I333"/>
  <c r="L333" i="21"/>
  <c r="K333"/>
  <c r="J333"/>
  <c r="I333"/>
  <c r="L333" i="22"/>
  <c r="K333"/>
  <c r="J333"/>
  <c r="I333"/>
  <c r="L333" i="23"/>
  <c r="K333"/>
  <c r="J333"/>
  <c r="I333"/>
  <c r="L333" i="24"/>
  <c r="K333"/>
  <c r="J333"/>
  <c r="I333"/>
  <c r="L333" i="25"/>
  <c r="K333"/>
  <c r="J333"/>
  <c r="I333"/>
  <c r="L333" i="26"/>
  <c r="K333"/>
  <c r="J333"/>
  <c r="I333"/>
  <c r="L333" i="27"/>
  <c r="K333"/>
  <c r="J333"/>
  <c r="I333"/>
  <c r="L333" i="28"/>
  <c r="K333"/>
  <c r="J333"/>
  <c r="I333"/>
  <c r="L333" i="29"/>
  <c r="K333"/>
  <c r="J333"/>
  <c r="I333"/>
  <c r="L333" i="30"/>
  <c r="K333"/>
  <c r="J333"/>
  <c r="I333"/>
  <c r="L333" i="31"/>
  <c r="K333"/>
  <c r="J333"/>
  <c r="I333"/>
  <c r="L333" i="1"/>
  <c r="K333"/>
  <c r="J333"/>
  <c r="I333"/>
  <c r="D333" i="2"/>
  <c r="D333" i="3"/>
  <c r="D333" i="4"/>
  <c r="D333" i="5"/>
  <c r="D333" i="6"/>
  <c r="D333" i="7"/>
  <c r="D333" i="8"/>
  <c r="D333" i="9"/>
  <c r="D333" i="10"/>
  <c r="D333" i="11"/>
  <c r="D333" i="12"/>
  <c r="D333" i="13"/>
  <c r="D333" i="14"/>
  <c r="D333" i="15"/>
  <c r="D333" i="16"/>
  <c r="D333" i="17"/>
  <c r="D333" i="18"/>
  <c r="D333" i="19"/>
  <c r="D333" i="20"/>
  <c r="D333" i="21"/>
  <c r="D333" i="22"/>
  <c r="D333" i="23"/>
  <c r="D333" i="24"/>
  <c r="D333" i="25"/>
  <c r="D333" i="26"/>
  <c r="D333" i="27"/>
  <c r="D333" i="28"/>
  <c r="D333" i="29"/>
  <c r="D333" i="30"/>
  <c r="D333" i="31"/>
  <c r="D333" i="1"/>
  <c r="C333" i="2"/>
  <c r="C333" i="3"/>
  <c r="C333" i="4"/>
  <c r="C333" i="5"/>
  <c r="C333" i="6"/>
  <c r="C333" i="7"/>
  <c r="C333" i="8"/>
  <c r="C333" i="9"/>
  <c r="C333" i="10"/>
  <c r="C333" i="11"/>
  <c r="C333" i="12"/>
  <c r="C333" i="13"/>
  <c r="C333" i="14"/>
  <c r="C333" i="15"/>
  <c r="C333" i="16"/>
  <c r="C333" i="17"/>
  <c r="C333" i="18"/>
  <c r="C333" i="19"/>
  <c r="C333" i="20"/>
  <c r="C333" i="21"/>
  <c r="C333" i="22"/>
  <c r="C333" i="23"/>
  <c r="C333" i="24"/>
  <c r="C333" i="25"/>
  <c r="C333" i="26"/>
  <c r="C333" i="27"/>
  <c r="C333" i="28"/>
  <c r="C333" i="29"/>
  <c r="C333" i="30"/>
  <c r="C333" i="31"/>
  <c r="C333" i="1"/>
  <c r="AB330" i="2"/>
  <c r="AA330"/>
  <c r="AB330" i="3"/>
  <c r="AA330"/>
  <c r="AB330" i="4"/>
  <c r="AA330"/>
  <c r="AB330" i="5"/>
  <c r="AA330"/>
  <c r="AB330" i="6"/>
  <c r="AA330"/>
  <c r="AB330" i="7"/>
  <c r="AA330"/>
  <c r="AB330" i="8"/>
  <c r="AA330"/>
  <c r="AB330" i="9"/>
  <c r="AA330"/>
  <c r="AB330" i="10"/>
  <c r="AA330"/>
  <c r="AB330" i="11"/>
  <c r="AA330"/>
  <c r="AB330" i="12"/>
  <c r="AA330"/>
  <c r="AB330" i="13"/>
  <c r="AA330"/>
  <c r="AB330" i="14"/>
  <c r="AA330"/>
  <c r="AB330" i="15"/>
  <c r="AA330"/>
  <c r="AB330" i="16"/>
  <c r="AA330"/>
  <c r="AB330" i="17"/>
  <c r="AA330"/>
  <c r="AB330" i="18"/>
  <c r="AA330"/>
  <c r="AB330" i="19"/>
  <c r="AA330"/>
  <c r="AB330" i="20"/>
  <c r="AA330"/>
  <c r="AB330" i="21"/>
  <c r="AA330"/>
  <c r="AB330" i="22"/>
  <c r="AA330"/>
  <c r="AB330" i="23"/>
  <c r="AA330"/>
  <c r="AB330" i="24"/>
  <c r="AA330"/>
  <c r="AB330" i="25"/>
  <c r="AA330"/>
  <c r="AB330" i="26"/>
  <c r="AA330"/>
  <c r="AB330" i="27"/>
  <c r="AA330"/>
  <c r="AB330" i="28"/>
  <c r="AA330"/>
  <c r="AB330" i="29"/>
  <c r="AA330"/>
  <c r="AB330" i="30"/>
  <c r="AA330"/>
  <c r="AB330" i="31"/>
  <c r="AA330"/>
  <c r="AB330" i="1"/>
  <c r="AA330"/>
  <c r="Z330" i="2"/>
  <c r="Y330"/>
  <c r="Z330" i="3"/>
  <c r="Y330"/>
  <c r="Z330" i="4"/>
  <c r="Y330"/>
  <c r="Z330" i="5"/>
  <c r="Y330"/>
  <c r="Z330" i="6"/>
  <c r="Y330"/>
  <c r="Z330" i="7"/>
  <c r="Y330"/>
  <c r="Z330" i="8"/>
  <c r="Y330"/>
  <c r="Z330" i="9"/>
  <c r="Y330"/>
  <c r="Z330" i="10"/>
  <c r="Y330"/>
  <c r="Z330" i="11"/>
  <c r="Y330"/>
  <c r="Z330" i="12"/>
  <c r="Y330"/>
  <c r="Z330" i="13"/>
  <c r="Y330"/>
  <c r="Z330" i="14"/>
  <c r="Y330"/>
  <c r="Z330" i="15"/>
  <c r="Y330"/>
  <c r="Z330" i="16"/>
  <c r="Y330"/>
  <c r="Z330" i="17"/>
  <c r="Y330"/>
  <c r="Z330" i="18"/>
  <c r="Y330"/>
  <c r="Z330" i="19"/>
  <c r="Y330"/>
  <c r="Z330" i="20"/>
  <c r="Y330"/>
  <c r="Z330" i="21"/>
  <c r="Y330"/>
  <c r="Z330" i="22"/>
  <c r="Y330"/>
  <c r="Z330" i="23"/>
  <c r="Y330"/>
  <c r="Z330" i="24"/>
  <c r="Y330"/>
  <c r="Z330" i="25"/>
  <c r="Y330"/>
  <c r="Z330" i="26"/>
  <c r="Y330"/>
  <c r="Z330" i="27"/>
  <c r="Y330"/>
  <c r="Z330" i="28"/>
  <c r="Y330"/>
  <c r="Z330" i="29"/>
  <c r="Y330"/>
  <c r="Z330" i="30"/>
  <c r="Y330"/>
  <c r="Z330" i="31"/>
  <c r="Y330"/>
  <c r="Z330" i="1"/>
  <c r="Y330"/>
  <c r="U330" i="2"/>
  <c r="T330"/>
  <c r="U330" i="3"/>
  <c r="T330"/>
  <c r="U330" i="4"/>
  <c r="T330"/>
  <c r="U330" i="5"/>
  <c r="T330"/>
  <c r="U330" i="6"/>
  <c r="T330"/>
  <c r="U330" i="7"/>
  <c r="T330"/>
  <c r="U330" i="8"/>
  <c r="T330"/>
  <c r="U330" i="9"/>
  <c r="T330"/>
  <c r="U330" i="10"/>
  <c r="T330"/>
  <c r="U330" i="11"/>
  <c r="T330"/>
  <c r="U330" i="12"/>
  <c r="T330"/>
  <c r="U330" i="13"/>
  <c r="T330"/>
  <c r="U330" i="14"/>
  <c r="T330"/>
  <c r="U330" i="15"/>
  <c r="T330"/>
  <c r="U330" i="16"/>
  <c r="T330"/>
  <c r="U330" i="17"/>
  <c r="T330"/>
  <c r="U330" i="18"/>
  <c r="T330"/>
  <c r="U330" i="19"/>
  <c r="T330"/>
  <c r="U330" i="20"/>
  <c r="T330"/>
  <c r="U330" i="21"/>
  <c r="T330"/>
  <c r="U330" i="22"/>
  <c r="T330"/>
  <c r="U330" i="23"/>
  <c r="T330"/>
  <c r="U330" i="24"/>
  <c r="T330"/>
  <c r="U330" i="25"/>
  <c r="T330"/>
  <c r="U330" i="26"/>
  <c r="T330"/>
  <c r="U330" i="27"/>
  <c r="T330"/>
  <c r="U330" i="28"/>
  <c r="T330"/>
  <c r="U330" i="29"/>
  <c r="T330"/>
  <c r="U330" i="30"/>
  <c r="T330"/>
  <c r="U330" i="31"/>
  <c r="T330"/>
  <c r="U330" i="1"/>
  <c r="T330"/>
  <c r="S330" i="2"/>
  <c r="R330"/>
  <c r="S330" i="3"/>
  <c r="R330"/>
  <c r="S330" i="4"/>
  <c r="R330"/>
  <c r="S330" i="5"/>
  <c r="R330"/>
  <c r="S330" i="6"/>
  <c r="R330"/>
  <c r="S330" i="7"/>
  <c r="R330"/>
  <c r="S330" i="8"/>
  <c r="R330"/>
  <c r="S330" i="9"/>
  <c r="R330"/>
  <c r="S330" i="10"/>
  <c r="R330"/>
  <c r="S330" i="11"/>
  <c r="R330"/>
  <c r="S330" i="12"/>
  <c r="R330"/>
  <c r="S330" i="13"/>
  <c r="R330"/>
  <c r="S330" i="14"/>
  <c r="R330"/>
  <c r="S330" i="15"/>
  <c r="R330"/>
  <c r="S330" i="16"/>
  <c r="R330"/>
  <c r="S330" i="17"/>
  <c r="R330"/>
  <c r="S330" i="18"/>
  <c r="R330"/>
  <c r="S330" i="19"/>
  <c r="R330"/>
  <c r="S330" i="20"/>
  <c r="R330"/>
  <c r="S330" i="21"/>
  <c r="R330"/>
  <c r="S330" i="22"/>
  <c r="R330"/>
  <c r="S330" i="23"/>
  <c r="R330"/>
  <c r="S330" i="24"/>
  <c r="R330"/>
  <c r="S330" i="25"/>
  <c r="R330"/>
  <c r="S330" i="26"/>
  <c r="R330"/>
  <c r="S330" i="27"/>
  <c r="R330"/>
  <c r="S330" i="28"/>
  <c r="R330"/>
  <c r="S330" i="29"/>
  <c r="R330"/>
  <c r="S330" i="30"/>
  <c r="R330"/>
  <c r="S330" i="31"/>
  <c r="R330"/>
  <c r="S330" i="1"/>
  <c r="R330"/>
  <c r="Q330" i="2"/>
  <c r="P330"/>
  <c r="Q330" i="3"/>
  <c r="P330"/>
  <c r="Q330" i="4"/>
  <c r="P330"/>
  <c r="Q330" i="5"/>
  <c r="P330"/>
  <c r="Q330" i="6"/>
  <c r="P330"/>
  <c r="Q330" i="7"/>
  <c r="P330"/>
  <c r="Q330" i="8"/>
  <c r="P330"/>
  <c r="Q330" i="9"/>
  <c r="P330"/>
  <c r="Q330" i="10"/>
  <c r="P330"/>
  <c r="Q330" i="11"/>
  <c r="P330"/>
  <c r="Q330" i="12"/>
  <c r="P330"/>
  <c r="Q330" i="13"/>
  <c r="P330"/>
  <c r="Q330" i="14"/>
  <c r="P330"/>
  <c r="Q330" i="15"/>
  <c r="P330"/>
  <c r="Q330" i="16"/>
  <c r="P330"/>
  <c r="Q330" i="17"/>
  <c r="P330"/>
  <c r="Q330" i="18"/>
  <c r="P330"/>
  <c r="Q330" i="19"/>
  <c r="P330"/>
  <c r="Q330" i="20"/>
  <c r="P330"/>
  <c r="Q330" i="21"/>
  <c r="P330"/>
  <c r="Q330" i="22"/>
  <c r="P330"/>
  <c r="Q330" i="23"/>
  <c r="P330"/>
  <c r="Q330" i="24"/>
  <c r="P330"/>
  <c r="Q330" i="25"/>
  <c r="P330"/>
  <c r="Q330" i="26"/>
  <c r="P330"/>
  <c r="Q330" i="27"/>
  <c r="P330"/>
  <c r="Q330" i="28"/>
  <c r="P330"/>
  <c r="Q330" i="29"/>
  <c r="P330"/>
  <c r="Q330" i="30"/>
  <c r="P330"/>
  <c r="Q330" i="31"/>
  <c r="P330"/>
  <c r="Q330" i="1"/>
  <c r="P330"/>
  <c r="L330" i="2"/>
  <c r="K330"/>
  <c r="J330"/>
  <c r="I330"/>
  <c r="L330" i="3"/>
  <c r="K330"/>
  <c r="J330"/>
  <c r="I330"/>
  <c r="L330" i="4"/>
  <c r="K330"/>
  <c r="J330"/>
  <c r="I330"/>
  <c r="L330" i="5"/>
  <c r="K330"/>
  <c r="J330"/>
  <c r="I330"/>
  <c r="L330" i="6"/>
  <c r="K330"/>
  <c r="J330"/>
  <c r="I330"/>
  <c r="L330" i="7"/>
  <c r="K330"/>
  <c r="J330"/>
  <c r="I330"/>
  <c r="L330" i="8"/>
  <c r="K330"/>
  <c r="J330"/>
  <c r="I330"/>
  <c r="L330" i="9"/>
  <c r="K330"/>
  <c r="J330"/>
  <c r="I330"/>
  <c r="L330" i="10"/>
  <c r="K330"/>
  <c r="J330"/>
  <c r="I330"/>
  <c r="L330" i="11"/>
  <c r="K330"/>
  <c r="J330"/>
  <c r="I330"/>
  <c r="L330" i="12"/>
  <c r="K330"/>
  <c r="J330"/>
  <c r="I330"/>
  <c r="L330" i="13"/>
  <c r="K330"/>
  <c r="J330"/>
  <c r="I330"/>
  <c r="L330" i="14"/>
  <c r="K330"/>
  <c r="J330"/>
  <c r="I330"/>
  <c r="L330" i="15"/>
  <c r="K330"/>
  <c r="J330"/>
  <c r="I330"/>
  <c r="L330" i="16"/>
  <c r="K330"/>
  <c r="J330"/>
  <c r="I330"/>
  <c r="L330" i="17"/>
  <c r="K330"/>
  <c r="J330"/>
  <c r="I330"/>
  <c r="L330" i="18"/>
  <c r="K330"/>
  <c r="J330"/>
  <c r="I330"/>
  <c r="L330" i="19"/>
  <c r="K330"/>
  <c r="J330"/>
  <c r="I330"/>
  <c r="L330" i="20"/>
  <c r="K330"/>
  <c r="J330"/>
  <c r="I330"/>
  <c r="L330" i="21"/>
  <c r="K330"/>
  <c r="J330"/>
  <c r="I330"/>
  <c r="L330" i="22"/>
  <c r="K330"/>
  <c r="J330"/>
  <c r="I330"/>
  <c r="L330" i="23"/>
  <c r="K330"/>
  <c r="J330"/>
  <c r="I330"/>
  <c r="L330" i="24"/>
  <c r="K330"/>
  <c r="J330"/>
  <c r="I330"/>
  <c r="L330" i="25"/>
  <c r="K330"/>
  <c r="J330"/>
  <c r="I330"/>
  <c r="L330" i="26"/>
  <c r="K330"/>
  <c r="J330"/>
  <c r="I330"/>
  <c r="L330" i="27"/>
  <c r="K330"/>
  <c r="J330"/>
  <c r="I330"/>
  <c r="L330" i="28"/>
  <c r="K330"/>
  <c r="J330"/>
  <c r="I330"/>
  <c r="L330" i="29"/>
  <c r="K330"/>
  <c r="J330"/>
  <c r="I330"/>
  <c r="L330" i="30"/>
  <c r="K330"/>
  <c r="J330"/>
  <c r="I330"/>
  <c r="L330" i="31"/>
  <c r="K330"/>
  <c r="J330"/>
  <c r="I330"/>
  <c r="L330" i="1"/>
  <c r="K330"/>
  <c r="J330"/>
  <c r="I330"/>
  <c r="F330" i="2"/>
  <c r="E330"/>
  <c r="F330" i="3"/>
  <c r="E330"/>
  <c r="F330" i="4"/>
  <c r="E330"/>
  <c r="F330" i="5"/>
  <c r="E330"/>
  <c r="F330" i="6"/>
  <c r="E330"/>
  <c r="F330" i="7"/>
  <c r="E330"/>
  <c r="F330" i="8"/>
  <c r="E330"/>
  <c r="F330" i="9"/>
  <c r="E330"/>
  <c r="F330" i="10"/>
  <c r="E330"/>
  <c r="F330" i="11"/>
  <c r="E330"/>
  <c r="F330" i="12"/>
  <c r="E330"/>
  <c r="F330" i="13"/>
  <c r="E330"/>
  <c r="F330" i="14"/>
  <c r="E330"/>
  <c r="F330" i="15"/>
  <c r="E330"/>
  <c r="F330" i="16"/>
  <c r="E330"/>
  <c r="F330" i="17"/>
  <c r="E330"/>
  <c r="F330" i="18"/>
  <c r="E330"/>
  <c r="F330" i="19"/>
  <c r="E330"/>
  <c r="F330" i="20"/>
  <c r="E330"/>
  <c r="F330" i="21"/>
  <c r="E330"/>
  <c r="F330" i="22"/>
  <c r="E330"/>
  <c r="F330" i="23"/>
  <c r="E330"/>
  <c r="F330" i="24"/>
  <c r="E330"/>
  <c r="F330" i="25"/>
  <c r="E330"/>
  <c r="F330" i="26"/>
  <c r="E330"/>
  <c r="F330" i="27"/>
  <c r="E330"/>
  <c r="F330" i="28"/>
  <c r="E330"/>
  <c r="F330" i="29"/>
  <c r="E330"/>
  <c r="F330" i="30"/>
  <c r="E330"/>
  <c r="F330" i="31"/>
  <c r="E330"/>
  <c r="F330" i="1"/>
  <c r="E330"/>
  <c r="D330" i="2"/>
  <c r="D330" i="3"/>
  <c r="D330" i="4"/>
  <c r="D330" i="5"/>
  <c r="D330" i="6"/>
  <c r="D330" i="7"/>
  <c r="D330" i="8"/>
  <c r="D330" i="9"/>
  <c r="D330" i="10"/>
  <c r="D330" i="11"/>
  <c r="D330" i="12"/>
  <c r="D330" i="13"/>
  <c r="D330" i="14"/>
  <c r="D330" i="15"/>
  <c r="D330" i="16"/>
  <c r="D330" i="17"/>
  <c r="D330" i="18"/>
  <c r="D330" i="19"/>
  <c r="D330" i="20"/>
  <c r="D330" i="21"/>
  <c r="D330" i="22"/>
  <c r="D330" i="23"/>
  <c r="D330" i="24"/>
  <c r="D330" i="25"/>
  <c r="D330" i="26"/>
  <c r="D330" i="27"/>
  <c r="D330" i="28"/>
  <c r="D330" i="29"/>
  <c r="D330" i="30"/>
  <c r="D330" i="31"/>
  <c r="D330" i="1"/>
  <c r="C330" i="2"/>
  <c r="C330" i="3"/>
  <c r="C330" i="4"/>
  <c r="C330" i="5"/>
  <c r="C330" i="6"/>
  <c r="C330" i="7"/>
  <c r="C330" i="8"/>
  <c r="C330" i="9"/>
  <c r="C330" i="10"/>
  <c r="C330" i="11"/>
  <c r="C330" i="12"/>
  <c r="C330" i="13"/>
  <c r="C330" i="14"/>
  <c r="C330" i="15"/>
  <c r="C330" i="16"/>
  <c r="C330" i="17"/>
  <c r="C330" i="18"/>
  <c r="C330" i="19"/>
  <c r="C330" i="20"/>
  <c r="C330" i="21"/>
  <c r="C330" i="22"/>
  <c r="C330" i="23"/>
  <c r="C330" i="24"/>
  <c r="C330" i="25"/>
  <c r="C330" i="26"/>
  <c r="C330" i="27"/>
  <c r="C330" i="28"/>
  <c r="C330" i="29"/>
  <c r="C330" i="30"/>
  <c r="C330" i="31"/>
  <c r="C330" i="1"/>
  <c r="AB326" i="2"/>
  <c r="AA326"/>
  <c r="Z326"/>
  <c r="Y326"/>
  <c r="AB326" i="3"/>
  <c r="AA326"/>
  <c r="Z326"/>
  <c r="Y326"/>
  <c r="AB326" i="4"/>
  <c r="AA326"/>
  <c r="Z326"/>
  <c r="Y326"/>
  <c r="AB326" i="5"/>
  <c r="AA326"/>
  <c r="Z326"/>
  <c r="Y326"/>
  <c r="AB326" i="6"/>
  <c r="AA326"/>
  <c r="Z326"/>
  <c r="Y326"/>
  <c r="AB326" i="7"/>
  <c r="AA326"/>
  <c r="Z326"/>
  <c r="Y326"/>
  <c r="AB326" i="8"/>
  <c r="AA326"/>
  <c r="Z326"/>
  <c r="Y326"/>
  <c r="AB326" i="9"/>
  <c r="AA326"/>
  <c r="Z326"/>
  <c r="Y326"/>
  <c r="AB326" i="10"/>
  <c r="AA326"/>
  <c r="Z326"/>
  <c r="Y326"/>
  <c r="AB326" i="11"/>
  <c r="AA326"/>
  <c r="Z326"/>
  <c r="Y326"/>
  <c r="AB326" i="12"/>
  <c r="AA326"/>
  <c r="Z326"/>
  <c r="Y326"/>
  <c r="AB326" i="13"/>
  <c r="AA326"/>
  <c r="Z326"/>
  <c r="Y326"/>
  <c r="AB326" i="14"/>
  <c r="AA326"/>
  <c r="Z326"/>
  <c r="Y326"/>
  <c r="AB326" i="15"/>
  <c r="AA326"/>
  <c r="Z326"/>
  <c r="Y326"/>
  <c r="AB326" i="16"/>
  <c r="AA326"/>
  <c r="Z326"/>
  <c r="Y326"/>
  <c r="AB326" i="17"/>
  <c r="AA326"/>
  <c r="Z326"/>
  <c r="Y326"/>
  <c r="AB326" i="18"/>
  <c r="AA326"/>
  <c r="Z326"/>
  <c r="Y326"/>
  <c r="AB326" i="19"/>
  <c r="AA326"/>
  <c r="Z326"/>
  <c r="Y326"/>
  <c r="AB326" i="20"/>
  <c r="AA326"/>
  <c r="Z326"/>
  <c r="Y326"/>
  <c r="AB326" i="21"/>
  <c r="AA326"/>
  <c r="Z326"/>
  <c r="Y326"/>
  <c r="AB326" i="22"/>
  <c r="AA326"/>
  <c r="Z326"/>
  <c r="Y326"/>
  <c r="AB326" i="23"/>
  <c r="AA326"/>
  <c r="Z326"/>
  <c r="Y326"/>
  <c r="AB326" i="24"/>
  <c r="AA326"/>
  <c r="Z326"/>
  <c r="Y326"/>
  <c r="AB326" i="25"/>
  <c r="AA326"/>
  <c r="Z326"/>
  <c r="Y326"/>
  <c r="AB326" i="26"/>
  <c r="AA326"/>
  <c r="Z326"/>
  <c r="Y326"/>
  <c r="AB326" i="27"/>
  <c r="AA326"/>
  <c r="Z326"/>
  <c r="Y326"/>
  <c r="AB326" i="28"/>
  <c r="AA326"/>
  <c r="Z326"/>
  <c r="Y326"/>
  <c r="AB326" i="29"/>
  <c r="AA326"/>
  <c r="Z326"/>
  <c r="Y326"/>
  <c r="AB326" i="30"/>
  <c r="AA326"/>
  <c r="Z326"/>
  <c r="Y326"/>
  <c r="AB326" i="31"/>
  <c r="AA326"/>
  <c r="Z326"/>
  <c r="Y326"/>
  <c r="AA326" i="1"/>
  <c r="Z326"/>
  <c r="Y326"/>
  <c r="U326" i="2"/>
  <c r="T326"/>
  <c r="U326" i="3"/>
  <c r="T326"/>
  <c r="U326" i="4"/>
  <c r="T326"/>
  <c r="U326" i="5"/>
  <c r="T326"/>
  <c r="U326" i="6"/>
  <c r="T326"/>
  <c r="U326" i="7"/>
  <c r="T326"/>
  <c r="U326" i="8"/>
  <c r="T326"/>
  <c r="U326" i="9"/>
  <c r="T326"/>
  <c r="U326" i="10"/>
  <c r="T326"/>
  <c r="U326" i="11"/>
  <c r="T326"/>
  <c r="U326" i="12"/>
  <c r="T326"/>
  <c r="U326" i="13"/>
  <c r="T326"/>
  <c r="U326" i="14"/>
  <c r="T326"/>
  <c r="U326" i="15"/>
  <c r="T326"/>
  <c r="U326" i="16"/>
  <c r="T326"/>
  <c r="U326" i="17"/>
  <c r="T326"/>
  <c r="U326" i="18"/>
  <c r="T326"/>
  <c r="U326" i="19"/>
  <c r="T326"/>
  <c r="U326" i="20"/>
  <c r="T326"/>
  <c r="U326" i="21"/>
  <c r="T326"/>
  <c r="U326" i="22"/>
  <c r="T326"/>
  <c r="U326" i="23"/>
  <c r="T326"/>
  <c r="U326" i="24"/>
  <c r="T326"/>
  <c r="U326" i="25"/>
  <c r="T326"/>
  <c r="U326" i="26"/>
  <c r="T326"/>
  <c r="U326" i="27"/>
  <c r="T326"/>
  <c r="U326" i="28"/>
  <c r="T326"/>
  <c r="U326" i="29"/>
  <c r="T326"/>
  <c r="U326" i="30"/>
  <c r="T326"/>
  <c r="U326" i="31"/>
  <c r="T326"/>
  <c r="U326" i="1"/>
  <c r="T326"/>
  <c r="S326" i="2"/>
  <c r="R326"/>
  <c r="Q326"/>
  <c r="P326"/>
  <c r="S326" i="3"/>
  <c r="R326"/>
  <c r="Q326"/>
  <c r="P326"/>
  <c r="S326" i="4"/>
  <c r="R326"/>
  <c r="Q326"/>
  <c r="P326"/>
  <c r="S326" i="5"/>
  <c r="R326"/>
  <c r="Q326"/>
  <c r="P326"/>
  <c r="S326" i="6"/>
  <c r="R326"/>
  <c r="Q326"/>
  <c r="P326"/>
  <c r="S326" i="7"/>
  <c r="R326"/>
  <c r="Q326"/>
  <c r="P326"/>
  <c r="S326" i="8"/>
  <c r="R326"/>
  <c r="Q326"/>
  <c r="P326"/>
  <c r="S326" i="9"/>
  <c r="R326"/>
  <c r="Q326"/>
  <c r="P326"/>
  <c r="S326" i="10"/>
  <c r="R326"/>
  <c r="Q326"/>
  <c r="P326"/>
  <c r="S326" i="11"/>
  <c r="R326"/>
  <c r="Q326"/>
  <c r="P326"/>
  <c r="S326" i="12"/>
  <c r="R326"/>
  <c r="Q326"/>
  <c r="P326"/>
  <c r="S326" i="13"/>
  <c r="R326"/>
  <c r="Q326"/>
  <c r="P326"/>
  <c r="S326" i="14"/>
  <c r="R326"/>
  <c r="Q326"/>
  <c r="P326"/>
  <c r="S326" i="15"/>
  <c r="R326"/>
  <c r="Q326"/>
  <c r="P326"/>
  <c r="S326" i="16"/>
  <c r="R326"/>
  <c r="Q326"/>
  <c r="P326"/>
  <c r="S326" i="17"/>
  <c r="R326"/>
  <c r="Q326"/>
  <c r="P326"/>
  <c r="S326" i="18"/>
  <c r="R326"/>
  <c r="Q326"/>
  <c r="P326"/>
  <c r="S326" i="19"/>
  <c r="R326"/>
  <c r="Q326"/>
  <c r="P326"/>
  <c r="S326" i="20"/>
  <c r="R326"/>
  <c r="Q326"/>
  <c r="P326"/>
  <c r="S326" i="21"/>
  <c r="R326"/>
  <c r="Q326"/>
  <c r="P326"/>
  <c r="S326" i="22"/>
  <c r="R326"/>
  <c r="Q326"/>
  <c r="P326"/>
  <c r="S326" i="23"/>
  <c r="R326"/>
  <c r="Q326"/>
  <c r="P326"/>
  <c r="S326" i="24"/>
  <c r="R326"/>
  <c r="Q326"/>
  <c r="P326"/>
  <c r="S326" i="25"/>
  <c r="R326"/>
  <c r="Q326"/>
  <c r="P326"/>
  <c r="S326" i="26"/>
  <c r="R326"/>
  <c r="Q326"/>
  <c r="P326"/>
  <c r="S326" i="27"/>
  <c r="R326"/>
  <c r="Q326"/>
  <c r="P326"/>
  <c r="S326" i="28"/>
  <c r="R326"/>
  <c r="Q326"/>
  <c r="P326"/>
  <c r="S326" i="29"/>
  <c r="R326"/>
  <c r="Q326"/>
  <c r="P326"/>
  <c r="S326" i="30"/>
  <c r="R326"/>
  <c r="Q326"/>
  <c r="P326"/>
  <c r="S326" i="31"/>
  <c r="R326"/>
  <c r="Q326"/>
  <c r="P326"/>
  <c r="S326" i="1"/>
  <c r="R326"/>
  <c r="Q326"/>
  <c r="P326"/>
  <c r="L326" i="2"/>
  <c r="K326"/>
  <c r="J326"/>
  <c r="I326"/>
  <c r="L326" i="3"/>
  <c r="K326"/>
  <c r="J326"/>
  <c r="I326"/>
  <c r="L326" i="4"/>
  <c r="K326"/>
  <c r="J326"/>
  <c r="I326"/>
  <c r="L326" i="5"/>
  <c r="K326"/>
  <c r="J326"/>
  <c r="I326"/>
  <c r="L326" i="6"/>
  <c r="K326"/>
  <c r="J326"/>
  <c r="I326"/>
  <c r="L326" i="7"/>
  <c r="K326"/>
  <c r="J326"/>
  <c r="I326"/>
  <c r="L326" i="8"/>
  <c r="K326"/>
  <c r="J326"/>
  <c r="I326"/>
  <c r="L326" i="9"/>
  <c r="K326"/>
  <c r="J326"/>
  <c r="I326"/>
  <c r="L326" i="10"/>
  <c r="K326"/>
  <c r="J326"/>
  <c r="I326"/>
  <c r="L326" i="11"/>
  <c r="K326"/>
  <c r="J326"/>
  <c r="I326"/>
  <c r="L326" i="12"/>
  <c r="K326"/>
  <c r="J326"/>
  <c r="I326"/>
  <c r="L326" i="13"/>
  <c r="K326"/>
  <c r="J326"/>
  <c r="I326"/>
  <c r="L326" i="14"/>
  <c r="K326"/>
  <c r="J326"/>
  <c r="I326"/>
  <c r="L326" i="15"/>
  <c r="K326"/>
  <c r="J326"/>
  <c r="I326"/>
  <c r="L326" i="16"/>
  <c r="K326"/>
  <c r="J326"/>
  <c r="I326"/>
  <c r="L326" i="17"/>
  <c r="K326"/>
  <c r="J326"/>
  <c r="I326"/>
  <c r="L326" i="18"/>
  <c r="K326"/>
  <c r="J326"/>
  <c r="I326"/>
  <c r="L326" i="19"/>
  <c r="K326"/>
  <c r="J326"/>
  <c r="I326"/>
  <c r="L326" i="20"/>
  <c r="K326"/>
  <c r="J326"/>
  <c r="I326"/>
  <c r="L326" i="21"/>
  <c r="K326"/>
  <c r="J326"/>
  <c r="I326"/>
  <c r="L326" i="22"/>
  <c r="K326"/>
  <c r="J326"/>
  <c r="I326"/>
  <c r="L326" i="23"/>
  <c r="K326"/>
  <c r="J326"/>
  <c r="I326"/>
  <c r="L326" i="24"/>
  <c r="K326"/>
  <c r="J326"/>
  <c r="I326"/>
  <c r="L326" i="25"/>
  <c r="K326"/>
  <c r="J326"/>
  <c r="I326"/>
  <c r="L326" i="26"/>
  <c r="K326"/>
  <c r="J326"/>
  <c r="I326"/>
  <c r="L326" i="27"/>
  <c r="K326"/>
  <c r="J326"/>
  <c r="I326"/>
  <c r="L326" i="28"/>
  <c r="K326"/>
  <c r="J326"/>
  <c r="I326"/>
  <c r="L326" i="29"/>
  <c r="K326"/>
  <c r="J326"/>
  <c r="I326"/>
  <c r="L326" i="30"/>
  <c r="K326"/>
  <c r="J326"/>
  <c r="I326"/>
  <c r="L326" i="31"/>
  <c r="K326"/>
  <c r="J326"/>
  <c r="I326"/>
  <c r="L326" i="1"/>
  <c r="K326"/>
  <c r="J326"/>
  <c r="I326"/>
  <c r="D326" i="2"/>
  <c r="D326" i="3"/>
  <c r="D326" i="4"/>
  <c r="D326" i="5"/>
  <c r="D326" i="6"/>
  <c r="D326" i="7"/>
  <c r="D326" i="8"/>
  <c r="D326" i="9"/>
  <c r="D326" i="10"/>
  <c r="D326" i="11"/>
  <c r="D326" i="12"/>
  <c r="D326" i="13"/>
  <c r="D326" i="14"/>
  <c r="D326" i="15"/>
  <c r="D326" i="16"/>
  <c r="D326" i="17"/>
  <c r="D326" i="18"/>
  <c r="D326" i="19"/>
  <c r="D326" i="20"/>
  <c r="D326" i="21"/>
  <c r="D326" i="22"/>
  <c r="D326" i="23"/>
  <c r="D326" i="24"/>
  <c r="D326" i="25"/>
  <c r="D326" i="26"/>
  <c r="D326" i="27"/>
  <c r="D326" i="28"/>
  <c r="D326" i="29"/>
  <c r="D326" i="30"/>
  <c r="D326" i="31"/>
  <c r="D326" i="1"/>
  <c r="C326" i="2"/>
  <c r="C326" i="3"/>
  <c r="C326" i="4"/>
  <c r="C326" i="5"/>
  <c r="C326" i="6"/>
  <c r="C326" i="7"/>
  <c r="C326" i="8"/>
  <c r="C326" i="9"/>
  <c r="C326" i="10"/>
  <c r="C326" i="11"/>
  <c r="C326" i="12"/>
  <c r="C326" i="13"/>
  <c r="C326" i="14"/>
  <c r="C326" i="15"/>
  <c r="C326" i="16"/>
  <c r="C326" i="17"/>
  <c r="C326" i="18"/>
  <c r="C326" i="19"/>
  <c r="C326" i="20"/>
  <c r="C326" i="21"/>
  <c r="C326" i="22"/>
  <c r="C326" i="23"/>
  <c r="C326" i="24"/>
  <c r="C326" i="25"/>
  <c r="C326" i="26"/>
  <c r="C326" i="27"/>
  <c r="C326" i="28"/>
  <c r="C326" i="29"/>
  <c r="C326" i="30"/>
  <c r="C326" i="31"/>
  <c r="C326" i="1"/>
  <c r="AB322" i="2"/>
  <c r="AA322"/>
  <c r="AB322" i="3"/>
  <c r="AA322"/>
  <c r="AB322" i="4"/>
  <c r="AA322"/>
  <c r="AB322" i="5"/>
  <c r="AA322"/>
  <c r="AB322" i="6"/>
  <c r="AA322"/>
  <c r="AB322" i="7"/>
  <c r="AA322"/>
  <c r="AB322" i="8"/>
  <c r="AA322"/>
  <c r="AB322" i="9"/>
  <c r="AA322"/>
  <c r="AB322" i="10"/>
  <c r="AA322"/>
  <c r="AB322" i="11"/>
  <c r="AA322"/>
  <c r="AB322" i="12"/>
  <c r="AA322"/>
  <c r="AB322" i="13"/>
  <c r="AA322"/>
  <c r="AB322" i="14"/>
  <c r="AA322"/>
  <c r="AB322" i="15"/>
  <c r="AA322"/>
  <c r="AB322" i="16"/>
  <c r="AA322"/>
  <c r="AB322" i="17"/>
  <c r="AA322"/>
  <c r="AB322" i="18"/>
  <c r="AA322"/>
  <c r="AB322" i="19"/>
  <c r="AA322"/>
  <c r="AB322" i="20"/>
  <c r="AA322"/>
  <c r="AB322" i="21"/>
  <c r="AA322"/>
  <c r="AB322" i="22"/>
  <c r="AA322"/>
  <c r="AB322" i="23"/>
  <c r="AA322"/>
  <c r="AB322" i="24"/>
  <c r="AA322"/>
  <c r="AB322" i="25"/>
  <c r="AA322"/>
  <c r="AB322" i="26"/>
  <c r="AA322"/>
  <c r="AB322" i="27"/>
  <c r="AA322"/>
  <c r="AB322" i="28"/>
  <c r="AA322"/>
  <c r="AB322" i="29"/>
  <c r="AA322"/>
  <c r="AB322" i="30"/>
  <c r="AA322"/>
  <c r="AB322" i="31"/>
  <c r="AA322"/>
  <c r="AA322" i="1"/>
  <c r="Z322" i="2"/>
  <c r="Y322"/>
  <c r="Z322" i="3"/>
  <c r="Y322"/>
  <c r="Z322" i="4"/>
  <c r="Y322"/>
  <c r="Z322" i="5"/>
  <c r="Y322"/>
  <c r="Z322" i="6"/>
  <c r="Y322"/>
  <c r="Z322" i="7"/>
  <c r="Y322"/>
  <c r="Z322" i="8"/>
  <c r="Y322"/>
  <c r="Z322" i="9"/>
  <c r="Y322"/>
  <c r="Z322" i="10"/>
  <c r="Y322"/>
  <c r="Z322" i="11"/>
  <c r="Y322"/>
  <c r="Z322" i="12"/>
  <c r="Y322"/>
  <c r="Z322" i="13"/>
  <c r="Y322"/>
  <c r="Z322" i="14"/>
  <c r="Y322"/>
  <c r="Z322" i="15"/>
  <c r="Y322"/>
  <c r="Z322" i="16"/>
  <c r="Y322"/>
  <c r="Z322" i="17"/>
  <c r="Y322"/>
  <c r="Z322" i="18"/>
  <c r="Y322"/>
  <c r="Z322" i="19"/>
  <c r="Y322"/>
  <c r="Z322" i="20"/>
  <c r="Y322"/>
  <c r="Z322" i="21"/>
  <c r="Y322"/>
  <c r="Z322" i="22"/>
  <c r="Y322"/>
  <c r="Z322" i="23"/>
  <c r="Y322"/>
  <c r="Z322" i="24"/>
  <c r="Y322"/>
  <c r="Z322" i="25"/>
  <c r="Y322"/>
  <c r="Z322" i="26"/>
  <c r="Y322"/>
  <c r="Z322" i="27"/>
  <c r="Y322"/>
  <c r="Z322" i="28"/>
  <c r="Y322"/>
  <c r="Z322" i="29"/>
  <c r="Y322"/>
  <c r="Z322" i="30"/>
  <c r="Y322"/>
  <c r="Z322" i="31"/>
  <c r="Y322"/>
  <c r="Z322" i="1"/>
  <c r="Y322"/>
  <c r="U322" i="2"/>
  <c r="T322"/>
  <c r="U322" i="3"/>
  <c r="T322"/>
  <c r="U322" i="4"/>
  <c r="T322"/>
  <c r="U322" i="5"/>
  <c r="T322"/>
  <c r="U322" i="6"/>
  <c r="T322"/>
  <c r="U322" i="7"/>
  <c r="T322"/>
  <c r="U322" i="8"/>
  <c r="T322"/>
  <c r="U322" i="9"/>
  <c r="T322"/>
  <c r="U322" i="10"/>
  <c r="T322"/>
  <c r="U322" i="11"/>
  <c r="T322"/>
  <c r="U322" i="12"/>
  <c r="T322"/>
  <c r="U322" i="13"/>
  <c r="T322"/>
  <c r="U322" i="14"/>
  <c r="T322"/>
  <c r="U322" i="15"/>
  <c r="T322"/>
  <c r="U322" i="16"/>
  <c r="T322"/>
  <c r="U322" i="17"/>
  <c r="T322"/>
  <c r="U322" i="18"/>
  <c r="T322"/>
  <c r="U322" i="19"/>
  <c r="T322"/>
  <c r="U322" i="20"/>
  <c r="T322"/>
  <c r="U322" i="21"/>
  <c r="T322"/>
  <c r="U322" i="22"/>
  <c r="T322"/>
  <c r="U322" i="23"/>
  <c r="T322"/>
  <c r="U322" i="24"/>
  <c r="T322"/>
  <c r="U322" i="25"/>
  <c r="T322"/>
  <c r="U322" i="26"/>
  <c r="T322"/>
  <c r="U322" i="27"/>
  <c r="T322"/>
  <c r="U322" i="28"/>
  <c r="T322"/>
  <c r="U322" i="29"/>
  <c r="T322"/>
  <c r="U322" i="30"/>
  <c r="T322"/>
  <c r="U322" i="31"/>
  <c r="T322"/>
  <c r="U322" i="1"/>
  <c r="T322"/>
  <c r="R322" i="2"/>
  <c r="Q322"/>
  <c r="P322"/>
  <c r="R322" i="3"/>
  <c r="Q322"/>
  <c r="P322"/>
  <c r="R322" i="4"/>
  <c r="Q322"/>
  <c r="P322"/>
  <c r="R322" i="5"/>
  <c r="Q322"/>
  <c r="P322"/>
  <c r="R322" i="6"/>
  <c r="Q322"/>
  <c r="P322"/>
  <c r="R322" i="7"/>
  <c r="Q322"/>
  <c r="P322"/>
  <c r="R322" i="8"/>
  <c r="Q322"/>
  <c r="P322"/>
  <c r="R322" i="9"/>
  <c r="Q322"/>
  <c r="P322"/>
  <c r="R322" i="10"/>
  <c r="Q322"/>
  <c r="P322"/>
  <c r="R322" i="11"/>
  <c r="Q322"/>
  <c r="P322"/>
  <c r="R322" i="12"/>
  <c r="Q322"/>
  <c r="P322"/>
  <c r="R322" i="13"/>
  <c r="Q322"/>
  <c r="P322"/>
  <c r="R322" i="14"/>
  <c r="Q322"/>
  <c r="P322"/>
  <c r="R322" i="15"/>
  <c r="Q322"/>
  <c r="P322"/>
  <c r="R322" i="16"/>
  <c r="Q322"/>
  <c r="P322"/>
  <c r="R322" i="17"/>
  <c r="Q322"/>
  <c r="P322"/>
  <c r="R322" i="18"/>
  <c r="Q322"/>
  <c r="P322"/>
  <c r="R322" i="19"/>
  <c r="Q322"/>
  <c r="P322"/>
  <c r="R322" i="20"/>
  <c r="Q322"/>
  <c r="P322"/>
  <c r="R322" i="21"/>
  <c r="Q322"/>
  <c r="P322"/>
  <c r="R322" i="22"/>
  <c r="Q322"/>
  <c r="P322"/>
  <c r="R322" i="23"/>
  <c r="Q322"/>
  <c r="P322"/>
  <c r="R322" i="24"/>
  <c r="Q322"/>
  <c r="P322"/>
  <c r="R322" i="25"/>
  <c r="Q322"/>
  <c r="P322"/>
  <c r="R322" i="26"/>
  <c r="Q322"/>
  <c r="P322"/>
  <c r="R322" i="27"/>
  <c r="Q322"/>
  <c r="P322"/>
  <c r="R322" i="28"/>
  <c r="Q322"/>
  <c r="P322"/>
  <c r="R322" i="29"/>
  <c r="Q322"/>
  <c r="P322"/>
  <c r="R322" i="30"/>
  <c r="Q322"/>
  <c r="P322"/>
  <c r="R322" i="31"/>
  <c r="Q322"/>
  <c r="P322"/>
  <c r="R322" i="1"/>
  <c r="Q322"/>
  <c r="P322"/>
  <c r="L322" i="2"/>
  <c r="K322"/>
  <c r="J322"/>
  <c r="I322"/>
  <c r="L322" i="3"/>
  <c r="K322"/>
  <c r="J322"/>
  <c r="I322"/>
  <c r="L322" i="4"/>
  <c r="K322"/>
  <c r="J322"/>
  <c r="I322"/>
  <c r="L322" i="5"/>
  <c r="K322"/>
  <c r="J322"/>
  <c r="I322"/>
  <c r="L322" i="6"/>
  <c r="K322"/>
  <c r="J322"/>
  <c r="I322"/>
  <c r="L322" i="7"/>
  <c r="K322"/>
  <c r="J322"/>
  <c r="I322"/>
  <c r="L322" i="8"/>
  <c r="K322"/>
  <c r="J322"/>
  <c r="I322"/>
  <c r="L322" i="9"/>
  <c r="K322"/>
  <c r="J322"/>
  <c r="I322"/>
  <c r="L322" i="10"/>
  <c r="K322"/>
  <c r="J322"/>
  <c r="I322"/>
  <c r="L322" i="11"/>
  <c r="K322"/>
  <c r="J322"/>
  <c r="I322"/>
  <c r="L322" i="12"/>
  <c r="K322"/>
  <c r="J322"/>
  <c r="I322"/>
  <c r="L322" i="13"/>
  <c r="K322"/>
  <c r="J322"/>
  <c r="I322"/>
  <c r="L322" i="14"/>
  <c r="K322"/>
  <c r="J322"/>
  <c r="I322"/>
  <c r="L322" i="15"/>
  <c r="K322"/>
  <c r="J322"/>
  <c r="I322"/>
  <c r="L322" i="16"/>
  <c r="K322"/>
  <c r="J322"/>
  <c r="I322"/>
  <c r="L322" i="17"/>
  <c r="K322"/>
  <c r="J322"/>
  <c r="I322"/>
  <c r="L322" i="18"/>
  <c r="K322"/>
  <c r="J322"/>
  <c r="I322"/>
  <c r="L322" i="19"/>
  <c r="K322"/>
  <c r="J322"/>
  <c r="I322"/>
  <c r="L322" i="20"/>
  <c r="K322"/>
  <c r="J322"/>
  <c r="I322"/>
  <c r="L322" i="21"/>
  <c r="K322"/>
  <c r="J322"/>
  <c r="I322"/>
  <c r="L322" i="22"/>
  <c r="K322"/>
  <c r="J322"/>
  <c r="I322"/>
  <c r="L322" i="23"/>
  <c r="K322"/>
  <c r="J322"/>
  <c r="I322"/>
  <c r="L322" i="24"/>
  <c r="K322"/>
  <c r="J322"/>
  <c r="I322"/>
  <c r="L322" i="25"/>
  <c r="K322"/>
  <c r="J322"/>
  <c r="I322"/>
  <c r="L322" i="26"/>
  <c r="K322"/>
  <c r="J322"/>
  <c r="I322"/>
  <c r="L322" i="27"/>
  <c r="K322"/>
  <c r="J322"/>
  <c r="I322"/>
  <c r="L322" i="28"/>
  <c r="K322"/>
  <c r="J322"/>
  <c r="I322"/>
  <c r="L322" i="29"/>
  <c r="K322"/>
  <c r="J322"/>
  <c r="I322"/>
  <c r="L322" i="30"/>
  <c r="K322"/>
  <c r="J322"/>
  <c r="I322"/>
  <c r="L322" i="31"/>
  <c r="K322"/>
  <c r="J322"/>
  <c r="I322"/>
  <c r="L322" i="1"/>
  <c r="K322"/>
  <c r="J322"/>
  <c r="I322"/>
  <c r="F322" i="2"/>
  <c r="E322"/>
  <c r="F322" i="3"/>
  <c r="E322"/>
  <c r="F322" i="4"/>
  <c r="E322"/>
  <c r="F322" i="5"/>
  <c r="E322"/>
  <c r="F322" i="6"/>
  <c r="E322"/>
  <c r="F322" i="7"/>
  <c r="E322"/>
  <c r="F322" i="8"/>
  <c r="E322"/>
  <c r="F322" i="9"/>
  <c r="E322"/>
  <c r="F322" i="10"/>
  <c r="E322"/>
  <c r="F322" i="11"/>
  <c r="E322"/>
  <c r="F322" i="12"/>
  <c r="E322"/>
  <c r="F322" i="13"/>
  <c r="E322"/>
  <c r="F322" i="14"/>
  <c r="E322"/>
  <c r="F322" i="15"/>
  <c r="E322"/>
  <c r="F322" i="16"/>
  <c r="E322"/>
  <c r="F322" i="17"/>
  <c r="E322"/>
  <c r="F322" i="18"/>
  <c r="E322"/>
  <c r="F322" i="19"/>
  <c r="E322"/>
  <c r="F322" i="20"/>
  <c r="E322"/>
  <c r="F322" i="21"/>
  <c r="E322"/>
  <c r="F322" i="22"/>
  <c r="E322"/>
  <c r="F322" i="23"/>
  <c r="E322"/>
  <c r="F322" i="24"/>
  <c r="E322"/>
  <c r="F322" i="25"/>
  <c r="E322"/>
  <c r="F322" i="26"/>
  <c r="E322"/>
  <c r="F322" i="27"/>
  <c r="E322"/>
  <c r="F322" i="28"/>
  <c r="E322"/>
  <c r="F322" i="29"/>
  <c r="E322"/>
  <c r="F322" i="30"/>
  <c r="E322"/>
  <c r="F322" i="31"/>
  <c r="E322"/>
  <c r="F322" i="1"/>
  <c r="E322"/>
  <c r="D322" i="2"/>
  <c r="D322" i="3"/>
  <c r="D322" i="4"/>
  <c r="D322" i="5"/>
  <c r="D322" i="6"/>
  <c r="D322" i="7"/>
  <c r="D322" i="8"/>
  <c r="D322" i="9"/>
  <c r="D322" i="10"/>
  <c r="D322" i="11"/>
  <c r="D322" i="12"/>
  <c r="D322" i="13"/>
  <c r="D322" i="14"/>
  <c r="D322" i="15"/>
  <c r="D322" i="16"/>
  <c r="D322" i="17"/>
  <c r="D322" i="18"/>
  <c r="D322" i="19"/>
  <c r="D322" i="20"/>
  <c r="D322" i="21"/>
  <c r="D322" i="22"/>
  <c r="D322" i="23"/>
  <c r="D322" i="24"/>
  <c r="D322" i="25"/>
  <c r="D322" i="26"/>
  <c r="D322" i="27"/>
  <c r="D322" i="28"/>
  <c r="D322" i="29"/>
  <c r="D322" i="30"/>
  <c r="D322" i="31"/>
  <c r="D322" i="1"/>
  <c r="C322" i="2"/>
  <c r="C322" i="3"/>
  <c r="C322" i="4"/>
  <c r="C322" i="5"/>
  <c r="C322" i="6"/>
  <c r="C322" i="7"/>
  <c r="C322" i="8"/>
  <c r="C322" i="9"/>
  <c r="C322" i="10"/>
  <c r="C322" i="11"/>
  <c r="C322" i="12"/>
  <c r="C322" i="13"/>
  <c r="C322" i="14"/>
  <c r="C322" i="15"/>
  <c r="C322" i="16"/>
  <c r="C322" i="17"/>
  <c r="C322" i="18"/>
  <c r="C322" i="19"/>
  <c r="C322" i="20"/>
  <c r="C322" i="21"/>
  <c r="C322" i="22"/>
  <c r="C322" i="23"/>
  <c r="C322" i="24"/>
  <c r="C322" i="25"/>
  <c r="C322" i="26"/>
  <c r="C322" i="27"/>
  <c r="C322" i="28"/>
  <c r="C322" i="29"/>
  <c r="C322" i="30"/>
  <c r="C322" i="31"/>
  <c r="C322" i="1"/>
  <c r="AB315" i="2"/>
  <c r="AA315"/>
  <c r="AB315" i="3"/>
  <c r="AA315"/>
  <c r="AB315" i="4"/>
  <c r="AA315"/>
  <c r="AB315" i="5"/>
  <c r="AA315"/>
  <c r="AB315" i="6"/>
  <c r="AA315"/>
  <c r="AB315" i="7"/>
  <c r="AA315"/>
  <c r="AB315" i="8"/>
  <c r="AA315"/>
  <c r="AB315" i="9"/>
  <c r="AA315"/>
  <c r="AB315" i="10"/>
  <c r="AA315"/>
  <c r="AB315" i="11"/>
  <c r="AA315"/>
  <c r="AB315" i="12"/>
  <c r="AA315"/>
  <c r="AB315" i="13"/>
  <c r="AA315"/>
  <c r="AB315" i="14"/>
  <c r="AA315"/>
  <c r="AB315" i="15"/>
  <c r="AA315"/>
  <c r="AB315" i="16"/>
  <c r="AA315"/>
  <c r="AB315" i="17"/>
  <c r="AA315"/>
  <c r="AB315" i="18"/>
  <c r="AA315"/>
  <c r="AB315" i="19"/>
  <c r="AA315"/>
  <c r="AB315" i="20"/>
  <c r="AA315"/>
  <c r="AB315" i="21"/>
  <c r="AA315"/>
  <c r="AB315" i="22"/>
  <c r="AA315"/>
  <c r="AB315" i="23"/>
  <c r="AA315"/>
  <c r="AB315" i="24"/>
  <c r="AA315"/>
  <c r="AB315" i="25"/>
  <c r="AA315"/>
  <c r="AB315" i="26"/>
  <c r="AA315"/>
  <c r="AB315" i="27"/>
  <c r="AA315"/>
  <c r="AB315" i="28"/>
  <c r="AA315"/>
  <c r="AB315" i="29"/>
  <c r="AA315"/>
  <c r="AB315" i="30"/>
  <c r="AA315"/>
  <c r="AB315" i="31"/>
  <c r="AA315"/>
  <c r="AA315" i="1"/>
  <c r="Z315" i="2"/>
  <c r="Y315"/>
  <c r="Z315" i="3"/>
  <c r="Y315"/>
  <c r="Z315" i="4"/>
  <c r="Y315"/>
  <c r="Z315" i="5"/>
  <c r="Y315"/>
  <c r="Z315" i="6"/>
  <c r="Y315"/>
  <c r="Z315" i="7"/>
  <c r="Y315"/>
  <c r="Z315" i="8"/>
  <c r="Y315"/>
  <c r="Z315" i="9"/>
  <c r="Y315"/>
  <c r="Z315" i="10"/>
  <c r="Y315"/>
  <c r="Z315" i="11"/>
  <c r="Y315"/>
  <c r="Z315" i="12"/>
  <c r="Y315"/>
  <c r="Z315" i="13"/>
  <c r="Y315"/>
  <c r="Z315" i="14"/>
  <c r="Y315"/>
  <c r="Z315" i="15"/>
  <c r="Y315"/>
  <c r="Z315" i="16"/>
  <c r="Y315"/>
  <c r="Z315" i="17"/>
  <c r="Y315"/>
  <c r="Z315" i="18"/>
  <c r="Y315"/>
  <c r="Z315" i="19"/>
  <c r="Y315"/>
  <c r="Z315" i="20"/>
  <c r="Y315"/>
  <c r="Z315" i="21"/>
  <c r="Y315"/>
  <c r="Z315" i="22"/>
  <c r="Y315"/>
  <c r="Z315" i="23"/>
  <c r="Y315"/>
  <c r="Z315" i="24"/>
  <c r="Y315"/>
  <c r="Z315" i="25"/>
  <c r="Y315"/>
  <c r="Z315" i="26"/>
  <c r="Y315"/>
  <c r="Z315" i="27"/>
  <c r="Y315"/>
  <c r="Z315" i="28"/>
  <c r="Y315"/>
  <c r="Z315" i="29"/>
  <c r="Y315"/>
  <c r="Z315" i="30"/>
  <c r="Y315"/>
  <c r="Z315" i="31"/>
  <c r="Y315"/>
  <c r="Z315" i="1"/>
  <c r="Y315"/>
  <c r="U315" i="2"/>
  <c r="T315"/>
  <c r="U315" i="3"/>
  <c r="T315"/>
  <c r="U315" i="4"/>
  <c r="T315"/>
  <c r="U315" i="5"/>
  <c r="T315"/>
  <c r="U315" i="6"/>
  <c r="T315"/>
  <c r="U315" i="7"/>
  <c r="T315"/>
  <c r="U315" i="8"/>
  <c r="T315"/>
  <c r="U315" i="9"/>
  <c r="T315"/>
  <c r="U315" i="10"/>
  <c r="T315"/>
  <c r="U315" i="11"/>
  <c r="T315"/>
  <c r="U315" i="12"/>
  <c r="T315"/>
  <c r="U315" i="13"/>
  <c r="T315"/>
  <c r="U315" i="14"/>
  <c r="T315"/>
  <c r="U315" i="15"/>
  <c r="T315"/>
  <c r="U315" i="16"/>
  <c r="T315"/>
  <c r="U315" i="17"/>
  <c r="T315"/>
  <c r="U315" i="18"/>
  <c r="T315"/>
  <c r="U315" i="19"/>
  <c r="T315"/>
  <c r="U315" i="20"/>
  <c r="T315"/>
  <c r="U315" i="21"/>
  <c r="T315"/>
  <c r="U315" i="22"/>
  <c r="T315"/>
  <c r="U315" i="23"/>
  <c r="T315"/>
  <c r="U315" i="24"/>
  <c r="T315"/>
  <c r="U315" i="25"/>
  <c r="T315"/>
  <c r="U315" i="26"/>
  <c r="T315"/>
  <c r="U315" i="27"/>
  <c r="T315"/>
  <c r="U315" i="28"/>
  <c r="T315"/>
  <c r="U315" i="29"/>
  <c r="T315"/>
  <c r="U315" i="30"/>
  <c r="T315"/>
  <c r="U315" i="31"/>
  <c r="T315"/>
  <c r="U315" i="1"/>
  <c r="T315"/>
  <c r="S315" i="2"/>
  <c r="R315"/>
  <c r="Q315"/>
  <c r="P315"/>
  <c r="S315" i="3"/>
  <c r="R315"/>
  <c r="Q315"/>
  <c r="P315"/>
  <c r="S315" i="4"/>
  <c r="R315"/>
  <c r="Q315"/>
  <c r="P315"/>
  <c r="S315" i="5"/>
  <c r="R315"/>
  <c r="Q315"/>
  <c r="P315"/>
  <c r="S315" i="6"/>
  <c r="R315"/>
  <c r="Q315"/>
  <c r="P315"/>
  <c r="S315" i="7"/>
  <c r="R315"/>
  <c r="Q315"/>
  <c r="P315"/>
  <c r="S315" i="8"/>
  <c r="R315"/>
  <c r="Q315"/>
  <c r="P315"/>
  <c r="S315" i="9"/>
  <c r="R315"/>
  <c r="Q315"/>
  <c r="P315"/>
  <c r="S315" i="10"/>
  <c r="R315"/>
  <c r="Q315"/>
  <c r="P315"/>
  <c r="S315" i="11"/>
  <c r="R315"/>
  <c r="Q315"/>
  <c r="P315"/>
  <c r="S315" i="12"/>
  <c r="R315"/>
  <c r="Q315"/>
  <c r="P315"/>
  <c r="S315" i="13"/>
  <c r="R315"/>
  <c r="Q315"/>
  <c r="P315"/>
  <c r="S315" i="14"/>
  <c r="R315"/>
  <c r="Q315"/>
  <c r="P315"/>
  <c r="S315" i="15"/>
  <c r="R315"/>
  <c r="Q315"/>
  <c r="P315"/>
  <c r="S315" i="16"/>
  <c r="R315"/>
  <c r="Q315"/>
  <c r="P315"/>
  <c r="S315" i="17"/>
  <c r="R315"/>
  <c r="Q315"/>
  <c r="P315"/>
  <c r="S315" i="18"/>
  <c r="R315"/>
  <c r="Q315"/>
  <c r="P315"/>
  <c r="S315" i="19"/>
  <c r="R315"/>
  <c r="Q315"/>
  <c r="P315"/>
  <c r="S315" i="20"/>
  <c r="R315"/>
  <c r="Q315"/>
  <c r="P315"/>
  <c r="S315" i="21"/>
  <c r="R315"/>
  <c r="Q315"/>
  <c r="P315"/>
  <c r="S315" i="22"/>
  <c r="R315"/>
  <c r="Q315"/>
  <c r="P315"/>
  <c r="S315" i="23"/>
  <c r="R315"/>
  <c r="Q315"/>
  <c r="P315"/>
  <c r="S315" i="24"/>
  <c r="R315"/>
  <c r="Q315"/>
  <c r="P315"/>
  <c r="S315" i="25"/>
  <c r="R315"/>
  <c r="Q315"/>
  <c r="P315"/>
  <c r="S315" i="26"/>
  <c r="R315"/>
  <c r="Q315"/>
  <c r="P315"/>
  <c r="S315" i="27"/>
  <c r="R315"/>
  <c r="Q315"/>
  <c r="P315"/>
  <c r="S315" i="28"/>
  <c r="R315"/>
  <c r="Q315"/>
  <c r="P315"/>
  <c r="S315" i="29"/>
  <c r="R315"/>
  <c r="Q315"/>
  <c r="P315"/>
  <c r="S315" i="30"/>
  <c r="R315"/>
  <c r="Q315"/>
  <c r="P315"/>
  <c r="S315" i="31"/>
  <c r="R315"/>
  <c r="Q315"/>
  <c r="P315"/>
  <c r="S315" i="1"/>
  <c r="R315"/>
  <c r="Q315"/>
  <c r="P315"/>
  <c r="L315" i="2"/>
  <c r="K315"/>
  <c r="J315"/>
  <c r="I315"/>
  <c r="L315" i="3"/>
  <c r="K315"/>
  <c r="J315"/>
  <c r="I315"/>
  <c r="L315" i="4"/>
  <c r="K315"/>
  <c r="J315"/>
  <c r="I315"/>
  <c r="L315" i="5"/>
  <c r="K315"/>
  <c r="J315"/>
  <c r="I315"/>
  <c r="L315" i="6"/>
  <c r="K315"/>
  <c r="J315"/>
  <c r="I315"/>
  <c r="L315" i="7"/>
  <c r="K315"/>
  <c r="J315"/>
  <c r="I315"/>
  <c r="L315" i="8"/>
  <c r="K315"/>
  <c r="J315"/>
  <c r="I315"/>
  <c r="L315" i="9"/>
  <c r="K315"/>
  <c r="J315"/>
  <c r="I315"/>
  <c r="L315" i="10"/>
  <c r="K315"/>
  <c r="J315"/>
  <c r="I315"/>
  <c r="L315" i="11"/>
  <c r="K315"/>
  <c r="J315"/>
  <c r="I315"/>
  <c r="L315" i="12"/>
  <c r="K315"/>
  <c r="J315"/>
  <c r="I315"/>
  <c r="L315" i="13"/>
  <c r="K315"/>
  <c r="J315"/>
  <c r="I315"/>
  <c r="L315" i="14"/>
  <c r="K315"/>
  <c r="J315"/>
  <c r="I315"/>
  <c r="L315" i="15"/>
  <c r="K315"/>
  <c r="J315"/>
  <c r="I315"/>
  <c r="L315" i="16"/>
  <c r="K315"/>
  <c r="J315"/>
  <c r="I315"/>
  <c r="L315" i="17"/>
  <c r="K315"/>
  <c r="J315"/>
  <c r="I315"/>
  <c r="L315" i="18"/>
  <c r="K315"/>
  <c r="J315"/>
  <c r="I315"/>
  <c r="L315" i="19"/>
  <c r="K315"/>
  <c r="J315"/>
  <c r="I315"/>
  <c r="L315" i="20"/>
  <c r="K315"/>
  <c r="J315"/>
  <c r="I315"/>
  <c r="L315" i="21"/>
  <c r="K315"/>
  <c r="J315"/>
  <c r="I315"/>
  <c r="L315" i="22"/>
  <c r="K315"/>
  <c r="J315"/>
  <c r="I315"/>
  <c r="L315" i="23"/>
  <c r="K315"/>
  <c r="J315"/>
  <c r="I315"/>
  <c r="L315" i="24"/>
  <c r="K315"/>
  <c r="J315"/>
  <c r="I315"/>
  <c r="L315" i="25"/>
  <c r="K315"/>
  <c r="J315"/>
  <c r="I315"/>
  <c r="L315" i="26"/>
  <c r="K315"/>
  <c r="J315"/>
  <c r="I315"/>
  <c r="L315" i="27"/>
  <c r="K315"/>
  <c r="J315"/>
  <c r="I315"/>
  <c r="L315" i="28"/>
  <c r="K315"/>
  <c r="J315"/>
  <c r="I315"/>
  <c r="L315" i="29"/>
  <c r="K315"/>
  <c r="J315"/>
  <c r="I315"/>
  <c r="L315" i="30"/>
  <c r="K315"/>
  <c r="J315"/>
  <c r="I315"/>
  <c r="L315" i="31"/>
  <c r="K315"/>
  <c r="J315"/>
  <c r="I315"/>
  <c r="L315" i="1"/>
  <c r="K315"/>
  <c r="J315"/>
  <c r="I315"/>
  <c r="F315" i="2"/>
  <c r="E315"/>
  <c r="F315" i="3"/>
  <c r="E315"/>
  <c r="F315" i="4"/>
  <c r="E315"/>
  <c r="F315" i="5"/>
  <c r="E315"/>
  <c r="F315" i="6"/>
  <c r="E315"/>
  <c r="F315" i="7"/>
  <c r="E315"/>
  <c r="F315" i="8"/>
  <c r="E315"/>
  <c r="F315" i="9"/>
  <c r="E315"/>
  <c r="F315" i="10"/>
  <c r="E315"/>
  <c r="F315" i="11"/>
  <c r="E315"/>
  <c r="F315" i="12"/>
  <c r="E315"/>
  <c r="F315" i="13"/>
  <c r="E315"/>
  <c r="F315" i="14"/>
  <c r="E315"/>
  <c r="F315" i="15"/>
  <c r="E315"/>
  <c r="F315" i="16"/>
  <c r="E315"/>
  <c r="F315" i="17"/>
  <c r="E315"/>
  <c r="F315" i="18"/>
  <c r="E315"/>
  <c r="F315" i="19"/>
  <c r="E315"/>
  <c r="F315" i="20"/>
  <c r="E315"/>
  <c r="F315" i="21"/>
  <c r="E315"/>
  <c r="F315" i="22"/>
  <c r="E315"/>
  <c r="F315" i="23"/>
  <c r="E315"/>
  <c r="F315" i="24"/>
  <c r="E315"/>
  <c r="F315" i="25"/>
  <c r="E315"/>
  <c r="F315" i="26"/>
  <c r="E315"/>
  <c r="F315" i="27"/>
  <c r="E315"/>
  <c r="F315" i="28"/>
  <c r="E315"/>
  <c r="F315" i="29"/>
  <c r="E315"/>
  <c r="F315" i="30"/>
  <c r="E315"/>
  <c r="F315" i="31"/>
  <c r="E315"/>
  <c r="F315" i="1"/>
  <c r="E315"/>
  <c r="D315" i="2"/>
  <c r="D315" i="3"/>
  <c r="D315" i="4"/>
  <c r="D315" i="5"/>
  <c r="D315" i="6"/>
  <c r="D315" i="7"/>
  <c r="D315" i="8"/>
  <c r="D315" i="9"/>
  <c r="D315" i="10"/>
  <c r="D315" i="11"/>
  <c r="D315" i="12"/>
  <c r="D315" i="13"/>
  <c r="D315" i="14"/>
  <c r="D315" i="15"/>
  <c r="D315" i="16"/>
  <c r="D315" i="17"/>
  <c r="D315" i="18"/>
  <c r="D315" i="19"/>
  <c r="D315" i="20"/>
  <c r="D315" i="21"/>
  <c r="D315" i="22"/>
  <c r="D315" i="23"/>
  <c r="D315" i="24"/>
  <c r="D315" i="25"/>
  <c r="D315" i="26"/>
  <c r="D315" i="27"/>
  <c r="D315" i="28"/>
  <c r="D315" i="29"/>
  <c r="D315" i="30"/>
  <c r="D315" i="31"/>
  <c r="D315" i="1"/>
  <c r="C315" i="2"/>
  <c r="C315" i="3"/>
  <c r="C315" i="4"/>
  <c r="C315" i="5"/>
  <c r="C315" i="6"/>
  <c r="C315" i="7"/>
  <c r="C315" i="8"/>
  <c r="C315" i="9"/>
  <c r="C315" i="10"/>
  <c r="C315" i="11"/>
  <c r="C315" i="12"/>
  <c r="C315" i="13"/>
  <c r="C315" i="14"/>
  <c r="C315" i="15"/>
  <c r="C315" i="16"/>
  <c r="C315" i="17"/>
  <c r="C315" i="18"/>
  <c r="C315" i="19"/>
  <c r="C315" i="20"/>
  <c r="C315" i="21"/>
  <c r="C315" i="22"/>
  <c r="C315" i="23"/>
  <c r="C315" i="24"/>
  <c r="C315" i="25"/>
  <c r="C315" i="26"/>
  <c r="C315" i="27"/>
  <c r="C315" i="28"/>
  <c r="C315" i="29"/>
  <c r="C315" i="30"/>
  <c r="C315" i="31"/>
  <c r="C315" i="1"/>
  <c r="AB311" i="2"/>
  <c r="AA311"/>
  <c r="AB311" i="3"/>
  <c r="AA311"/>
  <c r="AB311" i="4"/>
  <c r="AA311"/>
  <c r="AB311" i="5"/>
  <c r="AA311"/>
  <c r="AB311" i="6"/>
  <c r="AA311"/>
  <c r="AB311" i="7"/>
  <c r="AA311"/>
  <c r="AB311" i="8"/>
  <c r="AA311"/>
  <c r="AB311" i="9"/>
  <c r="AA311"/>
  <c r="AB311" i="10"/>
  <c r="AA311"/>
  <c r="AB311" i="11"/>
  <c r="AA311"/>
  <c r="AB311" i="12"/>
  <c r="AA311"/>
  <c r="AB311" i="13"/>
  <c r="AA311"/>
  <c r="AB311" i="14"/>
  <c r="AA311"/>
  <c r="AB311" i="15"/>
  <c r="AA311"/>
  <c r="AB311" i="16"/>
  <c r="AA311"/>
  <c r="AB311" i="17"/>
  <c r="AA311"/>
  <c r="AB311" i="18"/>
  <c r="AA311"/>
  <c r="AB311" i="19"/>
  <c r="AA311"/>
  <c r="AB311" i="20"/>
  <c r="AA311"/>
  <c r="AB311" i="21"/>
  <c r="AA311"/>
  <c r="AB311" i="22"/>
  <c r="AA311"/>
  <c r="AB311" i="23"/>
  <c r="AA311"/>
  <c r="AB311" i="24"/>
  <c r="AA311"/>
  <c r="AB311" i="25"/>
  <c r="AA311"/>
  <c r="AB311" i="26"/>
  <c r="AA311"/>
  <c r="AB311" i="27"/>
  <c r="AA311"/>
  <c r="AB311" i="28"/>
  <c r="AA311"/>
  <c r="AB311" i="29"/>
  <c r="AA311"/>
  <c r="AB311" i="30"/>
  <c r="AA311"/>
  <c r="AB311" i="31"/>
  <c r="AA311"/>
  <c r="AB311" i="1"/>
  <c r="AA311"/>
  <c r="Z311" i="2"/>
  <c r="Y311"/>
  <c r="Z311" i="3"/>
  <c r="Y311"/>
  <c r="Z311" i="4"/>
  <c r="Y311"/>
  <c r="Z311" i="5"/>
  <c r="Y311"/>
  <c r="Z311" i="6"/>
  <c r="Y311"/>
  <c r="Z311" i="7"/>
  <c r="Y311"/>
  <c r="Z311" i="8"/>
  <c r="Y311"/>
  <c r="Z311" i="9"/>
  <c r="Y311"/>
  <c r="Z311" i="10"/>
  <c r="Y311"/>
  <c r="Z311" i="11"/>
  <c r="Y311"/>
  <c r="Z311" i="12"/>
  <c r="Y311"/>
  <c r="Z311" i="13"/>
  <c r="Y311"/>
  <c r="Z311" i="14"/>
  <c r="Y311"/>
  <c r="Z311" i="15"/>
  <c r="Y311"/>
  <c r="Z311" i="16"/>
  <c r="Y311"/>
  <c r="Z311" i="17"/>
  <c r="Y311"/>
  <c r="Z311" i="18"/>
  <c r="Y311"/>
  <c r="Z311" i="19"/>
  <c r="Y311"/>
  <c r="Z311" i="20"/>
  <c r="Y311"/>
  <c r="Z311" i="21"/>
  <c r="Y311"/>
  <c r="Z311" i="22"/>
  <c r="Y311"/>
  <c r="Z311" i="23"/>
  <c r="Y311"/>
  <c r="Z311" i="24"/>
  <c r="Y311"/>
  <c r="Z311" i="25"/>
  <c r="Y311"/>
  <c r="Z311" i="26"/>
  <c r="Y311"/>
  <c r="Z311" i="27"/>
  <c r="Y311"/>
  <c r="Z311" i="28"/>
  <c r="Y311"/>
  <c r="Z311" i="29"/>
  <c r="Y311"/>
  <c r="Z311" i="30"/>
  <c r="Y311"/>
  <c r="Z311" i="31"/>
  <c r="Y311"/>
  <c r="Z311" i="1"/>
  <c r="Y311"/>
  <c r="U311" i="2"/>
  <c r="T311"/>
  <c r="U311" i="3"/>
  <c r="T311"/>
  <c r="U311" i="4"/>
  <c r="T311"/>
  <c r="U311" i="5"/>
  <c r="T311"/>
  <c r="U311" i="6"/>
  <c r="T311"/>
  <c r="U311" i="7"/>
  <c r="T311"/>
  <c r="U311" i="8"/>
  <c r="T311"/>
  <c r="U311" i="9"/>
  <c r="T311"/>
  <c r="U311" i="10"/>
  <c r="T311"/>
  <c r="U311" i="11"/>
  <c r="T311"/>
  <c r="U311" i="12"/>
  <c r="T311"/>
  <c r="U311" i="13"/>
  <c r="T311"/>
  <c r="U311" i="14"/>
  <c r="T311"/>
  <c r="U311" i="15"/>
  <c r="T311"/>
  <c r="U311" i="16"/>
  <c r="T311"/>
  <c r="U311" i="17"/>
  <c r="T311"/>
  <c r="U311" i="18"/>
  <c r="T311"/>
  <c r="U311" i="19"/>
  <c r="T311"/>
  <c r="U311" i="20"/>
  <c r="T311"/>
  <c r="U311" i="21"/>
  <c r="T311"/>
  <c r="U311" i="22"/>
  <c r="T311"/>
  <c r="U311" i="23"/>
  <c r="T311"/>
  <c r="U311" i="24"/>
  <c r="T311"/>
  <c r="U311" i="25"/>
  <c r="T311"/>
  <c r="U311" i="26"/>
  <c r="T311"/>
  <c r="U311" i="27"/>
  <c r="T311"/>
  <c r="U311" i="28"/>
  <c r="T311"/>
  <c r="U311" i="29"/>
  <c r="T311"/>
  <c r="U311" i="30"/>
  <c r="T311"/>
  <c r="U311" i="31"/>
  <c r="T311"/>
  <c r="U311" i="1"/>
  <c r="T311"/>
  <c r="S311" i="2"/>
  <c r="R311"/>
  <c r="Q311"/>
  <c r="P311"/>
  <c r="S311" i="3"/>
  <c r="R311"/>
  <c r="Q311"/>
  <c r="P311"/>
  <c r="S311" i="4"/>
  <c r="R311"/>
  <c r="Q311"/>
  <c r="P311"/>
  <c r="S311" i="5"/>
  <c r="R311"/>
  <c r="Q311"/>
  <c r="P311"/>
  <c r="S311" i="6"/>
  <c r="R311"/>
  <c r="Q311"/>
  <c r="P311"/>
  <c r="S311" i="7"/>
  <c r="R311"/>
  <c r="Q311"/>
  <c r="P311"/>
  <c r="S311" i="8"/>
  <c r="R311"/>
  <c r="Q311"/>
  <c r="P311"/>
  <c r="S311" i="9"/>
  <c r="R311"/>
  <c r="Q311"/>
  <c r="P311"/>
  <c r="S311" i="10"/>
  <c r="R311"/>
  <c r="Q311"/>
  <c r="P311"/>
  <c r="S311" i="11"/>
  <c r="R311"/>
  <c r="Q311"/>
  <c r="P311"/>
  <c r="S311" i="12"/>
  <c r="R311"/>
  <c r="Q311"/>
  <c r="P311"/>
  <c r="S311" i="13"/>
  <c r="R311"/>
  <c r="Q311"/>
  <c r="P311"/>
  <c r="S311" i="14"/>
  <c r="R311"/>
  <c r="Q311"/>
  <c r="P311"/>
  <c r="S311" i="15"/>
  <c r="R311"/>
  <c r="Q311"/>
  <c r="P311"/>
  <c r="S311" i="16"/>
  <c r="R311"/>
  <c r="Q311"/>
  <c r="P311"/>
  <c r="S311" i="17"/>
  <c r="R311"/>
  <c r="Q311"/>
  <c r="P311"/>
  <c r="S311" i="18"/>
  <c r="R311"/>
  <c r="Q311"/>
  <c r="P311"/>
  <c r="S311" i="19"/>
  <c r="R311"/>
  <c r="Q311"/>
  <c r="P311"/>
  <c r="S311" i="20"/>
  <c r="R311"/>
  <c r="Q311"/>
  <c r="P311"/>
  <c r="S311" i="21"/>
  <c r="R311"/>
  <c r="Q311"/>
  <c r="P311"/>
  <c r="S311" i="22"/>
  <c r="R311"/>
  <c r="Q311"/>
  <c r="P311"/>
  <c r="S311" i="23"/>
  <c r="R311"/>
  <c r="Q311"/>
  <c r="P311"/>
  <c r="S311" i="24"/>
  <c r="R311"/>
  <c r="Q311"/>
  <c r="P311"/>
  <c r="S311" i="25"/>
  <c r="R311"/>
  <c r="Q311"/>
  <c r="P311"/>
  <c r="S311" i="26"/>
  <c r="R311"/>
  <c r="Q311"/>
  <c r="P311"/>
  <c r="S311" i="27"/>
  <c r="R311"/>
  <c r="Q311"/>
  <c r="P311"/>
  <c r="S311" i="28"/>
  <c r="R311"/>
  <c r="Q311"/>
  <c r="P311"/>
  <c r="S311" i="29"/>
  <c r="R311"/>
  <c r="Q311"/>
  <c r="P311"/>
  <c r="S311" i="30"/>
  <c r="R311"/>
  <c r="Q311"/>
  <c r="P311"/>
  <c r="S311" i="31"/>
  <c r="R311"/>
  <c r="Q311"/>
  <c r="P311"/>
  <c r="S311" i="1"/>
  <c r="R311"/>
  <c r="Q311"/>
  <c r="P311"/>
  <c r="L311" i="2"/>
  <c r="K311"/>
  <c r="J311"/>
  <c r="I311"/>
  <c r="L311" i="3"/>
  <c r="K311"/>
  <c r="J311"/>
  <c r="I311"/>
  <c r="L311" i="4"/>
  <c r="K311"/>
  <c r="J311"/>
  <c r="I311"/>
  <c r="L311" i="5"/>
  <c r="K311"/>
  <c r="J311"/>
  <c r="I311"/>
  <c r="L311" i="6"/>
  <c r="K311"/>
  <c r="J311"/>
  <c r="I311"/>
  <c r="L311" i="7"/>
  <c r="K311"/>
  <c r="J311"/>
  <c r="I311"/>
  <c r="L311" i="8"/>
  <c r="K311"/>
  <c r="J311"/>
  <c r="I311"/>
  <c r="L311" i="9"/>
  <c r="K311"/>
  <c r="J311"/>
  <c r="I311"/>
  <c r="L311" i="10"/>
  <c r="K311"/>
  <c r="J311"/>
  <c r="I311"/>
  <c r="L311" i="11"/>
  <c r="K311"/>
  <c r="J311"/>
  <c r="I311"/>
  <c r="L311" i="12"/>
  <c r="K311"/>
  <c r="J311"/>
  <c r="I311"/>
  <c r="L311" i="13"/>
  <c r="K311"/>
  <c r="J311"/>
  <c r="I311"/>
  <c r="L311" i="14"/>
  <c r="K311"/>
  <c r="J311"/>
  <c r="I311"/>
  <c r="L311" i="15"/>
  <c r="K311"/>
  <c r="J311"/>
  <c r="I311"/>
  <c r="L311" i="16"/>
  <c r="K311"/>
  <c r="J311"/>
  <c r="I311"/>
  <c r="L311" i="17"/>
  <c r="K311"/>
  <c r="J311"/>
  <c r="I311"/>
  <c r="L311" i="18"/>
  <c r="K311"/>
  <c r="J311"/>
  <c r="I311"/>
  <c r="L311" i="19"/>
  <c r="K311"/>
  <c r="J311"/>
  <c r="I311"/>
  <c r="L311" i="20"/>
  <c r="K311"/>
  <c r="J311"/>
  <c r="I311"/>
  <c r="L311" i="21"/>
  <c r="K311"/>
  <c r="J311"/>
  <c r="I311"/>
  <c r="L311" i="22"/>
  <c r="K311"/>
  <c r="J311"/>
  <c r="I311"/>
  <c r="L311" i="23"/>
  <c r="K311"/>
  <c r="J311"/>
  <c r="I311"/>
  <c r="L311" i="24"/>
  <c r="K311"/>
  <c r="J311"/>
  <c r="I311"/>
  <c r="L311" i="25"/>
  <c r="K311"/>
  <c r="J311"/>
  <c r="I311"/>
  <c r="L311" i="26"/>
  <c r="K311"/>
  <c r="J311"/>
  <c r="I311"/>
  <c r="L311" i="27"/>
  <c r="K311"/>
  <c r="J311"/>
  <c r="I311"/>
  <c r="L311" i="28"/>
  <c r="K311"/>
  <c r="J311"/>
  <c r="I311"/>
  <c r="L311" i="29"/>
  <c r="K311"/>
  <c r="J311"/>
  <c r="I311"/>
  <c r="L311" i="30"/>
  <c r="K311"/>
  <c r="J311"/>
  <c r="I311"/>
  <c r="L311" i="31"/>
  <c r="K311"/>
  <c r="J311"/>
  <c r="I311"/>
  <c r="L311" i="1"/>
  <c r="K311"/>
  <c r="J311"/>
  <c r="I311"/>
  <c r="F311" i="2"/>
  <c r="E311"/>
  <c r="F311" i="3"/>
  <c r="E311"/>
  <c r="F311" i="4"/>
  <c r="E311"/>
  <c r="F311" i="5"/>
  <c r="E311"/>
  <c r="F311" i="6"/>
  <c r="E311"/>
  <c r="F311" i="7"/>
  <c r="E311"/>
  <c r="F311" i="8"/>
  <c r="E311"/>
  <c r="F311" i="9"/>
  <c r="E311"/>
  <c r="F311" i="10"/>
  <c r="E311"/>
  <c r="F311" i="11"/>
  <c r="E311"/>
  <c r="F311" i="12"/>
  <c r="E311"/>
  <c r="F311" i="13"/>
  <c r="E311"/>
  <c r="F311" i="14"/>
  <c r="E311"/>
  <c r="F311" i="15"/>
  <c r="E311"/>
  <c r="F311" i="16"/>
  <c r="E311"/>
  <c r="F311" i="17"/>
  <c r="E311"/>
  <c r="F311" i="18"/>
  <c r="E311"/>
  <c r="F311" i="19"/>
  <c r="E311"/>
  <c r="F311" i="20"/>
  <c r="E311"/>
  <c r="F311" i="21"/>
  <c r="E311"/>
  <c r="F311" i="22"/>
  <c r="E311"/>
  <c r="F311" i="23"/>
  <c r="E311"/>
  <c r="F311" i="24"/>
  <c r="E311"/>
  <c r="F311" i="25"/>
  <c r="E311"/>
  <c r="F311" i="26"/>
  <c r="E311"/>
  <c r="F311" i="27"/>
  <c r="E311"/>
  <c r="F311" i="28"/>
  <c r="E311"/>
  <c r="F311" i="29"/>
  <c r="E311"/>
  <c r="F311" i="30"/>
  <c r="E311"/>
  <c r="F311" i="31"/>
  <c r="E311"/>
  <c r="F311" i="1"/>
  <c r="E311"/>
  <c r="D311" i="2"/>
  <c r="D311" i="3"/>
  <c r="D311" i="4"/>
  <c r="D311" i="5"/>
  <c r="D311" i="6"/>
  <c r="D311" i="7"/>
  <c r="D311" i="8"/>
  <c r="D311" i="9"/>
  <c r="D311" i="10"/>
  <c r="D311" i="11"/>
  <c r="D311" i="12"/>
  <c r="D311" i="13"/>
  <c r="D311" i="14"/>
  <c r="D311" i="15"/>
  <c r="D311" i="16"/>
  <c r="D311" i="17"/>
  <c r="D311" i="18"/>
  <c r="D311" i="19"/>
  <c r="D311" i="20"/>
  <c r="D311" i="21"/>
  <c r="D311" i="22"/>
  <c r="D311" i="23"/>
  <c r="D311" i="24"/>
  <c r="D311" i="25"/>
  <c r="D311" i="26"/>
  <c r="D311" i="27"/>
  <c r="D311" i="28"/>
  <c r="D311" i="29"/>
  <c r="D311" i="30"/>
  <c r="D311" i="31"/>
  <c r="D311" i="1"/>
  <c r="U306" i="2"/>
  <c r="T306"/>
  <c r="U306" i="3"/>
  <c r="T306"/>
  <c r="U306" i="4"/>
  <c r="T306"/>
  <c r="U306" i="5"/>
  <c r="T306"/>
  <c r="U306" i="6"/>
  <c r="T306"/>
  <c r="U306" i="7"/>
  <c r="T306"/>
  <c r="U306" i="8"/>
  <c r="T306"/>
  <c r="U306" i="9"/>
  <c r="T306"/>
  <c r="U306" i="10"/>
  <c r="T306"/>
  <c r="U306" i="11"/>
  <c r="T306"/>
  <c r="U306" i="12"/>
  <c r="T306"/>
  <c r="U306" i="13"/>
  <c r="T306"/>
  <c r="U306" i="14"/>
  <c r="T306"/>
  <c r="U306" i="15"/>
  <c r="T306"/>
  <c r="U306" i="16"/>
  <c r="T306"/>
  <c r="U306" i="17"/>
  <c r="T306"/>
  <c r="U306" i="18"/>
  <c r="T306"/>
  <c r="U306" i="19"/>
  <c r="T306"/>
  <c r="U306" i="20"/>
  <c r="T306"/>
  <c r="U306" i="21"/>
  <c r="T306"/>
  <c r="U306" i="22"/>
  <c r="T306"/>
  <c r="U306" i="23"/>
  <c r="T306"/>
  <c r="U306" i="24"/>
  <c r="T306"/>
  <c r="U306" i="25"/>
  <c r="T306"/>
  <c r="U306" i="26"/>
  <c r="T306"/>
  <c r="U306" i="27"/>
  <c r="T306"/>
  <c r="U306" i="28"/>
  <c r="T306"/>
  <c r="U306" i="29"/>
  <c r="T306"/>
  <c r="U306" i="30"/>
  <c r="T306"/>
  <c r="U306" i="31"/>
  <c r="T306"/>
  <c r="U306" i="1"/>
  <c r="T306"/>
  <c r="L306" i="2"/>
  <c r="L306" i="3"/>
  <c r="L306" i="4"/>
  <c r="L306" i="5"/>
  <c r="L306" i="6"/>
  <c r="L306" i="7"/>
  <c r="L306" i="8"/>
  <c r="L306" i="9"/>
  <c r="L306" i="10"/>
  <c r="L306" i="11"/>
  <c r="L306" i="12"/>
  <c r="L306" i="13"/>
  <c r="L306" i="14"/>
  <c r="L306" i="15"/>
  <c r="L306" i="16"/>
  <c r="L306" i="17"/>
  <c r="L306" i="18"/>
  <c r="L306" i="19"/>
  <c r="L306" i="20"/>
  <c r="L306" i="21"/>
  <c r="L306" i="22"/>
  <c r="L306" i="23"/>
  <c r="L306" i="24"/>
  <c r="L306" i="25"/>
  <c r="L306" i="26"/>
  <c r="L306" i="27"/>
  <c r="L306" i="28"/>
  <c r="L306" i="29"/>
  <c r="L306" i="30"/>
  <c r="L306" i="31"/>
  <c r="L306" i="1"/>
  <c r="J306" i="2"/>
  <c r="J306" i="3"/>
  <c r="J306" i="4"/>
  <c r="J306" i="5"/>
  <c r="J306" i="6"/>
  <c r="J306" i="7"/>
  <c r="J306" i="8"/>
  <c r="J306" i="9"/>
  <c r="J306" i="10"/>
  <c r="J306" i="11"/>
  <c r="J306" i="12"/>
  <c r="J306" i="13"/>
  <c r="J306" i="14"/>
  <c r="J306" i="15"/>
  <c r="J306" i="16"/>
  <c r="J306" i="17"/>
  <c r="J306" i="18"/>
  <c r="J306" i="19"/>
  <c r="J306" i="20"/>
  <c r="J306" i="21"/>
  <c r="J306" i="22"/>
  <c r="J306" i="23"/>
  <c r="J306" i="24"/>
  <c r="J306" i="25"/>
  <c r="J306" i="26"/>
  <c r="J306" i="27"/>
  <c r="J306" i="28"/>
  <c r="J306" i="29"/>
  <c r="J306" i="30"/>
  <c r="J306" i="31"/>
  <c r="J306" i="1"/>
  <c r="U297" i="2"/>
  <c r="T297"/>
  <c r="U297" i="3"/>
  <c r="T297"/>
  <c r="U297" i="4"/>
  <c r="T297"/>
  <c r="U297" i="5"/>
  <c r="T297"/>
  <c r="U297" i="6"/>
  <c r="T297"/>
  <c r="U297" i="7"/>
  <c r="T297"/>
  <c r="U297" i="8"/>
  <c r="T297"/>
  <c r="U297" i="9"/>
  <c r="T297"/>
  <c r="U297" i="10"/>
  <c r="T297"/>
  <c r="U297" i="11"/>
  <c r="T297"/>
  <c r="U297" i="12"/>
  <c r="T297"/>
  <c r="U297" i="13"/>
  <c r="T297"/>
  <c r="U297" i="14"/>
  <c r="T297"/>
  <c r="U297" i="15"/>
  <c r="T297"/>
  <c r="U297" i="16"/>
  <c r="T297"/>
  <c r="U297" i="17"/>
  <c r="T297"/>
  <c r="U297" i="18"/>
  <c r="T297"/>
  <c r="U297" i="19"/>
  <c r="T297"/>
  <c r="U297" i="20"/>
  <c r="T297"/>
  <c r="U297" i="21"/>
  <c r="T297"/>
  <c r="U297" i="22"/>
  <c r="T297"/>
  <c r="U297" i="23"/>
  <c r="T297"/>
  <c r="U297" i="24"/>
  <c r="T297"/>
  <c r="U297" i="25"/>
  <c r="T297"/>
  <c r="U297" i="26"/>
  <c r="T297"/>
  <c r="U297" i="27"/>
  <c r="T297"/>
  <c r="U297" i="28"/>
  <c r="T297"/>
  <c r="U297" i="29"/>
  <c r="T297"/>
  <c r="U297" i="30"/>
  <c r="T297"/>
  <c r="U297" i="31"/>
  <c r="T297"/>
  <c r="U297" i="1"/>
  <c r="T297"/>
  <c r="L297" i="2"/>
  <c r="K297"/>
  <c r="J297"/>
  <c r="I297"/>
  <c r="L297" i="3"/>
  <c r="K297"/>
  <c r="J297"/>
  <c r="I297"/>
  <c r="L297" i="4"/>
  <c r="K297"/>
  <c r="J297"/>
  <c r="I297"/>
  <c r="L297" i="5"/>
  <c r="K297"/>
  <c r="J297"/>
  <c r="I297"/>
  <c r="L297" i="6"/>
  <c r="K297"/>
  <c r="J297"/>
  <c r="I297"/>
  <c r="L297" i="7"/>
  <c r="K297"/>
  <c r="J297"/>
  <c r="I297"/>
  <c r="L297" i="8"/>
  <c r="K297"/>
  <c r="J297"/>
  <c r="I297"/>
  <c r="L297" i="9"/>
  <c r="K297"/>
  <c r="J297"/>
  <c r="I297"/>
  <c r="L297" i="10"/>
  <c r="K297"/>
  <c r="J297"/>
  <c r="I297"/>
  <c r="L297" i="11"/>
  <c r="K297"/>
  <c r="J297"/>
  <c r="I297"/>
  <c r="L297" i="12"/>
  <c r="K297"/>
  <c r="J297"/>
  <c r="I297"/>
  <c r="L297" i="13"/>
  <c r="K297"/>
  <c r="J297"/>
  <c r="I297"/>
  <c r="L297" i="14"/>
  <c r="K297"/>
  <c r="J297"/>
  <c r="I297"/>
  <c r="L297" i="15"/>
  <c r="K297"/>
  <c r="J297"/>
  <c r="I297"/>
  <c r="L297" i="16"/>
  <c r="K297"/>
  <c r="J297"/>
  <c r="I297"/>
  <c r="L297" i="17"/>
  <c r="K297"/>
  <c r="J297"/>
  <c r="I297"/>
  <c r="L297" i="18"/>
  <c r="K297"/>
  <c r="J297"/>
  <c r="I297"/>
  <c r="L297" i="19"/>
  <c r="K297"/>
  <c r="J297"/>
  <c r="I297"/>
  <c r="L297" i="20"/>
  <c r="K297"/>
  <c r="J297"/>
  <c r="I297"/>
  <c r="L297" i="21"/>
  <c r="K297"/>
  <c r="J297"/>
  <c r="I297"/>
  <c r="L297" i="22"/>
  <c r="K297"/>
  <c r="J297"/>
  <c r="I297"/>
  <c r="L297" i="23"/>
  <c r="K297"/>
  <c r="J297"/>
  <c r="I297"/>
  <c r="L297" i="24"/>
  <c r="K297"/>
  <c r="J297"/>
  <c r="I297"/>
  <c r="L297" i="25"/>
  <c r="K297"/>
  <c r="J297"/>
  <c r="I297"/>
  <c r="L297" i="26"/>
  <c r="K297"/>
  <c r="J297"/>
  <c r="I297"/>
  <c r="L297" i="27"/>
  <c r="K297"/>
  <c r="J297"/>
  <c r="I297"/>
  <c r="L297" i="28"/>
  <c r="K297"/>
  <c r="J297"/>
  <c r="I297"/>
  <c r="L297" i="29"/>
  <c r="K297"/>
  <c r="J297"/>
  <c r="I297"/>
  <c r="L297" i="30"/>
  <c r="K297"/>
  <c r="J297"/>
  <c r="I297"/>
  <c r="L297" i="31"/>
  <c r="K297"/>
  <c r="J297"/>
  <c r="I297"/>
  <c r="L297" i="1"/>
  <c r="K297"/>
  <c r="J297"/>
  <c r="I297"/>
  <c r="C297" i="2"/>
  <c r="C297" i="3"/>
  <c r="C297" i="4"/>
  <c r="C297" i="5"/>
  <c r="C297" i="6"/>
  <c r="C297" i="7"/>
  <c r="C297" i="8"/>
  <c r="C297" i="9"/>
  <c r="C297" i="10"/>
  <c r="C297" i="11"/>
  <c r="C297" i="12"/>
  <c r="C297" i="13"/>
  <c r="C297" i="14"/>
  <c r="C297" i="15"/>
  <c r="C297" i="16"/>
  <c r="C297" i="17"/>
  <c r="C297" i="18"/>
  <c r="C297" i="19"/>
  <c r="C297" i="20"/>
  <c r="C297" i="21"/>
  <c r="C297" i="22"/>
  <c r="C297" i="23"/>
  <c r="C297" i="24"/>
  <c r="C297" i="25"/>
  <c r="C297" i="26"/>
  <c r="C297" i="27"/>
  <c r="C297" i="28"/>
  <c r="C297" i="29"/>
  <c r="C297" i="30"/>
  <c r="C297" i="31"/>
  <c r="C297" i="1"/>
  <c r="L283" i="2"/>
  <c r="K283"/>
  <c r="J283"/>
  <c r="I283"/>
  <c r="L283" i="3"/>
  <c r="K283"/>
  <c r="J283"/>
  <c r="I283"/>
  <c r="L283" i="4"/>
  <c r="K283"/>
  <c r="J283"/>
  <c r="I283"/>
  <c r="L283" i="5"/>
  <c r="K283"/>
  <c r="J283"/>
  <c r="I283"/>
  <c r="L283" i="6"/>
  <c r="K283"/>
  <c r="J283"/>
  <c r="I283"/>
  <c r="L283" i="7"/>
  <c r="K283"/>
  <c r="J283"/>
  <c r="I283"/>
  <c r="L283" i="8"/>
  <c r="K283"/>
  <c r="J283"/>
  <c r="I283"/>
  <c r="L283" i="9"/>
  <c r="K283"/>
  <c r="J283"/>
  <c r="I283"/>
  <c r="L283" i="10"/>
  <c r="K283"/>
  <c r="J283"/>
  <c r="I283"/>
  <c r="L283" i="11"/>
  <c r="K283"/>
  <c r="J283"/>
  <c r="I283"/>
  <c r="L283" i="12"/>
  <c r="K283"/>
  <c r="J283"/>
  <c r="I283"/>
  <c r="L283" i="13"/>
  <c r="K283"/>
  <c r="J283"/>
  <c r="I283"/>
  <c r="L283" i="14"/>
  <c r="K283"/>
  <c r="J283"/>
  <c r="I283"/>
  <c r="L283" i="15"/>
  <c r="K283"/>
  <c r="J283"/>
  <c r="I283"/>
  <c r="L283" i="16"/>
  <c r="K283"/>
  <c r="J283"/>
  <c r="I283"/>
  <c r="L283" i="17"/>
  <c r="K283"/>
  <c r="J283"/>
  <c r="I283"/>
  <c r="L283" i="18"/>
  <c r="K283"/>
  <c r="J283"/>
  <c r="I283"/>
  <c r="L283" i="19"/>
  <c r="K283"/>
  <c r="J283"/>
  <c r="I283"/>
  <c r="L283" i="20"/>
  <c r="K283"/>
  <c r="J283"/>
  <c r="I283"/>
  <c r="L283" i="21"/>
  <c r="K283"/>
  <c r="J283"/>
  <c r="I283"/>
  <c r="L283" i="22"/>
  <c r="K283"/>
  <c r="J283"/>
  <c r="I283"/>
  <c r="L283" i="23"/>
  <c r="K283"/>
  <c r="J283"/>
  <c r="I283"/>
  <c r="L283" i="24"/>
  <c r="K283"/>
  <c r="J283"/>
  <c r="I283"/>
  <c r="L283" i="25"/>
  <c r="K283"/>
  <c r="J283"/>
  <c r="I283"/>
  <c r="L283" i="26"/>
  <c r="K283"/>
  <c r="J283"/>
  <c r="I283"/>
  <c r="L283" i="27"/>
  <c r="K283"/>
  <c r="J283"/>
  <c r="I283"/>
  <c r="L283" i="28"/>
  <c r="K283"/>
  <c r="J283"/>
  <c r="I283"/>
  <c r="L283" i="29"/>
  <c r="K283"/>
  <c r="J283"/>
  <c r="I283"/>
  <c r="L283" i="30"/>
  <c r="K283"/>
  <c r="J283"/>
  <c r="I283"/>
  <c r="L283" i="31"/>
  <c r="K283"/>
  <c r="J283"/>
  <c r="I283"/>
  <c r="L283" i="1"/>
  <c r="K283"/>
  <c r="J283"/>
  <c r="I283"/>
  <c r="D283" i="2"/>
  <c r="D283" i="3"/>
  <c r="D283" i="4"/>
  <c r="D283" i="5"/>
  <c r="D283" i="6"/>
  <c r="D283" i="7"/>
  <c r="D283" i="8"/>
  <c r="D283" i="9"/>
  <c r="D283" i="10"/>
  <c r="D283" i="11"/>
  <c r="D283" i="12"/>
  <c r="D283" i="13"/>
  <c r="D283" i="14"/>
  <c r="D283" i="15"/>
  <c r="D283" i="16"/>
  <c r="D283" i="17"/>
  <c r="D283" i="18"/>
  <c r="D283" i="19"/>
  <c r="D283" i="20"/>
  <c r="D283" i="21"/>
  <c r="D283" i="22"/>
  <c r="D283" i="23"/>
  <c r="D283" i="24"/>
  <c r="D283" i="25"/>
  <c r="D283" i="26"/>
  <c r="D283" i="27"/>
  <c r="D283" i="28"/>
  <c r="D283" i="29"/>
  <c r="D283" i="30"/>
  <c r="D283" i="31"/>
  <c r="D283" i="1"/>
  <c r="C283" i="2"/>
  <c r="C283" i="3"/>
  <c r="C283" i="4"/>
  <c r="C283" i="5"/>
  <c r="C283" i="6"/>
  <c r="C283" i="7"/>
  <c r="C283" i="8"/>
  <c r="C283" i="9"/>
  <c r="C283" i="10"/>
  <c r="C283" i="11"/>
  <c r="C283" i="12"/>
  <c r="C283" i="13"/>
  <c r="C283" i="14"/>
  <c r="C283" i="15"/>
  <c r="C283" i="16"/>
  <c r="C283" i="17"/>
  <c r="C283" i="18"/>
  <c r="C283" i="19"/>
  <c r="C283" i="20"/>
  <c r="C283" i="21"/>
  <c r="C283" i="22"/>
  <c r="C283" i="23"/>
  <c r="C283" i="24"/>
  <c r="C283" i="25"/>
  <c r="C283" i="26"/>
  <c r="C283" i="27"/>
  <c r="C283" i="28"/>
  <c r="C283" i="29"/>
  <c r="C283" i="30"/>
  <c r="C283" i="31"/>
  <c r="C283" i="1"/>
  <c r="Y258" i="2"/>
  <c r="Y259" s="1"/>
  <c r="Y258" i="3"/>
  <c r="Y259" s="1"/>
  <c r="Y258" i="4"/>
  <c r="Y259" s="1"/>
  <c r="Y258" i="5"/>
  <c r="Y259" s="1"/>
  <c r="Y258" i="6"/>
  <c r="Y259" s="1"/>
  <c r="Y258" i="7"/>
  <c r="Y259" s="1"/>
  <c r="Y258" i="8"/>
  <c r="Y259" s="1"/>
  <c r="Y258" i="9"/>
  <c r="Y259" s="1"/>
  <c r="Y258" i="10"/>
  <c r="Y259" s="1"/>
  <c r="Y258" i="11"/>
  <c r="Y259" s="1"/>
  <c r="Y258" i="12"/>
  <c r="Y259" s="1"/>
  <c r="Y258" i="13"/>
  <c r="Y259" s="1"/>
  <c r="Y258" i="14"/>
  <c r="Y259" s="1"/>
  <c r="Y258" i="15"/>
  <c r="Y259" s="1"/>
  <c r="Y258" i="16"/>
  <c r="Y259" s="1"/>
  <c r="Y258" i="17"/>
  <c r="Y259" s="1"/>
  <c r="Y258" i="18"/>
  <c r="Y259" s="1"/>
  <c r="Y258" i="19"/>
  <c r="Y259" s="1"/>
  <c r="Y258" i="20"/>
  <c r="Y259" s="1"/>
  <c r="Y258" i="21"/>
  <c r="Y259" s="1"/>
  <c r="Y258" i="22"/>
  <c r="Y259" s="1"/>
  <c r="Y258" i="23"/>
  <c r="Y259" s="1"/>
  <c r="Y258" i="24"/>
  <c r="Y259" s="1"/>
  <c r="Y258" i="25"/>
  <c r="Y259" s="1"/>
  <c r="Y258" i="26"/>
  <c r="Y259" s="1"/>
  <c r="Y258" i="27"/>
  <c r="Y259" s="1"/>
  <c r="Y258" i="28"/>
  <c r="Y259" s="1"/>
  <c r="Y258" i="29"/>
  <c r="Y259" s="1"/>
  <c r="Y258" i="30"/>
  <c r="Y259" s="1"/>
  <c r="Y258" i="31"/>
  <c r="Y259" s="1"/>
  <c r="Y258" i="1"/>
  <c r="U258" i="2"/>
  <c r="U259" s="1"/>
  <c r="T258"/>
  <c r="T259" s="1"/>
  <c r="U258" i="3"/>
  <c r="U259" s="1"/>
  <c r="T258"/>
  <c r="T259" s="1"/>
  <c r="U258" i="4"/>
  <c r="U259" s="1"/>
  <c r="T258"/>
  <c r="T259" s="1"/>
  <c r="U258" i="5"/>
  <c r="U259" s="1"/>
  <c r="T258"/>
  <c r="T259" s="1"/>
  <c r="U258" i="6"/>
  <c r="U259" s="1"/>
  <c r="T258"/>
  <c r="T259" s="1"/>
  <c r="U258" i="7"/>
  <c r="U259" s="1"/>
  <c r="T258"/>
  <c r="T259" s="1"/>
  <c r="U258" i="8"/>
  <c r="U259" s="1"/>
  <c r="T258"/>
  <c r="T259" s="1"/>
  <c r="U258" i="9"/>
  <c r="U259" s="1"/>
  <c r="T258"/>
  <c r="T259" s="1"/>
  <c r="U258" i="10"/>
  <c r="U259" s="1"/>
  <c r="T258"/>
  <c r="T259" s="1"/>
  <c r="U258" i="11"/>
  <c r="U259" s="1"/>
  <c r="T258"/>
  <c r="T259" s="1"/>
  <c r="U258" i="12"/>
  <c r="U259" s="1"/>
  <c r="T258"/>
  <c r="T259" s="1"/>
  <c r="U258" i="13"/>
  <c r="U259" s="1"/>
  <c r="T258"/>
  <c r="T259" s="1"/>
  <c r="U258" i="14"/>
  <c r="U259" s="1"/>
  <c r="T258"/>
  <c r="T259" s="1"/>
  <c r="U258" i="15"/>
  <c r="U259" s="1"/>
  <c r="T258"/>
  <c r="T259" s="1"/>
  <c r="U258" i="16"/>
  <c r="U259" s="1"/>
  <c r="T258"/>
  <c r="T259" s="1"/>
  <c r="U258" i="17"/>
  <c r="U259" s="1"/>
  <c r="T258"/>
  <c r="T259" s="1"/>
  <c r="U258" i="18"/>
  <c r="U259" s="1"/>
  <c r="T258"/>
  <c r="T259" s="1"/>
  <c r="U258" i="19"/>
  <c r="U259" s="1"/>
  <c r="T258"/>
  <c r="T259" s="1"/>
  <c r="U258" i="20"/>
  <c r="U259" s="1"/>
  <c r="T258"/>
  <c r="T259" s="1"/>
  <c r="U258" i="21"/>
  <c r="U259" s="1"/>
  <c r="T258"/>
  <c r="T259" s="1"/>
  <c r="U258" i="22"/>
  <c r="U259" s="1"/>
  <c r="T258"/>
  <c r="T259" s="1"/>
  <c r="U258" i="23"/>
  <c r="U259" s="1"/>
  <c r="T258"/>
  <c r="T259" s="1"/>
  <c r="U258" i="24"/>
  <c r="U259" s="1"/>
  <c r="T258"/>
  <c r="T259" s="1"/>
  <c r="U258" i="25"/>
  <c r="U259" s="1"/>
  <c r="T258"/>
  <c r="T259" s="1"/>
  <c r="U258" i="26"/>
  <c r="U259" s="1"/>
  <c r="T258"/>
  <c r="T259" s="1"/>
  <c r="U258" i="27"/>
  <c r="U259" s="1"/>
  <c r="T258"/>
  <c r="T259" s="1"/>
  <c r="U258" i="28"/>
  <c r="U259" s="1"/>
  <c r="T258"/>
  <c r="T259" s="1"/>
  <c r="U258" i="29"/>
  <c r="U259" s="1"/>
  <c r="T258"/>
  <c r="T259" s="1"/>
  <c r="U258" i="30"/>
  <c r="U259" s="1"/>
  <c r="T258"/>
  <c r="T259" s="1"/>
  <c r="U258" i="31"/>
  <c r="U259" s="1"/>
  <c r="T258"/>
  <c r="T259" s="1"/>
  <c r="U258" i="1"/>
  <c r="T258"/>
  <c r="S258" i="2"/>
  <c r="S259" s="1"/>
  <c r="R258"/>
  <c r="R259" s="1"/>
  <c r="Q258"/>
  <c r="Q259" s="1"/>
  <c r="P258"/>
  <c r="P259" s="1"/>
  <c r="S258" i="3"/>
  <c r="S259" s="1"/>
  <c r="R258"/>
  <c r="R259" s="1"/>
  <c r="Q258"/>
  <c r="Q259" s="1"/>
  <c r="P258"/>
  <c r="P259" s="1"/>
  <c r="S258" i="4"/>
  <c r="S259" s="1"/>
  <c r="R258"/>
  <c r="R259" s="1"/>
  <c r="Q258"/>
  <c r="Q259" s="1"/>
  <c r="P258"/>
  <c r="P259" s="1"/>
  <c r="S258" i="5"/>
  <c r="S259" s="1"/>
  <c r="R258"/>
  <c r="R259" s="1"/>
  <c r="Q258"/>
  <c r="Q259" s="1"/>
  <c r="P258"/>
  <c r="P259" s="1"/>
  <c r="S258" i="6"/>
  <c r="S259" s="1"/>
  <c r="R258"/>
  <c r="R259" s="1"/>
  <c r="Q258"/>
  <c r="Q259" s="1"/>
  <c r="P258"/>
  <c r="P259" s="1"/>
  <c r="S258" i="7"/>
  <c r="S259" s="1"/>
  <c r="R258"/>
  <c r="R259" s="1"/>
  <c r="Q258"/>
  <c r="Q259" s="1"/>
  <c r="P258"/>
  <c r="P259" s="1"/>
  <c r="S258" i="8"/>
  <c r="S259" s="1"/>
  <c r="R258"/>
  <c r="R259" s="1"/>
  <c r="Q258"/>
  <c r="Q259" s="1"/>
  <c r="P258"/>
  <c r="P259" s="1"/>
  <c r="S258" i="9"/>
  <c r="S259" s="1"/>
  <c r="R258"/>
  <c r="R259" s="1"/>
  <c r="Q258"/>
  <c r="Q259" s="1"/>
  <c r="P258"/>
  <c r="P259" s="1"/>
  <c r="S258" i="10"/>
  <c r="S259" s="1"/>
  <c r="R258"/>
  <c r="R259" s="1"/>
  <c r="Q258"/>
  <c r="Q259" s="1"/>
  <c r="P258"/>
  <c r="P259" s="1"/>
  <c r="S258" i="11"/>
  <c r="S259" s="1"/>
  <c r="R258"/>
  <c r="R259" s="1"/>
  <c r="Q258"/>
  <c r="Q259" s="1"/>
  <c r="P258"/>
  <c r="P259" s="1"/>
  <c r="S258" i="12"/>
  <c r="S259" s="1"/>
  <c r="R258"/>
  <c r="R259" s="1"/>
  <c r="Q258"/>
  <c r="Q259" s="1"/>
  <c r="P258"/>
  <c r="P259" s="1"/>
  <c r="S258" i="13"/>
  <c r="S259" s="1"/>
  <c r="R258"/>
  <c r="R259" s="1"/>
  <c r="Q258"/>
  <c r="Q259" s="1"/>
  <c r="P258"/>
  <c r="P259" s="1"/>
  <c r="S258" i="14"/>
  <c r="S259" s="1"/>
  <c r="R258"/>
  <c r="R259" s="1"/>
  <c r="Q258"/>
  <c r="Q259" s="1"/>
  <c r="P258"/>
  <c r="P259" s="1"/>
  <c r="S258" i="15"/>
  <c r="S259" s="1"/>
  <c r="R258"/>
  <c r="R259" s="1"/>
  <c r="Q258"/>
  <c r="Q259" s="1"/>
  <c r="P258"/>
  <c r="P259" s="1"/>
  <c r="S258" i="16"/>
  <c r="S259" s="1"/>
  <c r="R258"/>
  <c r="R259" s="1"/>
  <c r="Q258"/>
  <c r="Q259" s="1"/>
  <c r="P258"/>
  <c r="P259" s="1"/>
  <c r="S258" i="17"/>
  <c r="S259" s="1"/>
  <c r="R258"/>
  <c r="R259" s="1"/>
  <c r="Q258"/>
  <c r="Q259" s="1"/>
  <c r="P258"/>
  <c r="P259" s="1"/>
  <c r="S258" i="18"/>
  <c r="S259" s="1"/>
  <c r="R258"/>
  <c r="R259" s="1"/>
  <c r="Q258"/>
  <c r="Q259" s="1"/>
  <c r="P258"/>
  <c r="P259" s="1"/>
  <c r="S258" i="19"/>
  <c r="S259" s="1"/>
  <c r="R258"/>
  <c r="R259" s="1"/>
  <c r="Q258"/>
  <c r="Q259" s="1"/>
  <c r="P258"/>
  <c r="P259" s="1"/>
  <c r="S258" i="20"/>
  <c r="S259" s="1"/>
  <c r="R258"/>
  <c r="R259" s="1"/>
  <c r="Q258"/>
  <c r="Q259" s="1"/>
  <c r="P258"/>
  <c r="P259" s="1"/>
  <c r="S258" i="21"/>
  <c r="S259" s="1"/>
  <c r="R258"/>
  <c r="R259" s="1"/>
  <c r="Q258"/>
  <c r="Q259" s="1"/>
  <c r="P258"/>
  <c r="P259" s="1"/>
  <c r="S258" i="22"/>
  <c r="S259" s="1"/>
  <c r="R258"/>
  <c r="R259" s="1"/>
  <c r="Q258"/>
  <c r="Q259" s="1"/>
  <c r="P258"/>
  <c r="P259" s="1"/>
  <c r="S258" i="23"/>
  <c r="S259" s="1"/>
  <c r="R258"/>
  <c r="R259" s="1"/>
  <c r="Q258"/>
  <c r="Q259" s="1"/>
  <c r="P258"/>
  <c r="P259" s="1"/>
  <c r="S258" i="24"/>
  <c r="S259" s="1"/>
  <c r="R258"/>
  <c r="R259" s="1"/>
  <c r="Q258"/>
  <c r="Q259" s="1"/>
  <c r="P258"/>
  <c r="P259" s="1"/>
  <c r="S258" i="25"/>
  <c r="S259" s="1"/>
  <c r="R258"/>
  <c r="R259" s="1"/>
  <c r="Q258"/>
  <c r="Q259" s="1"/>
  <c r="P258"/>
  <c r="P259" s="1"/>
  <c r="S258" i="26"/>
  <c r="S259" s="1"/>
  <c r="R258"/>
  <c r="R259" s="1"/>
  <c r="Q258"/>
  <c r="Q259" s="1"/>
  <c r="P258"/>
  <c r="P259" s="1"/>
  <c r="S258" i="27"/>
  <c r="S259" s="1"/>
  <c r="R258"/>
  <c r="R259" s="1"/>
  <c r="Q258"/>
  <c r="Q259" s="1"/>
  <c r="P258"/>
  <c r="P259" s="1"/>
  <c r="S258" i="28"/>
  <c r="S259" s="1"/>
  <c r="R258"/>
  <c r="R259" s="1"/>
  <c r="Q258"/>
  <c r="Q259" s="1"/>
  <c r="P258"/>
  <c r="P259" s="1"/>
  <c r="S258" i="29"/>
  <c r="S259" s="1"/>
  <c r="R258"/>
  <c r="R259" s="1"/>
  <c r="Q258"/>
  <c r="Q259" s="1"/>
  <c r="P258"/>
  <c r="P259" s="1"/>
  <c r="S258" i="30"/>
  <c r="S259" s="1"/>
  <c r="R258"/>
  <c r="R259" s="1"/>
  <c r="Q258"/>
  <c r="Q259" s="1"/>
  <c r="P258"/>
  <c r="P259" s="1"/>
  <c r="S258" i="31"/>
  <c r="S259" s="1"/>
  <c r="R258"/>
  <c r="R259" s="1"/>
  <c r="Q258"/>
  <c r="Q259" s="1"/>
  <c r="P258"/>
  <c r="P259" s="1"/>
  <c r="R258" i="1"/>
  <c r="Q258"/>
  <c r="P258"/>
  <c r="L258" i="2"/>
  <c r="L259" s="1"/>
  <c r="K258"/>
  <c r="K259" s="1"/>
  <c r="J258"/>
  <c r="J259" s="1"/>
  <c r="I258"/>
  <c r="I259" s="1"/>
  <c r="L258" i="3"/>
  <c r="L259" s="1"/>
  <c r="K258"/>
  <c r="K259" s="1"/>
  <c r="J258"/>
  <c r="J259" s="1"/>
  <c r="I258"/>
  <c r="I259" s="1"/>
  <c r="L258" i="4"/>
  <c r="L259" s="1"/>
  <c r="K258"/>
  <c r="K259" s="1"/>
  <c r="J258"/>
  <c r="J259" s="1"/>
  <c r="I258"/>
  <c r="I259" s="1"/>
  <c r="L258" i="5"/>
  <c r="L259" s="1"/>
  <c r="K258"/>
  <c r="K259" s="1"/>
  <c r="J258"/>
  <c r="J259" s="1"/>
  <c r="I258"/>
  <c r="I259" s="1"/>
  <c r="L258" i="6"/>
  <c r="L259" s="1"/>
  <c r="K258"/>
  <c r="K259" s="1"/>
  <c r="J258"/>
  <c r="J259" s="1"/>
  <c r="I258"/>
  <c r="I259" s="1"/>
  <c r="L258" i="7"/>
  <c r="L259" s="1"/>
  <c r="K258"/>
  <c r="K259" s="1"/>
  <c r="J258"/>
  <c r="J259" s="1"/>
  <c r="I258"/>
  <c r="I259" s="1"/>
  <c r="L258" i="8"/>
  <c r="L259" s="1"/>
  <c r="K258"/>
  <c r="K259" s="1"/>
  <c r="J258"/>
  <c r="J259" s="1"/>
  <c r="I258"/>
  <c r="I259" s="1"/>
  <c r="L258" i="9"/>
  <c r="L259" s="1"/>
  <c r="K258"/>
  <c r="K259" s="1"/>
  <c r="J258"/>
  <c r="J259" s="1"/>
  <c r="I258"/>
  <c r="I259" s="1"/>
  <c r="L258" i="10"/>
  <c r="L259" s="1"/>
  <c r="K258"/>
  <c r="K259" s="1"/>
  <c r="J258"/>
  <c r="J259" s="1"/>
  <c r="I258"/>
  <c r="I259" s="1"/>
  <c r="L258" i="11"/>
  <c r="L259" s="1"/>
  <c r="K258"/>
  <c r="K259" s="1"/>
  <c r="J258"/>
  <c r="J259" s="1"/>
  <c r="I258"/>
  <c r="I259" s="1"/>
  <c r="L258" i="12"/>
  <c r="L259" s="1"/>
  <c r="K258"/>
  <c r="K259" s="1"/>
  <c r="J258"/>
  <c r="J259" s="1"/>
  <c r="I258"/>
  <c r="I259" s="1"/>
  <c r="L258" i="13"/>
  <c r="L259" s="1"/>
  <c r="K258"/>
  <c r="K259" s="1"/>
  <c r="J258"/>
  <c r="J259" s="1"/>
  <c r="I258"/>
  <c r="I259" s="1"/>
  <c r="L258" i="14"/>
  <c r="L259" s="1"/>
  <c r="K258"/>
  <c r="K259" s="1"/>
  <c r="J258"/>
  <c r="J259" s="1"/>
  <c r="I258"/>
  <c r="I259" s="1"/>
  <c r="L258" i="15"/>
  <c r="L259" s="1"/>
  <c r="K258"/>
  <c r="K259" s="1"/>
  <c r="J258"/>
  <c r="J259" s="1"/>
  <c r="I258"/>
  <c r="I259" s="1"/>
  <c r="L258" i="16"/>
  <c r="L259" s="1"/>
  <c r="K258"/>
  <c r="K259" s="1"/>
  <c r="J258"/>
  <c r="J259" s="1"/>
  <c r="I258"/>
  <c r="I259" s="1"/>
  <c r="L258" i="17"/>
  <c r="L259" s="1"/>
  <c r="K258"/>
  <c r="K259" s="1"/>
  <c r="J258"/>
  <c r="J259" s="1"/>
  <c r="I258"/>
  <c r="I259" s="1"/>
  <c r="L258" i="18"/>
  <c r="L259" s="1"/>
  <c r="K258"/>
  <c r="K259" s="1"/>
  <c r="J258"/>
  <c r="J259" s="1"/>
  <c r="I258"/>
  <c r="I259" s="1"/>
  <c r="L258" i="19"/>
  <c r="L259" s="1"/>
  <c r="K258"/>
  <c r="K259" s="1"/>
  <c r="J258"/>
  <c r="J259" s="1"/>
  <c r="I258"/>
  <c r="I259" s="1"/>
  <c r="L258" i="20"/>
  <c r="L259" s="1"/>
  <c r="K258"/>
  <c r="K259" s="1"/>
  <c r="J258"/>
  <c r="J259" s="1"/>
  <c r="I258"/>
  <c r="I259" s="1"/>
  <c r="L258" i="21"/>
  <c r="L259" s="1"/>
  <c r="K258"/>
  <c r="K259" s="1"/>
  <c r="J258"/>
  <c r="J259" s="1"/>
  <c r="I258"/>
  <c r="I259" s="1"/>
  <c r="L258" i="22"/>
  <c r="L259" s="1"/>
  <c r="K258"/>
  <c r="K259" s="1"/>
  <c r="J258"/>
  <c r="J259" s="1"/>
  <c r="I258"/>
  <c r="I259" s="1"/>
  <c r="L258" i="23"/>
  <c r="L259" s="1"/>
  <c r="K258"/>
  <c r="K259" s="1"/>
  <c r="J258"/>
  <c r="J259" s="1"/>
  <c r="I258"/>
  <c r="I259" s="1"/>
  <c r="L258" i="24"/>
  <c r="L259" s="1"/>
  <c r="K258"/>
  <c r="K259" s="1"/>
  <c r="J258"/>
  <c r="J259" s="1"/>
  <c r="I258"/>
  <c r="I259" s="1"/>
  <c r="L258" i="25"/>
  <c r="L259" s="1"/>
  <c r="K258"/>
  <c r="K259" s="1"/>
  <c r="J258"/>
  <c r="J259" s="1"/>
  <c r="I258"/>
  <c r="I259" s="1"/>
  <c r="L258" i="26"/>
  <c r="L259" s="1"/>
  <c r="K258"/>
  <c r="K259" s="1"/>
  <c r="J258"/>
  <c r="J259" s="1"/>
  <c r="I258"/>
  <c r="I259" s="1"/>
  <c r="L258" i="27"/>
  <c r="L259" s="1"/>
  <c r="K258"/>
  <c r="K259" s="1"/>
  <c r="J258"/>
  <c r="J259" s="1"/>
  <c r="I258"/>
  <c r="I259" s="1"/>
  <c r="L258" i="28"/>
  <c r="L259" s="1"/>
  <c r="K258"/>
  <c r="K259" s="1"/>
  <c r="J258"/>
  <c r="J259" s="1"/>
  <c r="I258"/>
  <c r="I259" s="1"/>
  <c r="L258" i="29"/>
  <c r="L259" s="1"/>
  <c r="K258"/>
  <c r="K259" s="1"/>
  <c r="J258"/>
  <c r="J259" s="1"/>
  <c r="I258"/>
  <c r="I259" s="1"/>
  <c r="L258" i="30"/>
  <c r="L259" s="1"/>
  <c r="K258"/>
  <c r="K259" s="1"/>
  <c r="J258"/>
  <c r="J259" s="1"/>
  <c r="I258"/>
  <c r="I259" s="1"/>
  <c r="L258" i="31"/>
  <c r="L259" s="1"/>
  <c r="K258"/>
  <c r="K259" s="1"/>
  <c r="J258"/>
  <c r="J259" s="1"/>
  <c r="I258"/>
  <c r="I259" s="1"/>
  <c r="L258" i="1"/>
  <c r="K258"/>
  <c r="J258"/>
  <c r="I258"/>
  <c r="AB237" i="2"/>
  <c r="AB238" s="1"/>
  <c r="AA237"/>
  <c r="AA238" s="1"/>
  <c r="Z237"/>
  <c r="Z238" s="1"/>
  <c r="Y237"/>
  <c r="Y238" s="1"/>
  <c r="AB237" i="3"/>
  <c r="AB238" s="1"/>
  <c r="AA237"/>
  <c r="AA238" s="1"/>
  <c r="Z237"/>
  <c r="Z238" s="1"/>
  <c r="Y237"/>
  <c r="Y238" s="1"/>
  <c r="AB237" i="4"/>
  <c r="AB238" s="1"/>
  <c r="AA237"/>
  <c r="AA238" s="1"/>
  <c r="Z237"/>
  <c r="Z238" s="1"/>
  <c r="Y237"/>
  <c r="Y238" s="1"/>
  <c r="AB237" i="5"/>
  <c r="AB238" s="1"/>
  <c r="AA237"/>
  <c r="AA238" s="1"/>
  <c r="Z237"/>
  <c r="Z238" s="1"/>
  <c r="Y237"/>
  <c r="Y238" s="1"/>
  <c r="AB237" i="6"/>
  <c r="AB238" s="1"/>
  <c r="AA237"/>
  <c r="AA238" s="1"/>
  <c r="Z237"/>
  <c r="Z238" s="1"/>
  <c r="Y237"/>
  <c r="Y238" s="1"/>
  <c r="AB237" i="7"/>
  <c r="AB238" s="1"/>
  <c r="AA237"/>
  <c r="AA238" s="1"/>
  <c r="Z237"/>
  <c r="Z238" s="1"/>
  <c r="Y237"/>
  <c r="Y238" s="1"/>
  <c r="AB237" i="8"/>
  <c r="AB238" s="1"/>
  <c r="AA237"/>
  <c r="AA238" s="1"/>
  <c r="Z237"/>
  <c r="Z238" s="1"/>
  <c r="Y237"/>
  <c r="Y238" s="1"/>
  <c r="AB237" i="9"/>
  <c r="AB238" s="1"/>
  <c r="AA237"/>
  <c r="AA238" s="1"/>
  <c r="Z237"/>
  <c r="Z238" s="1"/>
  <c r="Y237"/>
  <c r="Y238" s="1"/>
  <c r="AB237" i="10"/>
  <c r="AB238" s="1"/>
  <c r="AA237"/>
  <c r="AA238" s="1"/>
  <c r="Z237"/>
  <c r="Z238" s="1"/>
  <c r="Y237"/>
  <c r="Y238" s="1"/>
  <c r="AB237" i="11"/>
  <c r="AB238" s="1"/>
  <c r="AA237"/>
  <c r="AA238" s="1"/>
  <c r="Z237"/>
  <c r="Z238" s="1"/>
  <c r="Y237"/>
  <c r="Y238" s="1"/>
  <c r="AB237" i="12"/>
  <c r="AB238" s="1"/>
  <c r="AA237"/>
  <c r="AA238" s="1"/>
  <c r="Z237"/>
  <c r="Z238" s="1"/>
  <c r="Y237"/>
  <c r="Y238" s="1"/>
  <c r="AB237" i="13"/>
  <c r="AB238" s="1"/>
  <c r="AA237"/>
  <c r="AA238" s="1"/>
  <c r="Z237"/>
  <c r="Z238" s="1"/>
  <c r="Y237"/>
  <c r="Y238" s="1"/>
  <c r="AB237" i="14"/>
  <c r="AB238" s="1"/>
  <c r="AA237"/>
  <c r="AA238" s="1"/>
  <c r="Z237"/>
  <c r="Z238" s="1"/>
  <c r="Y237"/>
  <c r="Y238" s="1"/>
  <c r="AB237" i="15"/>
  <c r="AB238" s="1"/>
  <c r="AA237"/>
  <c r="AA238" s="1"/>
  <c r="Z237"/>
  <c r="Z238" s="1"/>
  <c r="Y237"/>
  <c r="Y238" s="1"/>
  <c r="AB237" i="16"/>
  <c r="AB238" s="1"/>
  <c r="AA237"/>
  <c r="AA238" s="1"/>
  <c r="Z237"/>
  <c r="Z238" s="1"/>
  <c r="Y237"/>
  <c r="Y238" s="1"/>
  <c r="AB237" i="17"/>
  <c r="AB238" s="1"/>
  <c r="AA237"/>
  <c r="AA238" s="1"/>
  <c r="Z237"/>
  <c r="Z238" s="1"/>
  <c r="Y237"/>
  <c r="Y238" s="1"/>
  <c r="AB237" i="18"/>
  <c r="AB238" s="1"/>
  <c r="AA237"/>
  <c r="AA238" s="1"/>
  <c r="Z237"/>
  <c r="Z238" s="1"/>
  <c r="Y237"/>
  <c r="Y238" s="1"/>
  <c r="AB237" i="19"/>
  <c r="AB238" s="1"/>
  <c r="AA237"/>
  <c r="AA238" s="1"/>
  <c r="Z237"/>
  <c r="Z238" s="1"/>
  <c r="Y237"/>
  <c r="Y238" s="1"/>
  <c r="AB237" i="20"/>
  <c r="AB238" s="1"/>
  <c r="AA237"/>
  <c r="AA238" s="1"/>
  <c r="Z237"/>
  <c r="Z238" s="1"/>
  <c r="Y237"/>
  <c r="Y238" s="1"/>
  <c r="AB237" i="21"/>
  <c r="AB238" s="1"/>
  <c r="AA237"/>
  <c r="AA238" s="1"/>
  <c r="Z237"/>
  <c r="Z238" s="1"/>
  <c r="Y237"/>
  <c r="Y238" s="1"/>
  <c r="AB237" i="22"/>
  <c r="AB238" s="1"/>
  <c r="AA237"/>
  <c r="AA238" s="1"/>
  <c r="Z237"/>
  <c r="Z238" s="1"/>
  <c r="Y237"/>
  <c r="Y238" s="1"/>
  <c r="AB237" i="23"/>
  <c r="AB238" s="1"/>
  <c r="AA237"/>
  <c r="AA238" s="1"/>
  <c r="Z237"/>
  <c r="Z238" s="1"/>
  <c r="Y237"/>
  <c r="Y238" s="1"/>
  <c r="AB237" i="24"/>
  <c r="AB238" s="1"/>
  <c r="AA237"/>
  <c r="AA238" s="1"/>
  <c r="Z237"/>
  <c r="Z238" s="1"/>
  <c r="Y237"/>
  <c r="Y238" s="1"/>
  <c r="AB237" i="25"/>
  <c r="AB238" s="1"/>
  <c r="AA237"/>
  <c r="AA238" s="1"/>
  <c r="Z237"/>
  <c r="Z238" s="1"/>
  <c r="Y237"/>
  <c r="Y238" s="1"/>
  <c r="AB237" i="26"/>
  <c r="AB238" s="1"/>
  <c r="AA237"/>
  <c r="AA238" s="1"/>
  <c r="Z237"/>
  <c r="Z238" s="1"/>
  <c r="Y237"/>
  <c r="Y238" s="1"/>
  <c r="AB237" i="27"/>
  <c r="AB238" s="1"/>
  <c r="AA237"/>
  <c r="AA238" s="1"/>
  <c r="Z237"/>
  <c r="Z238" s="1"/>
  <c r="Y237"/>
  <c r="Y238" s="1"/>
  <c r="AB237" i="28"/>
  <c r="AB238" s="1"/>
  <c r="AA237"/>
  <c r="AA238" s="1"/>
  <c r="Z237"/>
  <c r="Z238" s="1"/>
  <c r="Y237"/>
  <c r="Y238" s="1"/>
  <c r="AB237" i="29"/>
  <c r="AB238" s="1"/>
  <c r="AA237"/>
  <c r="AA238" s="1"/>
  <c r="Z237"/>
  <c r="Z238" s="1"/>
  <c r="Y237"/>
  <c r="Y238" s="1"/>
  <c r="AB237" i="30"/>
  <c r="AB238" s="1"/>
  <c r="AA237"/>
  <c r="AA238" s="1"/>
  <c r="Z237"/>
  <c r="Z238" s="1"/>
  <c r="Y237"/>
  <c r="Y238" s="1"/>
  <c r="AB237" i="31"/>
  <c r="AB238" s="1"/>
  <c r="AA237"/>
  <c r="AA238" s="1"/>
  <c r="Z237"/>
  <c r="Z238" s="1"/>
  <c r="Y237"/>
  <c r="Y238" s="1"/>
  <c r="AA237" i="1"/>
  <c r="Z237"/>
  <c r="Y237"/>
  <c r="U237" i="2"/>
  <c r="U238" s="1"/>
  <c r="T237"/>
  <c r="T238" s="1"/>
  <c r="S237"/>
  <c r="S238" s="1"/>
  <c r="R237"/>
  <c r="R238" s="1"/>
  <c r="Q237"/>
  <c r="Q238" s="1"/>
  <c r="P237"/>
  <c r="P238" s="1"/>
  <c r="U237" i="3"/>
  <c r="U238" s="1"/>
  <c r="T237"/>
  <c r="T238" s="1"/>
  <c r="S237"/>
  <c r="S238" s="1"/>
  <c r="R237"/>
  <c r="R238" s="1"/>
  <c r="Q237"/>
  <c r="Q238" s="1"/>
  <c r="P237"/>
  <c r="P238" s="1"/>
  <c r="U237" i="4"/>
  <c r="U238" s="1"/>
  <c r="T237"/>
  <c r="T238" s="1"/>
  <c r="S237"/>
  <c r="S238" s="1"/>
  <c r="R237"/>
  <c r="R238" s="1"/>
  <c r="Q237"/>
  <c r="Q238" s="1"/>
  <c r="P237"/>
  <c r="P238" s="1"/>
  <c r="U237" i="5"/>
  <c r="U238" s="1"/>
  <c r="T237"/>
  <c r="T238" s="1"/>
  <c r="S237"/>
  <c r="S238" s="1"/>
  <c r="R237"/>
  <c r="R238" s="1"/>
  <c r="Q237"/>
  <c r="Q238" s="1"/>
  <c r="P237"/>
  <c r="P238" s="1"/>
  <c r="U237" i="6"/>
  <c r="U238" s="1"/>
  <c r="T237"/>
  <c r="T238" s="1"/>
  <c r="S237"/>
  <c r="S238" s="1"/>
  <c r="R237"/>
  <c r="R238" s="1"/>
  <c r="Q237"/>
  <c r="Q238" s="1"/>
  <c r="P237"/>
  <c r="P238" s="1"/>
  <c r="U237" i="7"/>
  <c r="U238" s="1"/>
  <c r="T237"/>
  <c r="T238" s="1"/>
  <c r="S237"/>
  <c r="S238" s="1"/>
  <c r="R237"/>
  <c r="R238" s="1"/>
  <c r="Q237"/>
  <c r="Q238" s="1"/>
  <c r="P237"/>
  <c r="P238" s="1"/>
  <c r="U237" i="8"/>
  <c r="U238" s="1"/>
  <c r="T237"/>
  <c r="T238" s="1"/>
  <c r="S237"/>
  <c r="S238" s="1"/>
  <c r="R237"/>
  <c r="R238" s="1"/>
  <c r="Q237"/>
  <c r="Q238" s="1"/>
  <c r="P237"/>
  <c r="P238" s="1"/>
  <c r="U237" i="9"/>
  <c r="U238" s="1"/>
  <c r="T237"/>
  <c r="T238" s="1"/>
  <c r="S237"/>
  <c r="S238" s="1"/>
  <c r="R237"/>
  <c r="R238" s="1"/>
  <c r="Q237"/>
  <c r="Q238" s="1"/>
  <c r="P237"/>
  <c r="P238" s="1"/>
  <c r="U237" i="10"/>
  <c r="U238" s="1"/>
  <c r="T237"/>
  <c r="T238" s="1"/>
  <c r="S237"/>
  <c r="S238" s="1"/>
  <c r="R237"/>
  <c r="R238" s="1"/>
  <c r="Q237"/>
  <c r="Q238" s="1"/>
  <c r="P237"/>
  <c r="P238" s="1"/>
  <c r="U237" i="11"/>
  <c r="U238" s="1"/>
  <c r="T237"/>
  <c r="T238" s="1"/>
  <c r="S237"/>
  <c r="S238" s="1"/>
  <c r="R237"/>
  <c r="R238" s="1"/>
  <c r="Q237"/>
  <c r="Q238" s="1"/>
  <c r="P237"/>
  <c r="P238" s="1"/>
  <c r="U237" i="12"/>
  <c r="U238" s="1"/>
  <c r="T237"/>
  <c r="T238" s="1"/>
  <c r="S237"/>
  <c r="S238" s="1"/>
  <c r="R237"/>
  <c r="R238" s="1"/>
  <c r="Q237"/>
  <c r="Q238" s="1"/>
  <c r="P237"/>
  <c r="P238" s="1"/>
  <c r="U237" i="13"/>
  <c r="U238" s="1"/>
  <c r="T237"/>
  <c r="T238" s="1"/>
  <c r="S237"/>
  <c r="S238" s="1"/>
  <c r="R237"/>
  <c r="R238" s="1"/>
  <c r="Q237"/>
  <c r="Q238" s="1"/>
  <c r="P237"/>
  <c r="P238" s="1"/>
  <c r="U237" i="14"/>
  <c r="U238" s="1"/>
  <c r="T237"/>
  <c r="T238" s="1"/>
  <c r="S237"/>
  <c r="S238" s="1"/>
  <c r="R237"/>
  <c r="R238" s="1"/>
  <c r="Q237"/>
  <c r="Q238" s="1"/>
  <c r="P237"/>
  <c r="P238" s="1"/>
  <c r="U237" i="15"/>
  <c r="U238" s="1"/>
  <c r="T237"/>
  <c r="T238" s="1"/>
  <c r="S237"/>
  <c r="S238" s="1"/>
  <c r="R237"/>
  <c r="R238" s="1"/>
  <c r="Q237"/>
  <c r="Q238" s="1"/>
  <c r="P237"/>
  <c r="P238" s="1"/>
  <c r="U237" i="16"/>
  <c r="U238" s="1"/>
  <c r="T237"/>
  <c r="T238" s="1"/>
  <c r="S237"/>
  <c r="S238" s="1"/>
  <c r="R237"/>
  <c r="R238" s="1"/>
  <c r="Q237"/>
  <c r="Q238" s="1"/>
  <c r="P237"/>
  <c r="P238" s="1"/>
  <c r="U237" i="17"/>
  <c r="U238" s="1"/>
  <c r="T237"/>
  <c r="T238" s="1"/>
  <c r="S237"/>
  <c r="S238" s="1"/>
  <c r="R237"/>
  <c r="R238" s="1"/>
  <c r="Q237"/>
  <c r="Q238" s="1"/>
  <c r="P237"/>
  <c r="P238" s="1"/>
  <c r="U237" i="18"/>
  <c r="U238" s="1"/>
  <c r="T237"/>
  <c r="T238" s="1"/>
  <c r="S237"/>
  <c r="S238" s="1"/>
  <c r="R237"/>
  <c r="R238" s="1"/>
  <c r="Q237"/>
  <c r="Q238" s="1"/>
  <c r="P237"/>
  <c r="P238" s="1"/>
  <c r="U237" i="19"/>
  <c r="U238" s="1"/>
  <c r="T237"/>
  <c r="T238" s="1"/>
  <c r="S237"/>
  <c r="S238" s="1"/>
  <c r="R237"/>
  <c r="R238" s="1"/>
  <c r="Q237"/>
  <c r="Q238" s="1"/>
  <c r="P237"/>
  <c r="P238" s="1"/>
  <c r="U237" i="20"/>
  <c r="U238" s="1"/>
  <c r="T237"/>
  <c r="T238" s="1"/>
  <c r="S237"/>
  <c r="S238" s="1"/>
  <c r="R237"/>
  <c r="R238" s="1"/>
  <c r="Q237"/>
  <c r="Q238" s="1"/>
  <c r="P237"/>
  <c r="P238" s="1"/>
  <c r="U237" i="21"/>
  <c r="U238" s="1"/>
  <c r="T237"/>
  <c r="T238" s="1"/>
  <c r="S237"/>
  <c r="S238" s="1"/>
  <c r="R237"/>
  <c r="R238" s="1"/>
  <c r="Q237"/>
  <c r="Q238" s="1"/>
  <c r="P237"/>
  <c r="P238" s="1"/>
  <c r="U237" i="22"/>
  <c r="U238" s="1"/>
  <c r="T237"/>
  <c r="T238" s="1"/>
  <c r="S237"/>
  <c r="S238" s="1"/>
  <c r="R237"/>
  <c r="R238" s="1"/>
  <c r="Q237"/>
  <c r="Q238" s="1"/>
  <c r="P237"/>
  <c r="P238" s="1"/>
  <c r="U237" i="23"/>
  <c r="U238" s="1"/>
  <c r="T237"/>
  <c r="T238" s="1"/>
  <c r="S237"/>
  <c r="S238" s="1"/>
  <c r="R237"/>
  <c r="R238" s="1"/>
  <c r="Q237"/>
  <c r="Q238" s="1"/>
  <c r="P237"/>
  <c r="P238" s="1"/>
  <c r="U237" i="24"/>
  <c r="U238" s="1"/>
  <c r="T237"/>
  <c r="T238" s="1"/>
  <c r="S237"/>
  <c r="S238" s="1"/>
  <c r="R237"/>
  <c r="R238" s="1"/>
  <c r="Q237"/>
  <c r="Q238" s="1"/>
  <c r="P237"/>
  <c r="P238" s="1"/>
  <c r="U237" i="25"/>
  <c r="U238" s="1"/>
  <c r="T237"/>
  <c r="T238" s="1"/>
  <c r="S237"/>
  <c r="S238" s="1"/>
  <c r="R237"/>
  <c r="R238" s="1"/>
  <c r="Q237"/>
  <c r="Q238" s="1"/>
  <c r="P237"/>
  <c r="P238" s="1"/>
  <c r="U237" i="26"/>
  <c r="U238" s="1"/>
  <c r="T237"/>
  <c r="T238" s="1"/>
  <c r="S237"/>
  <c r="S238" s="1"/>
  <c r="R237"/>
  <c r="R238" s="1"/>
  <c r="Q237"/>
  <c r="Q238" s="1"/>
  <c r="P237"/>
  <c r="P238" s="1"/>
  <c r="U237" i="27"/>
  <c r="U238" s="1"/>
  <c r="T237"/>
  <c r="T238" s="1"/>
  <c r="S237"/>
  <c r="S238" s="1"/>
  <c r="R237"/>
  <c r="R238" s="1"/>
  <c r="Q237"/>
  <c r="Q238" s="1"/>
  <c r="P237"/>
  <c r="P238" s="1"/>
  <c r="U237" i="28"/>
  <c r="U238" s="1"/>
  <c r="T237"/>
  <c r="T238" s="1"/>
  <c r="S237"/>
  <c r="S238" s="1"/>
  <c r="R237"/>
  <c r="R238" s="1"/>
  <c r="Q237"/>
  <c r="Q238" s="1"/>
  <c r="P237"/>
  <c r="P238" s="1"/>
  <c r="U237" i="29"/>
  <c r="U238" s="1"/>
  <c r="T237"/>
  <c r="T238" s="1"/>
  <c r="S237"/>
  <c r="S238" s="1"/>
  <c r="R237"/>
  <c r="R238" s="1"/>
  <c r="Q237"/>
  <c r="Q238" s="1"/>
  <c r="P237"/>
  <c r="P238" s="1"/>
  <c r="U237" i="30"/>
  <c r="U238" s="1"/>
  <c r="T237"/>
  <c r="T238" s="1"/>
  <c r="S237"/>
  <c r="S238" s="1"/>
  <c r="R237"/>
  <c r="R238" s="1"/>
  <c r="Q237"/>
  <c r="Q238" s="1"/>
  <c r="P237"/>
  <c r="P238" s="1"/>
  <c r="U237" i="31"/>
  <c r="U238" s="1"/>
  <c r="T237"/>
  <c r="T238" s="1"/>
  <c r="S237"/>
  <c r="S238" s="1"/>
  <c r="R237"/>
  <c r="R238" s="1"/>
  <c r="Q237"/>
  <c r="Q238" s="1"/>
  <c r="P237"/>
  <c r="P238" s="1"/>
  <c r="U237" i="1"/>
  <c r="T237"/>
  <c r="S237"/>
  <c r="R237"/>
  <c r="Q237"/>
  <c r="P237"/>
  <c r="L237" i="2"/>
  <c r="L238" s="1"/>
  <c r="K237"/>
  <c r="K238" s="1"/>
  <c r="J237"/>
  <c r="J238" s="1"/>
  <c r="I237"/>
  <c r="I238" s="1"/>
  <c r="L237" i="3"/>
  <c r="L238" s="1"/>
  <c r="K237"/>
  <c r="K238" s="1"/>
  <c r="J237"/>
  <c r="J238" s="1"/>
  <c r="I237"/>
  <c r="I238" s="1"/>
  <c r="L237" i="4"/>
  <c r="L238" s="1"/>
  <c r="K237"/>
  <c r="K238" s="1"/>
  <c r="J237"/>
  <c r="J238" s="1"/>
  <c r="I237"/>
  <c r="I238" s="1"/>
  <c r="L237" i="5"/>
  <c r="L238" s="1"/>
  <c r="K237"/>
  <c r="K238" s="1"/>
  <c r="J237"/>
  <c r="J238" s="1"/>
  <c r="I237"/>
  <c r="I238" s="1"/>
  <c r="L237" i="6"/>
  <c r="L238" s="1"/>
  <c r="K237"/>
  <c r="K238" s="1"/>
  <c r="J237"/>
  <c r="J238" s="1"/>
  <c r="I237"/>
  <c r="I238" s="1"/>
  <c r="L237" i="7"/>
  <c r="L238" s="1"/>
  <c r="K237"/>
  <c r="K238" s="1"/>
  <c r="J237"/>
  <c r="J238" s="1"/>
  <c r="I237"/>
  <c r="I238" s="1"/>
  <c r="L237" i="8"/>
  <c r="L238" s="1"/>
  <c r="K237"/>
  <c r="K238" s="1"/>
  <c r="J237"/>
  <c r="J238" s="1"/>
  <c r="I237"/>
  <c r="I238" s="1"/>
  <c r="L237" i="9"/>
  <c r="L238" s="1"/>
  <c r="K237"/>
  <c r="K238" s="1"/>
  <c r="J237"/>
  <c r="J238" s="1"/>
  <c r="I237"/>
  <c r="I238" s="1"/>
  <c r="L237" i="10"/>
  <c r="L238" s="1"/>
  <c r="K237"/>
  <c r="K238" s="1"/>
  <c r="J237"/>
  <c r="J238" s="1"/>
  <c r="I237"/>
  <c r="I238" s="1"/>
  <c r="L237" i="11"/>
  <c r="L238" s="1"/>
  <c r="K237"/>
  <c r="K238" s="1"/>
  <c r="J237"/>
  <c r="J238" s="1"/>
  <c r="I237"/>
  <c r="I238" s="1"/>
  <c r="L237" i="12"/>
  <c r="L238" s="1"/>
  <c r="K237"/>
  <c r="K238" s="1"/>
  <c r="J237"/>
  <c r="J238" s="1"/>
  <c r="I237"/>
  <c r="I238" s="1"/>
  <c r="L237" i="13"/>
  <c r="L238" s="1"/>
  <c r="K237"/>
  <c r="K238" s="1"/>
  <c r="J237"/>
  <c r="J238" s="1"/>
  <c r="I237"/>
  <c r="I238" s="1"/>
  <c r="L237" i="14"/>
  <c r="L238" s="1"/>
  <c r="K237"/>
  <c r="K238" s="1"/>
  <c r="J237"/>
  <c r="J238" s="1"/>
  <c r="I237"/>
  <c r="I238" s="1"/>
  <c r="L237" i="15"/>
  <c r="L238" s="1"/>
  <c r="K237"/>
  <c r="K238" s="1"/>
  <c r="J237"/>
  <c r="J238" s="1"/>
  <c r="I237"/>
  <c r="I238" s="1"/>
  <c r="L237" i="16"/>
  <c r="L238" s="1"/>
  <c r="K237"/>
  <c r="K238" s="1"/>
  <c r="J237"/>
  <c r="J238" s="1"/>
  <c r="I237"/>
  <c r="I238" s="1"/>
  <c r="L237" i="17"/>
  <c r="L238" s="1"/>
  <c r="K237"/>
  <c r="K238" s="1"/>
  <c r="J237"/>
  <c r="J238" s="1"/>
  <c r="I237"/>
  <c r="I238" s="1"/>
  <c r="L237" i="18"/>
  <c r="L238" s="1"/>
  <c r="K237"/>
  <c r="K238" s="1"/>
  <c r="J237"/>
  <c r="J238" s="1"/>
  <c r="I237"/>
  <c r="I238" s="1"/>
  <c r="L237" i="19"/>
  <c r="L238" s="1"/>
  <c r="K237"/>
  <c r="K238" s="1"/>
  <c r="J237"/>
  <c r="J238" s="1"/>
  <c r="I237"/>
  <c r="I238" s="1"/>
  <c r="L237" i="20"/>
  <c r="L238" s="1"/>
  <c r="K237"/>
  <c r="K238" s="1"/>
  <c r="J237"/>
  <c r="J238" s="1"/>
  <c r="I237"/>
  <c r="I238" s="1"/>
  <c r="L237" i="21"/>
  <c r="L238" s="1"/>
  <c r="K237"/>
  <c r="K238" s="1"/>
  <c r="J237"/>
  <c r="J238" s="1"/>
  <c r="I237"/>
  <c r="I238" s="1"/>
  <c r="L237" i="22"/>
  <c r="L238" s="1"/>
  <c r="K237"/>
  <c r="K238" s="1"/>
  <c r="J237"/>
  <c r="J238" s="1"/>
  <c r="I237"/>
  <c r="I238" s="1"/>
  <c r="L237" i="23"/>
  <c r="L238" s="1"/>
  <c r="K237"/>
  <c r="K238" s="1"/>
  <c r="J237"/>
  <c r="J238" s="1"/>
  <c r="I237"/>
  <c r="I238" s="1"/>
  <c r="L237" i="24"/>
  <c r="L238" s="1"/>
  <c r="K237"/>
  <c r="K238" s="1"/>
  <c r="J237"/>
  <c r="J238" s="1"/>
  <c r="I237"/>
  <c r="I238" s="1"/>
  <c r="L237" i="25"/>
  <c r="L238" s="1"/>
  <c r="K237"/>
  <c r="K238" s="1"/>
  <c r="J237"/>
  <c r="J238" s="1"/>
  <c r="I237"/>
  <c r="I238" s="1"/>
  <c r="L237" i="26"/>
  <c r="L238" s="1"/>
  <c r="K237"/>
  <c r="K238" s="1"/>
  <c r="J237"/>
  <c r="J238" s="1"/>
  <c r="I237"/>
  <c r="I238" s="1"/>
  <c r="L237" i="27"/>
  <c r="L238" s="1"/>
  <c r="K237"/>
  <c r="K238" s="1"/>
  <c r="J237"/>
  <c r="J238" s="1"/>
  <c r="I237"/>
  <c r="I238" s="1"/>
  <c r="L237" i="28"/>
  <c r="L238" s="1"/>
  <c r="K237"/>
  <c r="K238" s="1"/>
  <c r="J237"/>
  <c r="J238" s="1"/>
  <c r="I237"/>
  <c r="I238" s="1"/>
  <c r="L237" i="29"/>
  <c r="L238" s="1"/>
  <c r="K237"/>
  <c r="K238" s="1"/>
  <c r="J237"/>
  <c r="J238" s="1"/>
  <c r="I237"/>
  <c r="I238" s="1"/>
  <c r="L237" i="30"/>
  <c r="L238" s="1"/>
  <c r="K237"/>
  <c r="K238" s="1"/>
  <c r="J237"/>
  <c r="J238" s="1"/>
  <c r="I237"/>
  <c r="I238" s="1"/>
  <c r="L237" i="31"/>
  <c r="L238" s="1"/>
  <c r="K237"/>
  <c r="K238" s="1"/>
  <c r="J237"/>
  <c r="J238" s="1"/>
  <c r="I237"/>
  <c r="I238" s="1"/>
  <c r="L237" i="1"/>
  <c r="K237"/>
  <c r="J237"/>
  <c r="I237"/>
  <c r="F237" i="2"/>
  <c r="F238" s="1"/>
  <c r="E237"/>
  <c r="E238" s="1"/>
  <c r="F237" i="3"/>
  <c r="F238" s="1"/>
  <c r="E237"/>
  <c r="E238" s="1"/>
  <c r="F237" i="4"/>
  <c r="F238" s="1"/>
  <c r="E237"/>
  <c r="E238" s="1"/>
  <c r="F237" i="5"/>
  <c r="F238" s="1"/>
  <c r="E237"/>
  <c r="E238" s="1"/>
  <c r="F237" i="6"/>
  <c r="F238" s="1"/>
  <c r="E237"/>
  <c r="E238" s="1"/>
  <c r="F237" i="7"/>
  <c r="F238" s="1"/>
  <c r="E237"/>
  <c r="E238" s="1"/>
  <c r="F237" i="8"/>
  <c r="F238" s="1"/>
  <c r="E237"/>
  <c r="E238" s="1"/>
  <c r="F237" i="9"/>
  <c r="F238" s="1"/>
  <c r="E237"/>
  <c r="E238" s="1"/>
  <c r="F237" i="10"/>
  <c r="F238" s="1"/>
  <c r="E237"/>
  <c r="E238" s="1"/>
  <c r="F237" i="11"/>
  <c r="F238" s="1"/>
  <c r="E237"/>
  <c r="E238" s="1"/>
  <c r="F237" i="12"/>
  <c r="F238" s="1"/>
  <c r="E237"/>
  <c r="E238" s="1"/>
  <c r="F237" i="13"/>
  <c r="F238" s="1"/>
  <c r="E237"/>
  <c r="E238" s="1"/>
  <c r="F237" i="14"/>
  <c r="F238" s="1"/>
  <c r="E237"/>
  <c r="E238" s="1"/>
  <c r="F237" i="15"/>
  <c r="F238" s="1"/>
  <c r="E237"/>
  <c r="E238" s="1"/>
  <c r="F237" i="16"/>
  <c r="F238" s="1"/>
  <c r="E237"/>
  <c r="E238" s="1"/>
  <c r="F237" i="17"/>
  <c r="F238" s="1"/>
  <c r="E237"/>
  <c r="E238" s="1"/>
  <c r="F237" i="18"/>
  <c r="F238" s="1"/>
  <c r="E237"/>
  <c r="E238" s="1"/>
  <c r="F237" i="19"/>
  <c r="F238" s="1"/>
  <c r="E237"/>
  <c r="E238" s="1"/>
  <c r="F237" i="20"/>
  <c r="F238" s="1"/>
  <c r="E237"/>
  <c r="E238" s="1"/>
  <c r="F237" i="21"/>
  <c r="F238" s="1"/>
  <c r="E237"/>
  <c r="E238" s="1"/>
  <c r="F237" i="22"/>
  <c r="F238" s="1"/>
  <c r="E237"/>
  <c r="E238" s="1"/>
  <c r="F237" i="23"/>
  <c r="F238" s="1"/>
  <c r="E237"/>
  <c r="E238" s="1"/>
  <c r="F237" i="24"/>
  <c r="F238" s="1"/>
  <c r="E237"/>
  <c r="E238" s="1"/>
  <c r="F237" i="25"/>
  <c r="F238" s="1"/>
  <c r="E237"/>
  <c r="E238" s="1"/>
  <c r="F237" i="26"/>
  <c r="F238" s="1"/>
  <c r="E237"/>
  <c r="E238" s="1"/>
  <c r="F237" i="27"/>
  <c r="F238" s="1"/>
  <c r="E237"/>
  <c r="E238" s="1"/>
  <c r="F237" i="28"/>
  <c r="F238" s="1"/>
  <c r="E237"/>
  <c r="E238" s="1"/>
  <c r="F237" i="29"/>
  <c r="F238" s="1"/>
  <c r="E237"/>
  <c r="E238" s="1"/>
  <c r="F237" i="30"/>
  <c r="F238" s="1"/>
  <c r="E237"/>
  <c r="E238" s="1"/>
  <c r="F237" i="31"/>
  <c r="F238" s="1"/>
  <c r="E237"/>
  <c r="E238" s="1"/>
  <c r="F237" i="1"/>
  <c r="E237"/>
  <c r="D237" i="2"/>
  <c r="D238" s="1"/>
  <c r="D237" i="3"/>
  <c r="D238" s="1"/>
  <c r="D237" i="4"/>
  <c r="D238" s="1"/>
  <c r="D237" i="5"/>
  <c r="D238" s="1"/>
  <c r="D237" i="6"/>
  <c r="D238" s="1"/>
  <c r="D237" i="7"/>
  <c r="D238" s="1"/>
  <c r="D237" i="8"/>
  <c r="D238" s="1"/>
  <c r="D237" i="9"/>
  <c r="D238" s="1"/>
  <c r="D237" i="10"/>
  <c r="D238" s="1"/>
  <c r="D237" i="11"/>
  <c r="D238" s="1"/>
  <c r="D237" i="12"/>
  <c r="D238" s="1"/>
  <c r="D237" i="13"/>
  <c r="D238" s="1"/>
  <c r="D237" i="14"/>
  <c r="D238" s="1"/>
  <c r="D237" i="15"/>
  <c r="D238" s="1"/>
  <c r="D237" i="16"/>
  <c r="D238" s="1"/>
  <c r="D237" i="17"/>
  <c r="D238" s="1"/>
  <c r="D237" i="18"/>
  <c r="D238" s="1"/>
  <c r="D237" i="19"/>
  <c r="D238" s="1"/>
  <c r="D237" i="20"/>
  <c r="D238" s="1"/>
  <c r="D237" i="21"/>
  <c r="D238" s="1"/>
  <c r="D237" i="22"/>
  <c r="D238" s="1"/>
  <c r="D237" i="23"/>
  <c r="D238" s="1"/>
  <c r="D237" i="24"/>
  <c r="D238" s="1"/>
  <c r="D237" i="25"/>
  <c r="D238" s="1"/>
  <c r="D237" i="26"/>
  <c r="D238" s="1"/>
  <c r="D237" i="27"/>
  <c r="D238" s="1"/>
  <c r="D237" i="28"/>
  <c r="D238" s="1"/>
  <c r="D237" i="29"/>
  <c r="D238" s="1"/>
  <c r="D237" i="30"/>
  <c r="D238" s="1"/>
  <c r="D237" i="31"/>
  <c r="D238" s="1"/>
  <c r="D237" i="1"/>
  <c r="D238" s="1"/>
  <c r="C237" i="2"/>
  <c r="C238" s="1"/>
  <c r="C237" i="3"/>
  <c r="C238" s="1"/>
  <c r="C237" i="4"/>
  <c r="C238" s="1"/>
  <c r="C237" i="5"/>
  <c r="C238" s="1"/>
  <c r="C237" i="6"/>
  <c r="C238" s="1"/>
  <c r="C237" i="7"/>
  <c r="C238" s="1"/>
  <c r="C237" i="8"/>
  <c r="C238" s="1"/>
  <c r="C237" i="9"/>
  <c r="C238" s="1"/>
  <c r="C237" i="10"/>
  <c r="C238" s="1"/>
  <c r="C237" i="11"/>
  <c r="C238" s="1"/>
  <c r="C237" i="12"/>
  <c r="C238" s="1"/>
  <c r="C237" i="13"/>
  <c r="C238" s="1"/>
  <c r="C237" i="14"/>
  <c r="C238" s="1"/>
  <c r="C237" i="15"/>
  <c r="C238" s="1"/>
  <c r="C237" i="16"/>
  <c r="C238" s="1"/>
  <c r="C237" i="17"/>
  <c r="C238" s="1"/>
  <c r="C237" i="18"/>
  <c r="C238" s="1"/>
  <c r="C237" i="19"/>
  <c r="C238" s="1"/>
  <c r="C237" i="20"/>
  <c r="C238" s="1"/>
  <c r="C237" i="21"/>
  <c r="C238" s="1"/>
  <c r="C237" i="22"/>
  <c r="C238" s="1"/>
  <c r="C237" i="23"/>
  <c r="C238" s="1"/>
  <c r="C237" i="24"/>
  <c r="C238" s="1"/>
  <c r="C237" i="25"/>
  <c r="C238" s="1"/>
  <c r="C237" i="26"/>
  <c r="C238" s="1"/>
  <c r="C237" i="27"/>
  <c r="C238" s="1"/>
  <c r="C237" i="28"/>
  <c r="C238" s="1"/>
  <c r="C237" i="29"/>
  <c r="C238" s="1"/>
  <c r="C237" i="30"/>
  <c r="C238" s="1"/>
  <c r="C237" i="31"/>
  <c r="C238" s="1"/>
  <c r="C237" i="1"/>
  <c r="AB216" i="2"/>
  <c r="AA216"/>
  <c r="Z216"/>
  <c r="Y216"/>
  <c r="AB216" i="3"/>
  <c r="AA216"/>
  <c r="Z216"/>
  <c r="Y216"/>
  <c r="AB216" i="4"/>
  <c r="AA216"/>
  <c r="Z216"/>
  <c r="Y216"/>
  <c r="AB216" i="5"/>
  <c r="AA216"/>
  <c r="Z216"/>
  <c r="Y216"/>
  <c r="AB216" i="6"/>
  <c r="AA216"/>
  <c r="Z216"/>
  <c r="Y216"/>
  <c r="AB216" i="7"/>
  <c r="AA216"/>
  <c r="Z216"/>
  <c r="Y216"/>
  <c r="AB216" i="8"/>
  <c r="AA216"/>
  <c r="Z216"/>
  <c r="Y216"/>
  <c r="AB216" i="9"/>
  <c r="AA216"/>
  <c r="Z216"/>
  <c r="Y216"/>
  <c r="AB216" i="10"/>
  <c r="AA216"/>
  <c r="Z216"/>
  <c r="Y216"/>
  <c r="AB216" i="11"/>
  <c r="AA216"/>
  <c r="Z216"/>
  <c r="Y216"/>
  <c r="AB216" i="12"/>
  <c r="AA216"/>
  <c r="Z216"/>
  <c r="Y216"/>
  <c r="AB216" i="13"/>
  <c r="AA216"/>
  <c r="Z216"/>
  <c r="Y216"/>
  <c r="AB216" i="14"/>
  <c r="AA216"/>
  <c r="Z216"/>
  <c r="Y216"/>
  <c r="AB216" i="15"/>
  <c r="AA216"/>
  <c r="Z216"/>
  <c r="Y216"/>
  <c r="AB216" i="16"/>
  <c r="AA216"/>
  <c r="Z216"/>
  <c r="Y216"/>
  <c r="AB216" i="17"/>
  <c r="AA216"/>
  <c r="Z216"/>
  <c r="Y216"/>
  <c r="AB216" i="18"/>
  <c r="AA216"/>
  <c r="Z216"/>
  <c r="Y216"/>
  <c r="AB216" i="19"/>
  <c r="AA216"/>
  <c r="Z216"/>
  <c r="Y216"/>
  <c r="AB216" i="20"/>
  <c r="AA216"/>
  <c r="Z216"/>
  <c r="Y216"/>
  <c r="AB216" i="21"/>
  <c r="AA216"/>
  <c r="Z216"/>
  <c r="Y216"/>
  <c r="AB216" i="22"/>
  <c r="AA216"/>
  <c r="Z216"/>
  <c r="Y216"/>
  <c r="AB216" i="23"/>
  <c r="AA216"/>
  <c r="Z216"/>
  <c r="Y216"/>
  <c r="AB216" i="24"/>
  <c r="AA216"/>
  <c r="Z216"/>
  <c r="Y216"/>
  <c r="AB216" i="25"/>
  <c r="AA216"/>
  <c r="Z216"/>
  <c r="Y216"/>
  <c r="AB216" i="26"/>
  <c r="AA216"/>
  <c r="Z216"/>
  <c r="Y216"/>
  <c r="AB216" i="27"/>
  <c r="AA216"/>
  <c r="Z216"/>
  <c r="Y216"/>
  <c r="AB216" i="28"/>
  <c r="AA216"/>
  <c r="Z216"/>
  <c r="Y216"/>
  <c r="AB216" i="29"/>
  <c r="AA216"/>
  <c r="Z216"/>
  <c r="Y216"/>
  <c r="AB216" i="30"/>
  <c r="AA216"/>
  <c r="Z216"/>
  <c r="Y216"/>
  <c r="AB216" i="31"/>
  <c r="AA216"/>
  <c r="Z216"/>
  <c r="Y216"/>
  <c r="AA216" i="1"/>
  <c r="Z216"/>
  <c r="Y216"/>
  <c r="U216" i="2"/>
  <c r="T216"/>
  <c r="U216" i="3"/>
  <c r="T216"/>
  <c r="U216" i="4"/>
  <c r="T216"/>
  <c r="U216" i="5"/>
  <c r="T216"/>
  <c r="U216" i="6"/>
  <c r="T216"/>
  <c r="U216" i="7"/>
  <c r="T216"/>
  <c r="U216" i="8"/>
  <c r="T216"/>
  <c r="U216" i="9"/>
  <c r="T216"/>
  <c r="U216" i="10"/>
  <c r="T216"/>
  <c r="U216" i="11"/>
  <c r="T216"/>
  <c r="U216" i="12"/>
  <c r="T216"/>
  <c r="U216" i="13"/>
  <c r="T216"/>
  <c r="U216" i="14"/>
  <c r="T216"/>
  <c r="U216" i="15"/>
  <c r="T216"/>
  <c r="U216" i="16"/>
  <c r="T216"/>
  <c r="U216" i="17"/>
  <c r="T216"/>
  <c r="U216" i="18"/>
  <c r="T216"/>
  <c r="U216" i="19"/>
  <c r="T216"/>
  <c r="U216" i="20"/>
  <c r="T216"/>
  <c r="U216" i="21"/>
  <c r="T216"/>
  <c r="U216" i="22"/>
  <c r="T216"/>
  <c r="U216" i="23"/>
  <c r="T216"/>
  <c r="U216" i="24"/>
  <c r="T216"/>
  <c r="U216" i="25"/>
  <c r="T216"/>
  <c r="U216" i="26"/>
  <c r="T216"/>
  <c r="U216" i="27"/>
  <c r="T216"/>
  <c r="U216" i="28"/>
  <c r="T216"/>
  <c r="U216" i="29"/>
  <c r="T216"/>
  <c r="U216" i="30"/>
  <c r="T216"/>
  <c r="U216" i="31"/>
  <c r="T216"/>
  <c r="U216" i="1"/>
  <c r="T216"/>
  <c r="S216" i="2"/>
  <c r="R216"/>
  <c r="Q216"/>
  <c r="P216"/>
  <c r="S216" i="3"/>
  <c r="R216"/>
  <c r="Q216"/>
  <c r="P216"/>
  <c r="S216" i="4"/>
  <c r="R216"/>
  <c r="Q216"/>
  <c r="P216"/>
  <c r="S216" i="5"/>
  <c r="R216"/>
  <c r="Q216"/>
  <c r="P216"/>
  <c r="S216" i="6"/>
  <c r="R216"/>
  <c r="Q216"/>
  <c r="P216"/>
  <c r="S216" i="7"/>
  <c r="R216"/>
  <c r="Q216"/>
  <c r="P216"/>
  <c r="S216" i="8"/>
  <c r="R216"/>
  <c r="Q216"/>
  <c r="P216"/>
  <c r="S216" i="9"/>
  <c r="R216"/>
  <c r="Q216"/>
  <c r="P216"/>
  <c r="S216" i="10"/>
  <c r="R216"/>
  <c r="Q216"/>
  <c r="P216"/>
  <c r="S216" i="11"/>
  <c r="R216"/>
  <c r="Q216"/>
  <c r="P216"/>
  <c r="S216" i="12"/>
  <c r="R216"/>
  <c r="Q216"/>
  <c r="P216"/>
  <c r="S216" i="13"/>
  <c r="R216"/>
  <c r="Q216"/>
  <c r="P216"/>
  <c r="S216" i="14"/>
  <c r="R216"/>
  <c r="Q216"/>
  <c r="P216"/>
  <c r="S216" i="15"/>
  <c r="R216"/>
  <c r="Q216"/>
  <c r="P216"/>
  <c r="S216" i="16"/>
  <c r="R216"/>
  <c r="Q216"/>
  <c r="P216"/>
  <c r="S216" i="17"/>
  <c r="R216"/>
  <c r="Q216"/>
  <c r="P216"/>
  <c r="S216" i="18"/>
  <c r="R216"/>
  <c r="Q216"/>
  <c r="P216"/>
  <c r="S216" i="19"/>
  <c r="R216"/>
  <c r="Q216"/>
  <c r="P216"/>
  <c r="S216" i="20"/>
  <c r="R216"/>
  <c r="Q216"/>
  <c r="P216"/>
  <c r="S216" i="21"/>
  <c r="R216"/>
  <c r="Q216"/>
  <c r="P216"/>
  <c r="S216" i="22"/>
  <c r="R216"/>
  <c r="Q216"/>
  <c r="P216"/>
  <c r="S216" i="23"/>
  <c r="R216"/>
  <c r="Q216"/>
  <c r="P216"/>
  <c r="S216" i="24"/>
  <c r="R216"/>
  <c r="Q216"/>
  <c r="P216"/>
  <c r="S216" i="25"/>
  <c r="R216"/>
  <c r="Q216"/>
  <c r="P216"/>
  <c r="S216" i="26"/>
  <c r="R216"/>
  <c r="Q216"/>
  <c r="P216"/>
  <c r="S216" i="27"/>
  <c r="R216"/>
  <c r="Q216"/>
  <c r="P216"/>
  <c r="S216" i="28"/>
  <c r="R216"/>
  <c r="Q216"/>
  <c r="P216"/>
  <c r="S216" i="29"/>
  <c r="R216"/>
  <c r="Q216"/>
  <c r="P216"/>
  <c r="S216" i="30"/>
  <c r="R216"/>
  <c r="Q216"/>
  <c r="P216"/>
  <c r="S216" i="31"/>
  <c r="R216"/>
  <c r="Q216"/>
  <c r="P216"/>
  <c r="S216" i="1"/>
  <c r="R216"/>
  <c r="Q216"/>
  <c r="P216"/>
  <c r="L216" i="2"/>
  <c r="K216"/>
  <c r="J216"/>
  <c r="I216"/>
  <c r="L216" i="3"/>
  <c r="K216"/>
  <c r="J216"/>
  <c r="I216"/>
  <c r="L216" i="4"/>
  <c r="K216"/>
  <c r="J216"/>
  <c r="I216"/>
  <c r="L216" i="5"/>
  <c r="K216"/>
  <c r="J216"/>
  <c r="I216"/>
  <c r="L216" i="6"/>
  <c r="K216"/>
  <c r="J216"/>
  <c r="I216"/>
  <c r="L216" i="7"/>
  <c r="K216"/>
  <c r="J216"/>
  <c r="I216"/>
  <c r="L216" i="8"/>
  <c r="K216"/>
  <c r="J216"/>
  <c r="I216"/>
  <c r="L216" i="9"/>
  <c r="K216"/>
  <c r="J216"/>
  <c r="I216"/>
  <c r="L216" i="10"/>
  <c r="K216"/>
  <c r="J216"/>
  <c r="I216"/>
  <c r="L216" i="11"/>
  <c r="K216"/>
  <c r="J216"/>
  <c r="I216"/>
  <c r="L216" i="12"/>
  <c r="K216"/>
  <c r="J216"/>
  <c r="I216"/>
  <c r="L216" i="13"/>
  <c r="K216"/>
  <c r="J216"/>
  <c r="I216"/>
  <c r="L216" i="14"/>
  <c r="K216"/>
  <c r="J216"/>
  <c r="I216"/>
  <c r="L216" i="15"/>
  <c r="K216"/>
  <c r="J216"/>
  <c r="I216"/>
  <c r="L216" i="16"/>
  <c r="K216"/>
  <c r="J216"/>
  <c r="I216"/>
  <c r="L216" i="17"/>
  <c r="K216"/>
  <c r="J216"/>
  <c r="I216"/>
  <c r="L216" i="18"/>
  <c r="K216"/>
  <c r="J216"/>
  <c r="I216"/>
  <c r="L216" i="19"/>
  <c r="K216"/>
  <c r="J216"/>
  <c r="I216"/>
  <c r="L216" i="20"/>
  <c r="K216"/>
  <c r="J216"/>
  <c r="I216"/>
  <c r="L216" i="21"/>
  <c r="K216"/>
  <c r="J216"/>
  <c r="I216"/>
  <c r="L216" i="22"/>
  <c r="K216"/>
  <c r="J216"/>
  <c r="I216"/>
  <c r="L216" i="23"/>
  <c r="K216"/>
  <c r="J216"/>
  <c r="I216"/>
  <c r="L216" i="24"/>
  <c r="K216"/>
  <c r="J216"/>
  <c r="I216"/>
  <c r="L216" i="25"/>
  <c r="K216"/>
  <c r="J216"/>
  <c r="I216"/>
  <c r="L216" i="26"/>
  <c r="K216"/>
  <c r="J216"/>
  <c r="I216"/>
  <c r="L216" i="27"/>
  <c r="K216"/>
  <c r="J216"/>
  <c r="I216"/>
  <c r="L216" i="28"/>
  <c r="K216"/>
  <c r="J216"/>
  <c r="I216"/>
  <c r="L216" i="29"/>
  <c r="K216"/>
  <c r="J216"/>
  <c r="I216"/>
  <c r="L216" i="30"/>
  <c r="K216"/>
  <c r="J216"/>
  <c r="I216"/>
  <c r="L216" i="31"/>
  <c r="K216"/>
  <c r="J216"/>
  <c r="I216"/>
  <c r="L216" i="1"/>
  <c r="K216"/>
  <c r="J216"/>
  <c r="I216"/>
  <c r="F216" i="2"/>
  <c r="E216"/>
  <c r="F216" i="3"/>
  <c r="E216"/>
  <c r="F216" i="4"/>
  <c r="E216"/>
  <c r="F216" i="5"/>
  <c r="E216"/>
  <c r="F216" i="6"/>
  <c r="E216"/>
  <c r="F216" i="7"/>
  <c r="E216"/>
  <c r="F216" i="8"/>
  <c r="E216"/>
  <c r="F216" i="9"/>
  <c r="E216"/>
  <c r="F216" i="10"/>
  <c r="E216"/>
  <c r="F216" i="11"/>
  <c r="E216"/>
  <c r="F216" i="12"/>
  <c r="E216"/>
  <c r="F216" i="13"/>
  <c r="E216"/>
  <c r="F216" i="14"/>
  <c r="E216"/>
  <c r="F216" i="15"/>
  <c r="E216"/>
  <c r="F216" i="16"/>
  <c r="E216"/>
  <c r="F216" i="17"/>
  <c r="E216"/>
  <c r="F216" i="18"/>
  <c r="E216"/>
  <c r="F216" i="19"/>
  <c r="E216"/>
  <c r="F216" i="20"/>
  <c r="E216"/>
  <c r="F216" i="21"/>
  <c r="E216"/>
  <c r="F216" i="22"/>
  <c r="E216"/>
  <c r="F216" i="23"/>
  <c r="E216"/>
  <c r="F216" i="24"/>
  <c r="E216"/>
  <c r="F216" i="25"/>
  <c r="E216"/>
  <c r="F216" i="26"/>
  <c r="E216"/>
  <c r="F216" i="27"/>
  <c r="E216"/>
  <c r="F216" i="28"/>
  <c r="E216"/>
  <c r="F216" i="29"/>
  <c r="E216"/>
  <c r="F216" i="30"/>
  <c r="E216"/>
  <c r="F216" i="31"/>
  <c r="E216"/>
  <c r="F216" i="1"/>
  <c r="E216"/>
  <c r="D216" i="2"/>
  <c r="D216" i="3"/>
  <c r="D216" i="4"/>
  <c r="D216" i="5"/>
  <c r="D216" i="6"/>
  <c r="D216" i="7"/>
  <c r="D216" i="8"/>
  <c r="D216" i="9"/>
  <c r="D216" i="10"/>
  <c r="D216" i="11"/>
  <c r="D216" i="12"/>
  <c r="D216" i="13"/>
  <c r="D216" i="14"/>
  <c r="D216" i="15"/>
  <c r="D216" i="16"/>
  <c r="D216" i="17"/>
  <c r="D216" i="18"/>
  <c r="D216" i="19"/>
  <c r="D216" i="20"/>
  <c r="D216" i="21"/>
  <c r="D216" i="22"/>
  <c r="D216" i="23"/>
  <c r="D216" i="24"/>
  <c r="D216" i="25"/>
  <c r="D216" i="26"/>
  <c r="D216" i="27"/>
  <c r="D216" i="28"/>
  <c r="D216" i="29"/>
  <c r="D216" i="30"/>
  <c r="D216" i="31"/>
  <c r="D216" i="1"/>
  <c r="C216" i="2"/>
  <c r="C216" i="3"/>
  <c r="C216" i="4"/>
  <c r="C216" i="5"/>
  <c r="C216" i="6"/>
  <c r="C216" i="7"/>
  <c r="C216" i="8"/>
  <c r="C216" i="9"/>
  <c r="C216" i="10"/>
  <c r="C216" i="11"/>
  <c r="C216" i="12"/>
  <c r="C216" i="13"/>
  <c r="C216" i="14"/>
  <c r="C216" i="15"/>
  <c r="C216" i="16"/>
  <c r="C216" i="17"/>
  <c r="C216" i="18"/>
  <c r="C216" i="19"/>
  <c r="C216" i="20"/>
  <c r="C216" i="21"/>
  <c r="C216" i="22"/>
  <c r="C216" i="23"/>
  <c r="C216" i="24"/>
  <c r="C216" i="25"/>
  <c r="C216" i="26"/>
  <c r="C216" i="27"/>
  <c r="C216" i="28"/>
  <c r="C216" i="29"/>
  <c r="C216" i="30"/>
  <c r="C216" i="31"/>
  <c r="C216" i="1"/>
  <c r="AB212" i="2"/>
  <c r="AA212"/>
  <c r="AB212" i="3"/>
  <c r="AA212"/>
  <c r="AB212" i="4"/>
  <c r="AA212"/>
  <c r="AB212" i="5"/>
  <c r="AA212"/>
  <c r="AB212" i="6"/>
  <c r="AA212"/>
  <c r="AB212" i="7"/>
  <c r="AA212"/>
  <c r="AB212" i="8"/>
  <c r="AA212"/>
  <c r="AB212" i="9"/>
  <c r="AA212"/>
  <c r="AB212" i="10"/>
  <c r="AA212"/>
  <c r="AB212" i="11"/>
  <c r="AA212"/>
  <c r="AB212" i="12"/>
  <c r="AA212"/>
  <c r="AB212" i="13"/>
  <c r="AA212"/>
  <c r="AB212" i="14"/>
  <c r="AA212"/>
  <c r="AB212" i="15"/>
  <c r="AA212"/>
  <c r="AB212" i="16"/>
  <c r="AA212"/>
  <c r="AB212" i="17"/>
  <c r="AA212"/>
  <c r="AB212" i="18"/>
  <c r="AA212"/>
  <c r="AB212" i="19"/>
  <c r="AA212"/>
  <c r="AB212" i="20"/>
  <c r="AA212"/>
  <c r="AB212" i="21"/>
  <c r="AA212"/>
  <c r="AB212" i="22"/>
  <c r="AA212"/>
  <c r="AB212" i="23"/>
  <c r="AA212"/>
  <c r="AB212" i="24"/>
  <c r="AA212"/>
  <c r="AB212" i="25"/>
  <c r="AA212"/>
  <c r="AB212" i="26"/>
  <c r="AA212"/>
  <c r="AB212" i="27"/>
  <c r="AA212"/>
  <c r="AB212" i="28"/>
  <c r="AA212"/>
  <c r="AB212" i="29"/>
  <c r="AA212"/>
  <c r="AB212" i="30"/>
  <c r="AA212"/>
  <c r="AB212" i="31"/>
  <c r="AA212"/>
  <c r="AB212" i="1"/>
  <c r="AA212"/>
  <c r="Z212" i="2"/>
  <c r="Y212"/>
  <c r="Z212" i="3"/>
  <c r="Y212"/>
  <c r="Z212" i="4"/>
  <c r="Y212"/>
  <c r="Z212" i="5"/>
  <c r="Y212"/>
  <c r="Z212" i="6"/>
  <c r="Y212"/>
  <c r="Z212" i="7"/>
  <c r="Y212"/>
  <c r="Z212" i="8"/>
  <c r="Y212"/>
  <c r="Z212" i="9"/>
  <c r="Y212"/>
  <c r="Z212" i="10"/>
  <c r="Y212"/>
  <c r="Z212" i="11"/>
  <c r="Y212"/>
  <c r="Z212" i="12"/>
  <c r="Y212"/>
  <c r="Z212" i="13"/>
  <c r="Y212"/>
  <c r="Z212" i="14"/>
  <c r="Y212"/>
  <c r="Z212" i="15"/>
  <c r="Y212"/>
  <c r="Z212" i="16"/>
  <c r="Y212"/>
  <c r="Z212" i="17"/>
  <c r="Y212"/>
  <c r="Z212" i="18"/>
  <c r="Y212"/>
  <c r="Z212" i="19"/>
  <c r="Y212"/>
  <c r="Z212" i="20"/>
  <c r="Y212"/>
  <c r="Z212" i="21"/>
  <c r="Y212"/>
  <c r="Z212" i="22"/>
  <c r="Y212"/>
  <c r="Z212" i="23"/>
  <c r="Y212"/>
  <c r="Z212" i="24"/>
  <c r="Y212"/>
  <c r="Z212" i="25"/>
  <c r="Y212"/>
  <c r="Z212" i="26"/>
  <c r="Y212"/>
  <c r="Z212" i="27"/>
  <c r="Y212"/>
  <c r="Z212" i="28"/>
  <c r="Y212"/>
  <c r="Z212" i="29"/>
  <c r="Y212"/>
  <c r="Z212" i="30"/>
  <c r="Y212"/>
  <c r="Z212" i="31"/>
  <c r="Y212"/>
  <c r="Z212" i="1"/>
  <c r="Y212"/>
  <c r="U212" i="2"/>
  <c r="T212"/>
  <c r="U212" i="3"/>
  <c r="T212"/>
  <c r="U212" i="4"/>
  <c r="T212"/>
  <c r="U212" i="5"/>
  <c r="T212"/>
  <c r="U212" i="6"/>
  <c r="T212"/>
  <c r="U212" i="7"/>
  <c r="T212"/>
  <c r="U212" i="8"/>
  <c r="T212"/>
  <c r="U212" i="9"/>
  <c r="T212"/>
  <c r="U212" i="10"/>
  <c r="T212"/>
  <c r="U212" i="11"/>
  <c r="T212"/>
  <c r="U212" i="12"/>
  <c r="T212"/>
  <c r="U212" i="13"/>
  <c r="T212"/>
  <c r="U212" i="14"/>
  <c r="T212"/>
  <c r="U212" i="15"/>
  <c r="T212"/>
  <c r="U212" i="16"/>
  <c r="T212"/>
  <c r="U212" i="17"/>
  <c r="T212"/>
  <c r="U212" i="18"/>
  <c r="T212"/>
  <c r="U212" i="19"/>
  <c r="T212"/>
  <c r="U212" i="20"/>
  <c r="T212"/>
  <c r="U212" i="21"/>
  <c r="T212"/>
  <c r="U212" i="22"/>
  <c r="T212"/>
  <c r="U212" i="23"/>
  <c r="T212"/>
  <c r="U212" i="24"/>
  <c r="T212"/>
  <c r="U212" i="25"/>
  <c r="T212"/>
  <c r="U212" i="26"/>
  <c r="T212"/>
  <c r="U212" i="27"/>
  <c r="T212"/>
  <c r="U212" i="28"/>
  <c r="T212"/>
  <c r="U212" i="29"/>
  <c r="T212"/>
  <c r="U212" i="30"/>
  <c r="T212"/>
  <c r="U212" i="31"/>
  <c r="T212"/>
  <c r="U212" i="1"/>
  <c r="T212"/>
  <c r="S212" i="2"/>
  <c r="R212"/>
  <c r="Q212"/>
  <c r="P212"/>
  <c r="S212" i="3"/>
  <c r="R212"/>
  <c r="Q212"/>
  <c r="P212"/>
  <c r="S212" i="4"/>
  <c r="R212"/>
  <c r="Q212"/>
  <c r="P212"/>
  <c r="S212" i="5"/>
  <c r="R212"/>
  <c r="Q212"/>
  <c r="P212"/>
  <c r="S212" i="6"/>
  <c r="R212"/>
  <c r="Q212"/>
  <c r="P212"/>
  <c r="S212" i="7"/>
  <c r="R212"/>
  <c r="Q212"/>
  <c r="P212"/>
  <c r="S212" i="8"/>
  <c r="R212"/>
  <c r="Q212"/>
  <c r="P212"/>
  <c r="S212" i="9"/>
  <c r="R212"/>
  <c r="Q212"/>
  <c r="P212"/>
  <c r="S212" i="10"/>
  <c r="R212"/>
  <c r="Q212"/>
  <c r="P212"/>
  <c r="S212" i="11"/>
  <c r="R212"/>
  <c r="Q212"/>
  <c r="P212"/>
  <c r="S212" i="12"/>
  <c r="R212"/>
  <c r="Q212"/>
  <c r="P212"/>
  <c r="S212" i="13"/>
  <c r="R212"/>
  <c r="Q212"/>
  <c r="P212"/>
  <c r="S212" i="14"/>
  <c r="R212"/>
  <c r="Q212"/>
  <c r="P212"/>
  <c r="S212" i="15"/>
  <c r="R212"/>
  <c r="Q212"/>
  <c r="P212"/>
  <c r="S212" i="16"/>
  <c r="R212"/>
  <c r="Q212"/>
  <c r="P212"/>
  <c r="S212" i="17"/>
  <c r="R212"/>
  <c r="Q212"/>
  <c r="P212"/>
  <c r="S212" i="18"/>
  <c r="R212"/>
  <c r="Q212"/>
  <c r="P212"/>
  <c r="S212" i="19"/>
  <c r="R212"/>
  <c r="Q212"/>
  <c r="P212"/>
  <c r="S212" i="20"/>
  <c r="R212"/>
  <c r="Q212"/>
  <c r="P212"/>
  <c r="S212" i="21"/>
  <c r="R212"/>
  <c r="Q212"/>
  <c r="P212"/>
  <c r="S212" i="22"/>
  <c r="R212"/>
  <c r="Q212"/>
  <c r="P212"/>
  <c r="S212" i="23"/>
  <c r="R212"/>
  <c r="Q212"/>
  <c r="P212"/>
  <c r="S212" i="24"/>
  <c r="R212"/>
  <c r="Q212"/>
  <c r="P212"/>
  <c r="S212" i="25"/>
  <c r="R212"/>
  <c r="Q212"/>
  <c r="P212"/>
  <c r="S212" i="26"/>
  <c r="R212"/>
  <c r="Q212"/>
  <c r="P212"/>
  <c r="S212" i="27"/>
  <c r="R212"/>
  <c r="Q212"/>
  <c r="P212"/>
  <c r="S212" i="28"/>
  <c r="R212"/>
  <c r="Q212"/>
  <c r="P212"/>
  <c r="S212" i="29"/>
  <c r="R212"/>
  <c r="Q212"/>
  <c r="P212"/>
  <c r="S212" i="30"/>
  <c r="R212"/>
  <c r="Q212"/>
  <c r="P212"/>
  <c r="S212" i="31"/>
  <c r="R212"/>
  <c r="Q212"/>
  <c r="P212"/>
  <c r="S212" i="1"/>
  <c r="R212"/>
  <c r="Q212"/>
  <c r="P212"/>
  <c r="L212" i="2"/>
  <c r="K212"/>
  <c r="J212"/>
  <c r="I212"/>
  <c r="L212" i="3"/>
  <c r="K212"/>
  <c r="J212"/>
  <c r="I212"/>
  <c r="L212" i="4"/>
  <c r="K212"/>
  <c r="J212"/>
  <c r="I212"/>
  <c r="L212" i="5"/>
  <c r="K212"/>
  <c r="J212"/>
  <c r="I212"/>
  <c r="L212" i="6"/>
  <c r="K212"/>
  <c r="J212"/>
  <c r="I212"/>
  <c r="L212" i="7"/>
  <c r="K212"/>
  <c r="J212"/>
  <c r="I212"/>
  <c r="L212" i="8"/>
  <c r="K212"/>
  <c r="J212"/>
  <c r="I212"/>
  <c r="L212" i="9"/>
  <c r="K212"/>
  <c r="J212"/>
  <c r="I212"/>
  <c r="L212" i="10"/>
  <c r="K212"/>
  <c r="J212"/>
  <c r="I212"/>
  <c r="L212" i="11"/>
  <c r="K212"/>
  <c r="J212"/>
  <c r="I212"/>
  <c r="L212" i="12"/>
  <c r="K212"/>
  <c r="J212"/>
  <c r="I212"/>
  <c r="L212" i="13"/>
  <c r="K212"/>
  <c r="J212"/>
  <c r="I212"/>
  <c r="L212" i="14"/>
  <c r="K212"/>
  <c r="J212"/>
  <c r="I212"/>
  <c r="L212" i="15"/>
  <c r="K212"/>
  <c r="J212"/>
  <c r="I212"/>
  <c r="L212" i="16"/>
  <c r="K212"/>
  <c r="J212"/>
  <c r="I212"/>
  <c r="L212" i="17"/>
  <c r="K212"/>
  <c r="J212"/>
  <c r="I212"/>
  <c r="L212" i="18"/>
  <c r="K212"/>
  <c r="J212"/>
  <c r="I212"/>
  <c r="L212" i="19"/>
  <c r="K212"/>
  <c r="J212"/>
  <c r="I212"/>
  <c r="L212" i="20"/>
  <c r="K212"/>
  <c r="J212"/>
  <c r="I212"/>
  <c r="L212" i="21"/>
  <c r="K212"/>
  <c r="J212"/>
  <c r="I212"/>
  <c r="L212" i="22"/>
  <c r="K212"/>
  <c r="J212"/>
  <c r="I212"/>
  <c r="L212" i="23"/>
  <c r="K212"/>
  <c r="J212"/>
  <c r="I212"/>
  <c r="L212" i="24"/>
  <c r="K212"/>
  <c r="J212"/>
  <c r="I212"/>
  <c r="L212" i="25"/>
  <c r="K212"/>
  <c r="J212"/>
  <c r="I212"/>
  <c r="L212" i="26"/>
  <c r="K212"/>
  <c r="J212"/>
  <c r="I212"/>
  <c r="L212" i="27"/>
  <c r="K212"/>
  <c r="J212"/>
  <c r="I212"/>
  <c r="L212" i="28"/>
  <c r="K212"/>
  <c r="J212"/>
  <c r="I212"/>
  <c r="L212" i="29"/>
  <c r="K212"/>
  <c r="J212"/>
  <c r="I212"/>
  <c r="L212" i="30"/>
  <c r="K212"/>
  <c r="J212"/>
  <c r="I212"/>
  <c r="L212" i="31"/>
  <c r="K212"/>
  <c r="J212"/>
  <c r="I212"/>
  <c r="L212" i="1"/>
  <c r="K212"/>
  <c r="J212"/>
  <c r="I212"/>
  <c r="D212" i="2"/>
  <c r="D212" i="3"/>
  <c r="D212" i="4"/>
  <c r="D212" i="5"/>
  <c r="D212" i="6"/>
  <c r="D212" i="7"/>
  <c r="D212" i="8"/>
  <c r="D212" i="9"/>
  <c r="D212" i="10"/>
  <c r="D212" i="11"/>
  <c r="D212" i="12"/>
  <c r="D212" i="13"/>
  <c r="D212" i="14"/>
  <c r="D212" i="15"/>
  <c r="D212" i="16"/>
  <c r="D212" i="17"/>
  <c r="D212" i="18"/>
  <c r="D212" i="19"/>
  <c r="D212" i="20"/>
  <c r="D212" i="21"/>
  <c r="D212" i="22"/>
  <c r="D212" i="23"/>
  <c r="D212" i="24"/>
  <c r="D212" i="25"/>
  <c r="D212" i="26"/>
  <c r="D212" i="27"/>
  <c r="D212" i="28"/>
  <c r="D212" i="29"/>
  <c r="D212" i="30"/>
  <c r="D212" i="31"/>
  <c r="D212" i="1"/>
  <c r="C212" i="2"/>
  <c r="C212" i="3"/>
  <c r="C212" i="4"/>
  <c r="C212" i="5"/>
  <c r="C212" i="6"/>
  <c r="C212" i="7"/>
  <c r="C212" i="8"/>
  <c r="C212" i="9"/>
  <c r="C212" i="10"/>
  <c r="C212" i="11"/>
  <c r="C212" i="12"/>
  <c r="C212" i="13"/>
  <c r="C212" i="14"/>
  <c r="C212" i="15"/>
  <c r="C212" i="16"/>
  <c r="C212" i="17"/>
  <c r="C212" i="18"/>
  <c r="C212" i="19"/>
  <c r="C212" i="20"/>
  <c r="C212" i="21"/>
  <c r="C212" i="22"/>
  <c r="C212" i="23"/>
  <c r="C212" i="24"/>
  <c r="C212" i="25"/>
  <c r="C212" i="26"/>
  <c r="C212" i="27"/>
  <c r="C212" i="28"/>
  <c r="C212" i="29"/>
  <c r="C212" i="30"/>
  <c r="C212" i="31"/>
  <c r="C212" i="1"/>
  <c r="AB206" i="2"/>
  <c r="AA206"/>
  <c r="Z206"/>
  <c r="Y206"/>
  <c r="AB206" i="3"/>
  <c r="AA206"/>
  <c r="Z206"/>
  <c r="Y206"/>
  <c r="AB206" i="4"/>
  <c r="AA206"/>
  <c r="Z206"/>
  <c r="Y206"/>
  <c r="AB206" i="5"/>
  <c r="AA206"/>
  <c r="Z206"/>
  <c r="Y206"/>
  <c r="AB206" i="6"/>
  <c r="AA206"/>
  <c r="Z206"/>
  <c r="Y206"/>
  <c r="AB206" i="7"/>
  <c r="AA206"/>
  <c r="Z206"/>
  <c r="Y206"/>
  <c r="AB206" i="8"/>
  <c r="AA206"/>
  <c r="Z206"/>
  <c r="Y206"/>
  <c r="AB206" i="9"/>
  <c r="AA206"/>
  <c r="Z206"/>
  <c r="Y206"/>
  <c r="AB206" i="10"/>
  <c r="AA206"/>
  <c r="Z206"/>
  <c r="Y206"/>
  <c r="AB206" i="11"/>
  <c r="AA206"/>
  <c r="Z206"/>
  <c r="Y206"/>
  <c r="AB206" i="12"/>
  <c r="AA206"/>
  <c r="Z206"/>
  <c r="Y206"/>
  <c r="AB206" i="13"/>
  <c r="AA206"/>
  <c r="Z206"/>
  <c r="Y206"/>
  <c r="AB206" i="14"/>
  <c r="AA206"/>
  <c r="Z206"/>
  <c r="Y206"/>
  <c r="AB206" i="15"/>
  <c r="AA206"/>
  <c r="Z206"/>
  <c r="Y206"/>
  <c r="AB206" i="16"/>
  <c r="AA206"/>
  <c r="Z206"/>
  <c r="Y206"/>
  <c r="AB206" i="17"/>
  <c r="AA206"/>
  <c r="Z206"/>
  <c r="Y206"/>
  <c r="AB206" i="18"/>
  <c r="AA206"/>
  <c r="Z206"/>
  <c r="Y206"/>
  <c r="AB206" i="19"/>
  <c r="AA206"/>
  <c r="Z206"/>
  <c r="Y206"/>
  <c r="AB206" i="20"/>
  <c r="AA206"/>
  <c r="Z206"/>
  <c r="Y206"/>
  <c r="AB206" i="21"/>
  <c r="AA206"/>
  <c r="Z206"/>
  <c r="Y206"/>
  <c r="AB206" i="22"/>
  <c r="AA206"/>
  <c r="Z206"/>
  <c r="Y206"/>
  <c r="AB206" i="23"/>
  <c r="AA206"/>
  <c r="Z206"/>
  <c r="Y206"/>
  <c r="AB206" i="24"/>
  <c r="AA206"/>
  <c r="Z206"/>
  <c r="Y206"/>
  <c r="AB206" i="25"/>
  <c r="AA206"/>
  <c r="Z206"/>
  <c r="Y206"/>
  <c r="AB206" i="26"/>
  <c r="AA206"/>
  <c r="Z206"/>
  <c r="Y206"/>
  <c r="AB206" i="27"/>
  <c r="AA206"/>
  <c r="Z206"/>
  <c r="Y206"/>
  <c r="AB206" i="28"/>
  <c r="AA206"/>
  <c r="Z206"/>
  <c r="Y206"/>
  <c r="AB206" i="29"/>
  <c r="AA206"/>
  <c r="Z206"/>
  <c r="Y206"/>
  <c r="AB206" i="30"/>
  <c r="AA206"/>
  <c r="Z206"/>
  <c r="Y206"/>
  <c r="AB206" i="31"/>
  <c r="AA206"/>
  <c r="Z206"/>
  <c r="Y206"/>
  <c r="AA206" i="1"/>
  <c r="Z206"/>
  <c r="Y206"/>
  <c r="U206" i="2"/>
  <c r="T206"/>
  <c r="U206" i="3"/>
  <c r="T206"/>
  <c r="U206" i="4"/>
  <c r="T206"/>
  <c r="U206" i="5"/>
  <c r="T206"/>
  <c r="U206" i="6"/>
  <c r="T206"/>
  <c r="U206" i="7"/>
  <c r="T206"/>
  <c r="U206" i="8"/>
  <c r="T206"/>
  <c r="U206" i="9"/>
  <c r="T206"/>
  <c r="U206" i="10"/>
  <c r="T206"/>
  <c r="U206" i="11"/>
  <c r="T206"/>
  <c r="U206" i="12"/>
  <c r="T206"/>
  <c r="U206" i="13"/>
  <c r="T206"/>
  <c r="U206" i="14"/>
  <c r="T206"/>
  <c r="U206" i="15"/>
  <c r="T206"/>
  <c r="U206" i="16"/>
  <c r="T206"/>
  <c r="U206" i="17"/>
  <c r="T206"/>
  <c r="U206" i="18"/>
  <c r="T206"/>
  <c r="U206" i="19"/>
  <c r="T206"/>
  <c r="U206" i="20"/>
  <c r="T206"/>
  <c r="U206" i="21"/>
  <c r="T206"/>
  <c r="U206" i="22"/>
  <c r="T206"/>
  <c r="U206" i="23"/>
  <c r="T206"/>
  <c r="U206" i="24"/>
  <c r="T206"/>
  <c r="U206" i="25"/>
  <c r="T206"/>
  <c r="U206" i="26"/>
  <c r="T206"/>
  <c r="U206" i="27"/>
  <c r="T206"/>
  <c r="U206" i="28"/>
  <c r="T206"/>
  <c r="U206" i="29"/>
  <c r="T206"/>
  <c r="U206" i="30"/>
  <c r="T206"/>
  <c r="U206" i="31"/>
  <c r="T206"/>
  <c r="U206" i="1"/>
  <c r="T206"/>
  <c r="S206" i="2"/>
  <c r="R206"/>
  <c r="Q206"/>
  <c r="P206"/>
  <c r="S206" i="3"/>
  <c r="R206"/>
  <c r="Q206"/>
  <c r="P206"/>
  <c r="S206" i="4"/>
  <c r="R206"/>
  <c r="Q206"/>
  <c r="P206"/>
  <c r="S206" i="5"/>
  <c r="R206"/>
  <c r="Q206"/>
  <c r="P206"/>
  <c r="S206" i="6"/>
  <c r="R206"/>
  <c r="Q206"/>
  <c r="P206"/>
  <c r="S206" i="7"/>
  <c r="R206"/>
  <c r="Q206"/>
  <c r="P206"/>
  <c r="S206" i="8"/>
  <c r="R206"/>
  <c r="Q206"/>
  <c r="P206"/>
  <c r="S206" i="9"/>
  <c r="R206"/>
  <c r="Q206"/>
  <c r="P206"/>
  <c r="S206" i="10"/>
  <c r="R206"/>
  <c r="Q206"/>
  <c r="P206"/>
  <c r="S206" i="11"/>
  <c r="R206"/>
  <c r="Q206"/>
  <c r="P206"/>
  <c r="S206" i="12"/>
  <c r="R206"/>
  <c r="Q206"/>
  <c r="P206"/>
  <c r="S206" i="13"/>
  <c r="R206"/>
  <c r="Q206"/>
  <c r="P206"/>
  <c r="S206" i="14"/>
  <c r="R206"/>
  <c r="Q206"/>
  <c r="P206"/>
  <c r="S206" i="15"/>
  <c r="R206"/>
  <c r="Q206"/>
  <c r="P206"/>
  <c r="S206" i="16"/>
  <c r="R206"/>
  <c r="Q206"/>
  <c r="P206"/>
  <c r="S206" i="17"/>
  <c r="R206"/>
  <c r="Q206"/>
  <c r="P206"/>
  <c r="S206" i="18"/>
  <c r="R206"/>
  <c r="Q206"/>
  <c r="P206"/>
  <c r="S206" i="19"/>
  <c r="R206"/>
  <c r="Q206"/>
  <c r="P206"/>
  <c r="S206" i="20"/>
  <c r="R206"/>
  <c r="Q206"/>
  <c r="P206"/>
  <c r="S206" i="21"/>
  <c r="R206"/>
  <c r="Q206"/>
  <c r="P206"/>
  <c r="S206" i="22"/>
  <c r="R206"/>
  <c r="Q206"/>
  <c r="P206"/>
  <c r="S206" i="23"/>
  <c r="R206"/>
  <c r="Q206"/>
  <c r="P206"/>
  <c r="S206" i="24"/>
  <c r="R206"/>
  <c r="Q206"/>
  <c r="P206"/>
  <c r="S206" i="25"/>
  <c r="R206"/>
  <c r="Q206"/>
  <c r="P206"/>
  <c r="S206" i="26"/>
  <c r="R206"/>
  <c r="Q206"/>
  <c r="P206"/>
  <c r="S206" i="27"/>
  <c r="R206"/>
  <c r="Q206"/>
  <c r="P206"/>
  <c r="S206" i="28"/>
  <c r="R206"/>
  <c r="Q206"/>
  <c r="P206"/>
  <c r="S206" i="29"/>
  <c r="R206"/>
  <c r="Q206"/>
  <c r="P206"/>
  <c r="S206" i="30"/>
  <c r="R206"/>
  <c r="Q206"/>
  <c r="P206"/>
  <c r="S206" i="31"/>
  <c r="R206"/>
  <c r="Q206"/>
  <c r="P206"/>
  <c r="S206" i="1"/>
  <c r="R206"/>
  <c r="Q206"/>
  <c r="P206"/>
  <c r="L206" i="2"/>
  <c r="K206"/>
  <c r="J206"/>
  <c r="I206"/>
  <c r="L206" i="3"/>
  <c r="K206"/>
  <c r="J206"/>
  <c r="I206"/>
  <c r="L206" i="4"/>
  <c r="K206"/>
  <c r="J206"/>
  <c r="I206"/>
  <c r="L206" i="5"/>
  <c r="K206"/>
  <c r="J206"/>
  <c r="I206"/>
  <c r="L206" i="6"/>
  <c r="K206"/>
  <c r="J206"/>
  <c r="I206"/>
  <c r="L206" i="7"/>
  <c r="K206"/>
  <c r="J206"/>
  <c r="I206"/>
  <c r="L206" i="8"/>
  <c r="K206"/>
  <c r="J206"/>
  <c r="I206"/>
  <c r="L206" i="9"/>
  <c r="K206"/>
  <c r="J206"/>
  <c r="I206"/>
  <c r="L206" i="10"/>
  <c r="K206"/>
  <c r="J206"/>
  <c r="I206"/>
  <c r="L206" i="11"/>
  <c r="K206"/>
  <c r="J206"/>
  <c r="I206"/>
  <c r="L206" i="12"/>
  <c r="K206"/>
  <c r="J206"/>
  <c r="I206"/>
  <c r="L206" i="13"/>
  <c r="K206"/>
  <c r="J206"/>
  <c r="I206"/>
  <c r="L206" i="14"/>
  <c r="K206"/>
  <c r="J206"/>
  <c r="I206"/>
  <c r="L206" i="15"/>
  <c r="K206"/>
  <c r="J206"/>
  <c r="I206"/>
  <c r="L206" i="16"/>
  <c r="K206"/>
  <c r="J206"/>
  <c r="I206"/>
  <c r="L206" i="17"/>
  <c r="K206"/>
  <c r="J206"/>
  <c r="I206"/>
  <c r="L206" i="18"/>
  <c r="K206"/>
  <c r="J206"/>
  <c r="I206"/>
  <c r="L206" i="19"/>
  <c r="K206"/>
  <c r="J206"/>
  <c r="I206"/>
  <c r="L206" i="20"/>
  <c r="K206"/>
  <c r="J206"/>
  <c r="I206"/>
  <c r="L206" i="21"/>
  <c r="K206"/>
  <c r="J206"/>
  <c r="I206"/>
  <c r="L206" i="22"/>
  <c r="K206"/>
  <c r="J206"/>
  <c r="I206"/>
  <c r="L206" i="23"/>
  <c r="K206"/>
  <c r="J206"/>
  <c r="I206"/>
  <c r="L206" i="24"/>
  <c r="K206"/>
  <c r="J206"/>
  <c r="I206"/>
  <c r="L206" i="25"/>
  <c r="K206"/>
  <c r="J206"/>
  <c r="I206"/>
  <c r="L206" i="26"/>
  <c r="K206"/>
  <c r="J206"/>
  <c r="I206"/>
  <c r="L206" i="27"/>
  <c r="K206"/>
  <c r="J206"/>
  <c r="I206"/>
  <c r="L206" i="28"/>
  <c r="K206"/>
  <c r="J206"/>
  <c r="I206"/>
  <c r="L206" i="29"/>
  <c r="K206"/>
  <c r="J206"/>
  <c r="I206"/>
  <c r="L206" i="30"/>
  <c r="K206"/>
  <c r="J206"/>
  <c r="I206"/>
  <c r="L206" i="31"/>
  <c r="K206"/>
  <c r="J206"/>
  <c r="I206"/>
  <c r="L206" i="1"/>
  <c r="K206"/>
  <c r="J206"/>
  <c r="I206"/>
  <c r="F206" i="2"/>
  <c r="E206"/>
  <c r="F206" i="3"/>
  <c r="E206"/>
  <c r="F206" i="4"/>
  <c r="E206"/>
  <c r="F206" i="5"/>
  <c r="E206"/>
  <c r="F206" i="6"/>
  <c r="E206"/>
  <c r="F206" i="7"/>
  <c r="E206"/>
  <c r="F206" i="8"/>
  <c r="E206"/>
  <c r="F206" i="9"/>
  <c r="E206"/>
  <c r="F206" i="10"/>
  <c r="E206"/>
  <c r="F206" i="11"/>
  <c r="E206"/>
  <c r="F206" i="12"/>
  <c r="E206"/>
  <c r="F206" i="13"/>
  <c r="E206"/>
  <c r="F206" i="14"/>
  <c r="E206"/>
  <c r="F206" i="15"/>
  <c r="E206"/>
  <c r="F206" i="16"/>
  <c r="E206"/>
  <c r="F206" i="17"/>
  <c r="E206"/>
  <c r="F206" i="18"/>
  <c r="E206"/>
  <c r="F206" i="19"/>
  <c r="E206"/>
  <c r="F206" i="20"/>
  <c r="E206"/>
  <c r="F206" i="21"/>
  <c r="E206"/>
  <c r="F206" i="22"/>
  <c r="E206"/>
  <c r="F206" i="23"/>
  <c r="E206"/>
  <c r="F206" i="24"/>
  <c r="E206"/>
  <c r="F206" i="25"/>
  <c r="E206"/>
  <c r="F206" i="26"/>
  <c r="E206"/>
  <c r="F206" i="27"/>
  <c r="E206"/>
  <c r="F206" i="28"/>
  <c r="E206"/>
  <c r="F206" i="29"/>
  <c r="E206"/>
  <c r="F206" i="30"/>
  <c r="E206"/>
  <c r="F206" i="31"/>
  <c r="E206"/>
  <c r="F206" i="1"/>
  <c r="E206"/>
  <c r="C206" i="2"/>
  <c r="C206" i="3"/>
  <c r="C206" i="4"/>
  <c r="C206" i="5"/>
  <c r="C206" i="6"/>
  <c r="C206" i="7"/>
  <c r="C206" i="8"/>
  <c r="C206" i="9"/>
  <c r="C206" i="10"/>
  <c r="C206" i="11"/>
  <c r="C206" i="12"/>
  <c r="C206" i="13"/>
  <c r="C206" i="14"/>
  <c r="C206" i="15"/>
  <c r="C206" i="16"/>
  <c r="C206" i="17"/>
  <c r="C206" i="18"/>
  <c r="C206" i="19"/>
  <c r="C206" i="20"/>
  <c r="C206" i="21"/>
  <c r="C206" i="22"/>
  <c r="C206" i="23"/>
  <c r="C206" i="24"/>
  <c r="C206" i="25"/>
  <c r="C206" i="26"/>
  <c r="C206" i="27"/>
  <c r="C206" i="28"/>
  <c r="C206" i="29"/>
  <c r="C206" i="30"/>
  <c r="C206" i="31"/>
  <c r="C206" i="1"/>
  <c r="AB192" i="2"/>
  <c r="AA192"/>
  <c r="Z192"/>
  <c r="Y192"/>
  <c r="AB192" i="3"/>
  <c r="AA192"/>
  <c r="Z192"/>
  <c r="Y192"/>
  <c r="AB192" i="4"/>
  <c r="AA192"/>
  <c r="Z192"/>
  <c r="Y192"/>
  <c r="AB192" i="5"/>
  <c r="AA192"/>
  <c r="Z192"/>
  <c r="Y192"/>
  <c r="AB192" i="6"/>
  <c r="AA192"/>
  <c r="Z192"/>
  <c r="Y192"/>
  <c r="AB192" i="7"/>
  <c r="AA192"/>
  <c r="Z192"/>
  <c r="Y192"/>
  <c r="AB192" i="8"/>
  <c r="AA192"/>
  <c r="Z192"/>
  <c r="Y192"/>
  <c r="AB192" i="9"/>
  <c r="AA192"/>
  <c r="Z192"/>
  <c r="Y192"/>
  <c r="AB192" i="10"/>
  <c r="AA192"/>
  <c r="Z192"/>
  <c r="Y192"/>
  <c r="AB192" i="11"/>
  <c r="AA192"/>
  <c r="Z192"/>
  <c r="Y192"/>
  <c r="AB192" i="12"/>
  <c r="AA192"/>
  <c r="Z192"/>
  <c r="Y192"/>
  <c r="AB192" i="13"/>
  <c r="AA192"/>
  <c r="Z192"/>
  <c r="Y192"/>
  <c r="AB192" i="14"/>
  <c r="AA192"/>
  <c r="Z192"/>
  <c r="Y192"/>
  <c r="AB192" i="15"/>
  <c r="AA192"/>
  <c r="Z192"/>
  <c r="Y192"/>
  <c r="AB192" i="16"/>
  <c r="AA192"/>
  <c r="Z192"/>
  <c r="Y192"/>
  <c r="AB192" i="17"/>
  <c r="AA192"/>
  <c r="Z192"/>
  <c r="Y192"/>
  <c r="AB192" i="18"/>
  <c r="AA192"/>
  <c r="Z192"/>
  <c r="Y192"/>
  <c r="AB192" i="19"/>
  <c r="AA192"/>
  <c r="Z192"/>
  <c r="Y192"/>
  <c r="AB192" i="20"/>
  <c r="AA192"/>
  <c r="Z192"/>
  <c r="Y192"/>
  <c r="AB192" i="21"/>
  <c r="AA192"/>
  <c r="Z192"/>
  <c r="Y192"/>
  <c r="AB192" i="22"/>
  <c r="AA192"/>
  <c r="Z192"/>
  <c r="Y192"/>
  <c r="AB192" i="23"/>
  <c r="AA192"/>
  <c r="Z192"/>
  <c r="Y192"/>
  <c r="AB192" i="24"/>
  <c r="AA192"/>
  <c r="Z192"/>
  <c r="Y192"/>
  <c r="AB192" i="25"/>
  <c r="AA192"/>
  <c r="Z192"/>
  <c r="Y192"/>
  <c r="AB192" i="26"/>
  <c r="AA192"/>
  <c r="Z192"/>
  <c r="Y192"/>
  <c r="AB192" i="27"/>
  <c r="AA192"/>
  <c r="Z192"/>
  <c r="Y192"/>
  <c r="AB192" i="28"/>
  <c r="AA192"/>
  <c r="Z192"/>
  <c r="Y192"/>
  <c r="AB192" i="29"/>
  <c r="AA192"/>
  <c r="Z192"/>
  <c r="Y192"/>
  <c r="AB192" i="30"/>
  <c r="AA192"/>
  <c r="Z192"/>
  <c r="Y192"/>
  <c r="AB192" i="31"/>
  <c r="AA192"/>
  <c r="Z192"/>
  <c r="Y192"/>
  <c r="AA192" i="1"/>
  <c r="Z192"/>
  <c r="Y192"/>
  <c r="U192" i="2"/>
  <c r="T192"/>
  <c r="U192" i="3"/>
  <c r="T192"/>
  <c r="U192" i="4"/>
  <c r="T192"/>
  <c r="U192" i="5"/>
  <c r="T192"/>
  <c r="U192" i="6"/>
  <c r="T192"/>
  <c r="U192" i="7"/>
  <c r="T192"/>
  <c r="U192" i="8"/>
  <c r="T192"/>
  <c r="U192" i="9"/>
  <c r="T192"/>
  <c r="U192" i="10"/>
  <c r="T192"/>
  <c r="U192" i="11"/>
  <c r="T192"/>
  <c r="U192" i="12"/>
  <c r="T192"/>
  <c r="U192" i="13"/>
  <c r="T192"/>
  <c r="U192" i="14"/>
  <c r="T192"/>
  <c r="U192" i="15"/>
  <c r="T192"/>
  <c r="U192" i="16"/>
  <c r="T192"/>
  <c r="U192" i="17"/>
  <c r="T192"/>
  <c r="U192" i="18"/>
  <c r="T192"/>
  <c r="U192" i="19"/>
  <c r="T192"/>
  <c r="U192" i="20"/>
  <c r="T192"/>
  <c r="U192" i="21"/>
  <c r="T192"/>
  <c r="U192" i="22"/>
  <c r="T192"/>
  <c r="U192" i="23"/>
  <c r="T192"/>
  <c r="U192" i="24"/>
  <c r="T192"/>
  <c r="U192" i="25"/>
  <c r="T192"/>
  <c r="U192" i="26"/>
  <c r="T192"/>
  <c r="U192" i="27"/>
  <c r="T192"/>
  <c r="U192" i="28"/>
  <c r="T192"/>
  <c r="U192" i="29"/>
  <c r="T192"/>
  <c r="U192" i="30"/>
  <c r="T192"/>
  <c r="U192" i="31"/>
  <c r="T192"/>
  <c r="U192" i="1"/>
  <c r="T192"/>
  <c r="S192" i="2"/>
  <c r="R192"/>
  <c r="Q192"/>
  <c r="P192"/>
  <c r="S192" i="3"/>
  <c r="R192"/>
  <c r="Q192"/>
  <c r="P192"/>
  <c r="S192" i="4"/>
  <c r="R192"/>
  <c r="Q192"/>
  <c r="P192"/>
  <c r="S192" i="5"/>
  <c r="R192"/>
  <c r="Q192"/>
  <c r="P192"/>
  <c r="S192" i="6"/>
  <c r="R192"/>
  <c r="Q192"/>
  <c r="P192"/>
  <c r="S192" i="7"/>
  <c r="R192"/>
  <c r="Q192"/>
  <c r="P192"/>
  <c r="S192" i="8"/>
  <c r="R192"/>
  <c r="Q192"/>
  <c r="P192"/>
  <c r="S192" i="9"/>
  <c r="R192"/>
  <c r="Q192"/>
  <c r="P192"/>
  <c r="S192" i="10"/>
  <c r="R192"/>
  <c r="Q192"/>
  <c r="P192"/>
  <c r="S192" i="11"/>
  <c r="R192"/>
  <c r="Q192"/>
  <c r="P192"/>
  <c r="S192" i="12"/>
  <c r="R192"/>
  <c r="Q192"/>
  <c r="P192"/>
  <c r="S192" i="13"/>
  <c r="R192"/>
  <c r="Q192"/>
  <c r="P192"/>
  <c r="S192" i="14"/>
  <c r="R192"/>
  <c r="Q192"/>
  <c r="P192"/>
  <c r="S192" i="15"/>
  <c r="R192"/>
  <c r="Q192"/>
  <c r="P192"/>
  <c r="S192" i="16"/>
  <c r="R192"/>
  <c r="Q192"/>
  <c r="P192"/>
  <c r="S192" i="17"/>
  <c r="R192"/>
  <c r="Q192"/>
  <c r="P192"/>
  <c r="S192" i="18"/>
  <c r="R192"/>
  <c r="Q192"/>
  <c r="P192"/>
  <c r="S192" i="19"/>
  <c r="R192"/>
  <c r="Q192"/>
  <c r="P192"/>
  <c r="S192" i="20"/>
  <c r="R192"/>
  <c r="Q192"/>
  <c r="P192"/>
  <c r="S192" i="21"/>
  <c r="R192"/>
  <c r="Q192"/>
  <c r="P192"/>
  <c r="S192" i="22"/>
  <c r="R192"/>
  <c r="Q192"/>
  <c r="P192"/>
  <c r="S192" i="23"/>
  <c r="R192"/>
  <c r="Q192"/>
  <c r="P192"/>
  <c r="R192" i="24"/>
  <c r="Q192"/>
  <c r="P192"/>
  <c r="S192" i="25"/>
  <c r="R192"/>
  <c r="Q192"/>
  <c r="P192"/>
  <c r="S192" i="26"/>
  <c r="R192"/>
  <c r="Q192"/>
  <c r="P192"/>
  <c r="S192" i="27"/>
  <c r="R192"/>
  <c r="Q192"/>
  <c r="P192"/>
  <c r="S192" i="28"/>
  <c r="R192"/>
  <c r="Q192"/>
  <c r="P192"/>
  <c r="S192" i="29"/>
  <c r="R192"/>
  <c r="Q192"/>
  <c r="P192"/>
  <c r="S192" i="30"/>
  <c r="R192"/>
  <c r="Q192"/>
  <c r="P192"/>
  <c r="S192" i="31"/>
  <c r="R192"/>
  <c r="Q192"/>
  <c r="P192"/>
  <c r="S192" i="1"/>
  <c r="R192"/>
  <c r="Q192"/>
  <c r="P192"/>
  <c r="L192" i="2"/>
  <c r="K192"/>
  <c r="J192"/>
  <c r="I192"/>
  <c r="L192" i="3"/>
  <c r="K192"/>
  <c r="J192"/>
  <c r="I192"/>
  <c r="L192" i="4"/>
  <c r="K192"/>
  <c r="J192"/>
  <c r="I192"/>
  <c r="L192" i="5"/>
  <c r="K192"/>
  <c r="J192"/>
  <c r="I192"/>
  <c r="L192" i="6"/>
  <c r="K192"/>
  <c r="J192"/>
  <c r="I192"/>
  <c r="L192" i="7"/>
  <c r="K192"/>
  <c r="J192"/>
  <c r="I192"/>
  <c r="L192" i="8"/>
  <c r="K192"/>
  <c r="J192"/>
  <c r="I192"/>
  <c r="L192" i="9"/>
  <c r="K192"/>
  <c r="J192"/>
  <c r="I192"/>
  <c r="L192" i="10"/>
  <c r="K192"/>
  <c r="J192"/>
  <c r="I192"/>
  <c r="L192" i="11"/>
  <c r="K192"/>
  <c r="J192"/>
  <c r="I192"/>
  <c r="L192" i="12"/>
  <c r="K192"/>
  <c r="J192"/>
  <c r="I192"/>
  <c r="L192" i="13"/>
  <c r="K192"/>
  <c r="J192"/>
  <c r="I192"/>
  <c r="L192" i="14"/>
  <c r="K192"/>
  <c r="J192"/>
  <c r="I192"/>
  <c r="L192" i="15"/>
  <c r="K192"/>
  <c r="J192"/>
  <c r="I192"/>
  <c r="L192" i="16"/>
  <c r="K192"/>
  <c r="J192"/>
  <c r="I192"/>
  <c r="L192" i="17"/>
  <c r="K192"/>
  <c r="J192"/>
  <c r="I192"/>
  <c r="L192" i="18"/>
  <c r="K192"/>
  <c r="J192"/>
  <c r="I192"/>
  <c r="L192" i="19"/>
  <c r="K192"/>
  <c r="J192"/>
  <c r="I192"/>
  <c r="L192" i="20"/>
  <c r="K192"/>
  <c r="J192"/>
  <c r="I192"/>
  <c r="L192" i="21"/>
  <c r="K192"/>
  <c r="J192"/>
  <c r="I192"/>
  <c r="L192" i="22"/>
  <c r="K192"/>
  <c r="J192"/>
  <c r="I192"/>
  <c r="L192" i="23"/>
  <c r="K192"/>
  <c r="J192"/>
  <c r="I192"/>
  <c r="L192" i="24"/>
  <c r="K192"/>
  <c r="J192"/>
  <c r="I192"/>
  <c r="L192" i="25"/>
  <c r="K192"/>
  <c r="J192"/>
  <c r="I192"/>
  <c r="L192" i="26"/>
  <c r="K192"/>
  <c r="J192"/>
  <c r="I192"/>
  <c r="L192" i="27"/>
  <c r="K192"/>
  <c r="J192"/>
  <c r="I192"/>
  <c r="L192" i="28"/>
  <c r="K192"/>
  <c r="J192"/>
  <c r="I192"/>
  <c r="L192" i="29"/>
  <c r="K192"/>
  <c r="J192"/>
  <c r="I192"/>
  <c r="L192" i="30"/>
  <c r="K192"/>
  <c r="J192"/>
  <c r="I192"/>
  <c r="L192" i="31"/>
  <c r="K192"/>
  <c r="J192"/>
  <c r="I192"/>
  <c r="L192" i="1"/>
  <c r="K192"/>
  <c r="J192"/>
  <c r="I192"/>
  <c r="F192" i="2"/>
  <c r="E192"/>
  <c r="F192" i="3"/>
  <c r="E192"/>
  <c r="F192" i="4"/>
  <c r="E192"/>
  <c r="E192" i="5"/>
  <c r="F192" i="6"/>
  <c r="E192"/>
  <c r="F192" i="7"/>
  <c r="E192"/>
  <c r="F192" i="8"/>
  <c r="E192"/>
  <c r="F192" i="9"/>
  <c r="E192"/>
  <c r="F192" i="10"/>
  <c r="E192"/>
  <c r="F192" i="11"/>
  <c r="E192"/>
  <c r="F192" i="12"/>
  <c r="E192"/>
  <c r="E192" i="13"/>
  <c r="F192" i="14"/>
  <c r="E192"/>
  <c r="F192" i="15"/>
  <c r="E192"/>
  <c r="F192" i="16"/>
  <c r="E192"/>
  <c r="F192" i="17"/>
  <c r="E192"/>
  <c r="F192" i="18"/>
  <c r="E192"/>
  <c r="F192" i="19"/>
  <c r="E192"/>
  <c r="F192" i="20"/>
  <c r="E192"/>
  <c r="F192" i="21"/>
  <c r="E192"/>
  <c r="F192" i="22"/>
  <c r="E192"/>
  <c r="E192" i="23"/>
  <c r="F192" i="24"/>
  <c r="E192"/>
  <c r="F192" i="25"/>
  <c r="E192"/>
  <c r="F192" i="26"/>
  <c r="E192"/>
  <c r="F192" i="27"/>
  <c r="E192"/>
  <c r="F192" i="28"/>
  <c r="E192"/>
  <c r="E192" i="29"/>
  <c r="F192" i="30"/>
  <c r="E192"/>
  <c r="F192" i="31"/>
  <c r="E192"/>
  <c r="F192" i="1"/>
  <c r="E192"/>
  <c r="C192" i="2"/>
  <c r="C192" i="3"/>
  <c r="C192" i="4"/>
  <c r="C192" i="5"/>
  <c r="C192" i="6"/>
  <c r="C192" i="7"/>
  <c r="C192" i="8"/>
  <c r="C192" i="9"/>
  <c r="C192" i="10"/>
  <c r="C192" i="11"/>
  <c r="C192" i="12"/>
  <c r="C192" i="13"/>
  <c r="C192" i="14"/>
  <c r="C192" i="15"/>
  <c r="C192" i="16"/>
  <c r="C192" i="17"/>
  <c r="C192" i="18"/>
  <c r="C192" i="19"/>
  <c r="C192" i="20"/>
  <c r="C192" i="21"/>
  <c r="C192" i="22"/>
  <c r="C192" i="23"/>
  <c r="C192" i="24"/>
  <c r="C192" i="25"/>
  <c r="C192" i="26"/>
  <c r="C192" i="27"/>
  <c r="C192" i="28"/>
  <c r="C192" i="29"/>
  <c r="C192" i="30"/>
  <c r="C192" i="31"/>
  <c r="C192" i="1"/>
  <c r="AB186" i="2"/>
  <c r="AA186"/>
  <c r="Z186"/>
  <c r="Y186"/>
  <c r="AB186" i="3"/>
  <c r="AA186"/>
  <c r="Z186"/>
  <c r="Y186"/>
  <c r="AB186" i="4"/>
  <c r="AA186"/>
  <c r="Z186"/>
  <c r="Y186"/>
  <c r="AB186" i="5"/>
  <c r="AA186"/>
  <c r="Z186"/>
  <c r="Y186"/>
  <c r="AB186" i="6"/>
  <c r="AA186"/>
  <c r="Z186"/>
  <c r="Y186"/>
  <c r="AB186" i="7"/>
  <c r="AA186"/>
  <c r="Z186"/>
  <c r="Y186"/>
  <c r="AB186" i="8"/>
  <c r="AA186"/>
  <c r="Z186"/>
  <c r="Y186"/>
  <c r="AB186" i="9"/>
  <c r="AA186"/>
  <c r="Z186"/>
  <c r="Y186"/>
  <c r="AB186" i="10"/>
  <c r="AA186"/>
  <c r="Z186"/>
  <c r="Y186"/>
  <c r="AB186" i="11"/>
  <c r="AA186"/>
  <c r="Z186"/>
  <c r="Y186"/>
  <c r="AB186" i="12"/>
  <c r="AA186"/>
  <c r="Z186"/>
  <c r="Y186"/>
  <c r="AB186" i="13"/>
  <c r="AA186"/>
  <c r="Z186"/>
  <c r="Y186"/>
  <c r="AB186" i="14"/>
  <c r="AA186"/>
  <c r="Z186"/>
  <c r="Y186"/>
  <c r="AB186" i="15"/>
  <c r="AA186"/>
  <c r="Z186"/>
  <c r="Y186"/>
  <c r="AB186" i="16"/>
  <c r="AA186"/>
  <c r="Z186"/>
  <c r="Y186"/>
  <c r="AB186" i="17"/>
  <c r="AA186"/>
  <c r="Z186"/>
  <c r="Y186"/>
  <c r="AB186" i="18"/>
  <c r="AA186"/>
  <c r="Z186"/>
  <c r="Y186"/>
  <c r="AB186" i="19"/>
  <c r="AA186"/>
  <c r="Z186"/>
  <c r="Y186"/>
  <c r="AB186" i="20"/>
  <c r="AA186"/>
  <c r="Z186"/>
  <c r="Y186"/>
  <c r="AB186" i="21"/>
  <c r="AA186"/>
  <c r="Z186"/>
  <c r="Y186"/>
  <c r="AB186" i="22"/>
  <c r="AA186"/>
  <c r="Z186"/>
  <c r="Y186"/>
  <c r="AB186" i="23"/>
  <c r="AA186"/>
  <c r="Z186"/>
  <c r="Y186"/>
  <c r="AB186" i="24"/>
  <c r="AA186"/>
  <c r="Z186"/>
  <c r="Y186"/>
  <c r="AB186" i="25"/>
  <c r="AA186"/>
  <c r="Z186"/>
  <c r="Y186"/>
  <c r="AB186" i="26"/>
  <c r="AA186"/>
  <c r="Z186"/>
  <c r="Y186"/>
  <c r="AB186" i="27"/>
  <c r="AA186"/>
  <c r="Z186"/>
  <c r="Y186"/>
  <c r="AB186" i="28"/>
  <c r="AA186"/>
  <c r="Z186"/>
  <c r="Y186"/>
  <c r="AB186" i="29"/>
  <c r="AA186"/>
  <c r="Z186"/>
  <c r="Y186"/>
  <c r="AB186" i="30"/>
  <c r="AA186"/>
  <c r="Z186"/>
  <c r="Y186"/>
  <c r="AB186" i="31"/>
  <c r="AA186"/>
  <c r="Z186"/>
  <c r="Y186"/>
  <c r="AB186" i="1"/>
  <c r="AA186"/>
  <c r="Z186"/>
  <c r="Y186"/>
  <c r="U186" i="2"/>
  <c r="T186"/>
  <c r="S186"/>
  <c r="R186"/>
  <c r="Q186"/>
  <c r="P186"/>
  <c r="U186" i="3"/>
  <c r="T186"/>
  <c r="S186"/>
  <c r="R186"/>
  <c r="Q186"/>
  <c r="P186"/>
  <c r="U186" i="4"/>
  <c r="T186"/>
  <c r="S186"/>
  <c r="R186"/>
  <c r="Q186"/>
  <c r="P186"/>
  <c r="U186" i="5"/>
  <c r="T186"/>
  <c r="S186"/>
  <c r="R186"/>
  <c r="Q186"/>
  <c r="P186"/>
  <c r="U186" i="6"/>
  <c r="T186"/>
  <c r="S186"/>
  <c r="R186"/>
  <c r="Q186"/>
  <c r="P186"/>
  <c r="U186" i="7"/>
  <c r="T186"/>
  <c r="S186"/>
  <c r="R186"/>
  <c r="Q186"/>
  <c r="P186"/>
  <c r="U186" i="8"/>
  <c r="T186"/>
  <c r="S186"/>
  <c r="R186"/>
  <c r="Q186"/>
  <c r="P186"/>
  <c r="U186" i="9"/>
  <c r="T186"/>
  <c r="S186"/>
  <c r="R186"/>
  <c r="Q186"/>
  <c r="P186"/>
  <c r="U186" i="10"/>
  <c r="T186"/>
  <c r="S186"/>
  <c r="R186"/>
  <c r="Q186"/>
  <c r="P186"/>
  <c r="U186" i="11"/>
  <c r="T186"/>
  <c r="S186"/>
  <c r="R186"/>
  <c r="Q186"/>
  <c r="P186"/>
  <c r="U186" i="12"/>
  <c r="T186"/>
  <c r="S186"/>
  <c r="R186"/>
  <c r="Q186"/>
  <c r="P186"/>
  <c r="U186" i="13"/>
  <c r="T186"/>
  <c r="S186"/>
  <c r="R186"/>
  <c r="Q186"/>
  <c r="P186"/>
  <c r="U186" i="14"/>
  <c r="T186"/>
  <c r="S186"/>
  <c r="R186"/>
  <c r="Q186"/>
  <c r="P186"/>
  <c r="U186" i="15"/>
  <c r="T186"/>
  <c r="S186"/>
  <c r="R186"/>
  <c r="Q186"/>
  <c r="P186"/>
  <c r="U186" i="16"/>
  <c r="T186"/>
  <c r="S186"/>
  <c r="R186"/>
  <c r="Q186"/>
  <c r="P186"/>
  <c r="U186" i="17"/>
  <c r="T186"/>
  <c r="S186"/>
  <c r="R186"/>
  <c r="Q186"/>
  <c r="P186"/>
  <c r="U186" i="18"/>
  <c r="T186"/>
  <c r="S186"/>
  <c r="R186"/>
  <c r="Q186"/>
  <c r="P186"/>
  <c r="U186" i="19"/>
  <c r="T186"/>
  <c r="S186"/>
  <c r="R186"/>
  <c r="Q186"/>
  <c r="P186"/>
  <c r="U186" i="20"/>
  <c r="T186"/>
  <c r="S186"/>
  <c r="R186"/>
  <c r="Q186"/>
  <c r="P186"/>
  <c r="U186" i="21"/>
  <c r="T186"/>
  <c r="S186"/>
  <c r="R186"/>
  <c r="Q186"/>
  <c r="P186"/>
  <c r="U186" i="22"/>
  <c r="T186"/>
  <c r="S186"/>
  <c r="R186"/>
  <c r="Q186"/>
  <c r="P186"/>
  <c r="U186" i="23"/>
  <c r="T186"/>
  <c r="S186"/>
  <c r="R186"/>
  <c r="Q186"/>
  <c r="P186"/>
  <c r="U186" i="24"/>
  <c r="T186"/>
  <c r="S186"/>
  <c r="R186"/>
  <c r="Q186"/>
  <c r="P186"/>
  <c r="U186" i="25"/>
  <c r="T186"/>
  <c r="R186"/>
  <c r="Q186"/>
  <c r="P186"/>
  <c r="U186" i="26"/>
  <c r="T186"/>
  <c r="S186"/>
  <c r="R186"/>
  <c r="Q186"/>
  <c r="P186"/>
  <c r="U186" i="27"/>
  <c r="T186"/>
  <c r="S186"/>
  <c r="R186"/>
  <c r="Q186"/>
  <c r="P186"/>
  <c r="U186" i="28"/>
  <c r="T186"/>
  <c r="S186"/>
  <c r="R186"/>
  <c r="Q186"/>
  <c r="P186"/>
  <c r="U186" i="29"/>
  <c r="T186"/>
  <c r="S186"/>
  <c r="R186"/>
  <c r="Q186"/>
  <c r="P186"/>
  <c r="U186" i="30"/>
  <c r="T186"/>
  <c r="S186"/>
  <c r="R186"/>
  <c r="Q186"/>
  <c r="P186"/>
  <c r="U186" i="31"/>
  <c r="T186"/>
  <c r="S186"/>
  <c r="R186"/>
  <c r="Q186"/>
  <c r="P186"/>
  <c r="U186" i="1"/>
  <c r="T186"/>
  <c r="S186"/>
  <c r="R186"/>
  <c r="Q186"/>
  <c r="P186"/>
  <c r="L186" i="2"/>
  <c r="K186"/>
  <c r="J186"/>
  <c r="I186"/>
  <c r="L186" i="3"/>
  <c r="K186"/>
  <c r="J186"/>
  <c r="I186"/>
  <c r="L186" i="4"/>
  <c r="K186"/>
  <c r="J186"/>
  <c r="I186"/>
  <c r="L186" i="5"/>
  <c r="K186"/>
  <c r="J186"/>
  <c r="I186"/>
  <c r="L186" i="6"/>
  <c r="K186"/>
  <c r="J186"/>
  <c r="I186"/>
  <c r="L186" i="7"/>
  <c r="K186"/>
  <c r="J186"/>
  <c r="I186"/>
  <c r="L186" i="8"/>
  <c r="K186"/>
  <c r="J186"/>
  <c r="I186"/>
  <c r="L186" i="9"/>
  <c r="K186"/>
  <c r="J186"/>
  <c r="I186"/>
  <c r="L186" i="10"/>
  <c r="K186"/>
  <c r="J186"/>
  <c r="I186"/>
  <c r="L186" i="11"/>
  <c r="K186"/>
  <c r="J186"/>
  <c r="I186"/>
  <c r="L186" i="12"/>
  <c r="K186"/>
  <c r="J186"/>
  <c r="I186"/>
  <c r="L186" i="13"/>
  <c r="K186"/>
  <c r="J186"/>
  <c r="I186"/>
  <c r="L186" i="14"/>
  <c r="K186"/>
  <c r="J186"/>
  <c r="I186"/>
  <c r="L186" i="15"/>
  <c r="K186"/>
  <c r="J186"/>
  <c r="I186"/>
  <c r="L186" i="16"/>
  <c r="K186"/>
  <c r="J186"/>
  <c r="I186"/>
  <c r="L186" i="17"/>
  <c r="K186"/>
  <c r="J186"/>
  <c r="I186"/>
  <c r="L186" i="18"/>
  <c r="K186"/>
  <c r="J186"/>
  <c r="I186"/>
  <c r="L186" i="19"/>
  <c r="K186"/>
  <c r="J186"/>
  <c r="I186"/>
  <c r="L186" i="20"/>
  <c r="K186"/>
  <c r="J186"/>
  <c r="I186"/>
  <c r="L186" i="21"/>
  <c r="K186"/>
  <c r="J186"/>
  <c r="I186"/>
  <c r="L186" i="22"/>
  <c r="K186"/>
  <c r="J186"/>
  <c r="I186"/>
  <c r="L186" i="23"/>
  <c r="K186"/>
  <c r="J186"/>
  <c r="I186"/>
  <c r="L186" i="24"/>
  <c r="K186"/>
  <c r="J186"/>
  <c r="I186"/>
  <c r="L186" i="25"/>
  <c r="K186"/>
  <c r="J186"/>
  <c r="I186"/>
  <c r="L186" i="26"/>
  <c r="K186"/>
  <c r="J186"/>
  <c r="I186"/>
  <c r="L186" i="27"/>
  <c r="K186"/>
  <c r="J186"/>
  <c r="I186"/>
  <c r="L186" i="28"/>
  <c r="K186"/>
  <c r="J186"/>
  <c r="I186"/>
  <c r="L186" i="29"/>
  <c r="K186"/>
  <c r="J186"/>
  <c r="I186"/>
  <c r="L186" i="30"/>
  <c r="K186"/>
  <c r="J186"/>
  <c r="I186"/>
  <c r="L186" i="31"/>
  <c r="K186"/>
  <c r="J186"/>
  <c r="I186"/>
  <c r="L186" i="1"/>
  <c r="K186"/>
  <c r="J186"/>
  <c r="I186"/>
  <c r="F186" i="2"/>
  <c r="E186"/>
  <c r="F186" i="3"/>
  <c r="E186"/>
  <c r="F186" i="4"/>
  <c r="E186"/>
  <c r="F186" i="5"/>
  <c r="E186"/>
  <c r="F186" i="6"/>
  <c r="E186"/>
  <c r="F186" i="7"/>
  <c r="E186"/>
  <c r="F186" i="8"/>
  <c r="E186"/>
  <c r="F186" i="9"/>
  <c r="E186"/>
  <c r="F186" i="10"/>
  <c r="E186"/>
  <c r="F186" i="11"/>
  <c r="E186"/>
  <c r="E186" i="12"/>
  <c r="E186" i="13"/>
  <c r="F186" i="14"/>
  <c r="E186"/>
  <c r="F186" i="15"/>
  <c r="E186"/>
  <c r="F186" i="16"/>
  <c r="E186"/>
  <c r="F186" i="17"/>
  <c r="E186"/>
  <c r="F186" i="18"/>
  <c r="E186"/>
  <c r="F186" i="19"/>
  <c r="E186"/>
  <c r="F186" i="20"/>
  <c r="E186"/>
  <c r="F186" i="21"/>
  <c r="E186"/>
  <c r="F186" i="22"/>
  <c r="E186"/>
  <c r="F186" i="23"/>
  <c r="E186"/>
  <c r="F186" i="24"/>
  <c r="E186"/>
  <c r="F186" i="25"/>
  <c r="E186"/>
  <c r="F186" i="26"/>
  <c r="E186"/>
  <c r="F186" i="27"/>
  <c r="E186"/>
  <c r="F186" i="28"/>
  <c r="E186"/>
  <c r="E186" i="29"/>
  <c r="F186" i="30"/>
  <c r="E186"/>
  <c r="F186" i="31"/>
  <c r="E186"/>
  <c r="F186" i="1"/>
  <c r="E186"/>
  <c r="C186" i="2"/>
  <c r="C186" i="3"/>
  <c r="C186" i="4"/>
  <c r="C186" i="5"/>
  <c r="C186" i="6"/>
  <c r="C186" i="7"/>
  <c r="C186" i="8"/>
  <c r="C186" i="9"/>
  <c r="C186" i="10"/>
  <c r="C186" i="11"/>
  <c r="C186" i="12"/>
  <c r="C186" i="13"/>
  <c r="C186" i="14"/>
  <c r="C186" i="15"/>
  <c r="C186" i="16"/>
  <c r="C186" i="17"/>
  <c r="C186" i="18"/>
  <c r="C186" i="19"/>
  <c r="C186" i="20"/>
  <c r="C186" i="21"/>
  <c r="C186" i="22"/>
  <c r="C186" i="23"/>
  <c r="C186" i="24"/>
  <c r="C186" i="25"/>
  <c r="C186" i="26"/>
  <c r="C186" i="27"/>
  <c r="C186" i="28"/>
  <c r="C186" i="29"/>
  <c r="C186" i="30"/>
  <c r="C186" i="31"/>
  <c r="C186" i="1"/>
  <c r="AB180" i="2"/>
  <c r="AA180"/>
  <c r="Z180"/>
  <c r="Y180"/>
  <c r="AB180" i="3"/>
  <c r="AA180"/>
  <c r="Z180"/>
  <c r="Y180"/>
  <c r="AB180" i="4"/>
  <c r="AA180"/>
  <c r="Z180"/>
  <c r="Y180"/>
  <c r="AB180" i="5"/>
  <c r="AA180"/>
  <c r="Z180"/>
  <c r="Y180"/>
  <c r="AB180" i="6"/>
  <c r="AA180"/>
  <c r="Z180"/>
  <c r="Y180"/>
  <c r="AB180" i="7"/>
  <c r="AA180"/>
  <c r="Z180"/>
  <c r="Y180"/>
  <c r="AB180" i="8"/>
  <c r="AA180"/>
  <c r="Z180"/>
  <c r="Y180"/>
  <c r="AB180" i="9"/>
  <c r="AA180"/>
  <c r="Z180"/>
  <c r="Y180"/>
  <c r="AB180" i="10"/>
  <c r="AA180"/>
  <c r="Z180"/>
  <c r="Y180"/>
  <c r="AB180" i="11"/>
  <c r="AA180"/>
  <c r="Z180"/>
  <c r="Y180"/>
  <c r="AB180" i="12"/>
  <c r="AA180"/>
  <c r="Z180"/>
  <c r="Y180"/>
  <c r="AB180" i="13"/>
  <c r="AA180"/>
  <c r="Z180"/>
  <c r="Y180"/>
  <c r="AB180" i="14"/>
  <c r="AA180"/>
  <c r="Z180"/>
  <c r="Y180"/>
  <c r="AB180" i="15"/>
  <c r="AA180"/>
  <c r="Z180"/>
  <c r="Y180"/>
  <c r="AB180" i="16"/>
  <c r="AA180"/>
  <c r="Z180"/>
  <c r="Y180"/>
  <c r="AB180" i="17"/>
  <c r="AA180"/>
  <c r="Z180"/>
  <c r="Y180"/>
  <c r="AB180" i="18"/>
  <c r="AA180"/>
  <c r="Z180"/>
  <c r="Y180"/>
  <c r="AB180" i="19"/>
  <c r="AA180"/>
  <c r="Z180"/>
  <c r="Y180"/>
  <c r="AB180" i="20"/>
  <c r="AA180"/>
  <c r="Z180"/>
  <c r="Y180"/>
  <c r="AB180" i="21"/>
  <c r="AA180"/>
  <c r="Z180"/>
  <c r="Y180"/>
  <c r="AB180" i="22"/>
  <c r="AA180"/>
  <c r="Z180"/>
  <c r="Y180"/>
  <c r="AB180" i="23"/>
  <c r="AA180"/>
  <c r="Z180"/>
  <c r="Y180"/>
  <c r="AB180" i="24"/>
  <c r="AA180"/>
  <c r="Z180"/>
  <c r="Y180"/>
  <c r="AB180" i="25"/>
  <c r="AA180"/>
  <c r="Z180"/>
  <c r="Y180"/>
  <c r="AB180" i="26"/>
  <c r="AA180"/>
  <c r="Z180"/>
  <c r="Y180"/>
  <c r="AB180" i="27"/>
  <c r="AA180"/>
  <c r="Z180"/>
  <c r="Y180"/>
  <c r="AB180" i="28"/>
  <c r="AA180"/>
  <c r="Z180"/>
  <c r="Y180"/>
  <c r="AB180" i="29"/>
  <c r="AA180"/>
  <c r="Z180"/>
  <c r="Y180"/>
  <c r="AB180" i="30"/>
  <c r="AA180"/>
  <c r="Z180"/>
  <c r="Y180"/>
  <c r="AB180" i="31"/>
  <c r="AA180"/>
  <c r="Z180"/>
  <c r="Y180"/>
  <c r="AA180" i="1"/>
  <c r="Z180"/>
  <c r="Y180"/>
  <c r="U180" i="2"/>
  <c r="T180"/>
  <c r="U180" i="3"/>
  <c r="T180"/>
  <c r="U180" i="4"/>
  <c r="T180"/>
  <c r="U180" i="5"/>
  <c r="T180"/>
  <c r="U180" i="6"/>
  <c r="T180"/>
  <c r="U180" i="7"/>
  <c r="T180"/>
  <c r="U180" i="8"/>
  <c r="T180"/>
  <c r="U180" i="9"/>
  <c r="T180"/>
  <c r="U180" i="10"/>
  <c r="T180"/>
  <c r="U180" i="11"/>
  <c r="T180"/>
  <c r="U180" i="12"/>
  <c r="T180"/>
  <c r="U180" i="13"/>
  <c r="T180"/>
  <c r="U180" i="14"/>
  <c r="T180"/>
  <c r="U180" i="15"/>
  <c r="T180"/>
  <c r="U180" i="16"/>
  <c r="T180"/>
  <c r="U180" i="17"/>
  <c r="T180"/>
  <c r="U180" i="18"/>
  <c r="T180"/>
  <c r="U180" i="19"/>
  <c r="T180"/>
  <c r="U180" i="20"/>
  <c r="T180"/>
  <c r="U180" i="21"/>
  <c r="T180"/>
  <c r="U180" i="22"/>
  <c r="T180"/>
  <c r="U180" i="23"/>
  <c r="T180"/>
  <c r="U180" i="24"/>
  <c r="T180"/>
  <c r="U180" i="25"/>
  <c r="T180"/>
  <c r="U180" i="26"/>
  <c r="T180"/>
  <c r="U180" i="27"/>
  <c r="T180"/>
  <c r="U180" i="28"/>
  <c r="T180"/>
  <c r="U180" i="29"/>
  <c r="T180"/>
  <c r="U180" i="30"/>
  <c r="T180"/>
  <c r="U180" i="31"/>
  <c r="T180"/>
  <c r="U180" i="1"/>
  <c r="T180"/>
  <c r="S180" i="2"/>
  <c r="R180"/>
  <c r="Q180"/>
  <c r="P180"/>
  <c r="S180" i="3"/>
  <c r="R180"/>
  <c r="Q180"/>
  <c r="P180"/>
  <c r="S180" i="4"/>
  <c r="R180"/>
  <c r="Q180"/>
  <c r="P180"/>
  <c r="S180" i="5"/>
  <c r="R180"/>
  <c r="Q180"/>
  <c r="P180"/>
  <c r="S180" i="6"/>
  <c r="R180"/>
  <c r="Q180"/>
  <c r="P180"/>
  <c r="S180" i="7"/>
  <c r="R180"/>
  <c r="Q180"/>
  <c r="P180"/>
  <c r="S180" i="8"/>
  <c r="R180"/>
  <c r="Q180"/>
  <c r="P180"/>
  <c r="S180" i="9"/>
  <c r="R180"/>
  <c r="Q180"/>
  <c r="P180"/>
  <c r="S180" i="10"/>
  <c r="R180"/>
  <c r="Q180"/>
  <c r="P180"/>
  <c r="S180" i="11"/>
  <c r="R180"/>
  <c r="Q180"/>
  <c r="P180"/>
  <c r="S180" i="12"/>
  <c r="R180"/>
  <c r="Q180"/>
  <c r="P180"/>
  <c r="S180" i="13"/>
  <c r="R180"/>
  <c r="Q180"/>
  <c r="P180"/>
  <c r="S180" i="14"/>
  <c r="R180"/>
  <c r="Q180"/>
  <c r="P180"/>
  <c r="S180" i="15"/>
  <c r="R180"/>
  <c r="Q180"/>
  <c r="P180"/>
  <c r="S180" i="16"/>
  <c r="R180"/>
  <c r="Q180"/>
  <c r="P180"/>
  <c r="S180" i="17"/>
  <c r="R180"/>
  <c r="Q180"/>
  <c r="P180"/>
  <c r="S180" i="18"/>
  <c r="R180"/>
  <c r="Q180"/>
  <c r="P180"/>
  <c r="S180" i="19"/>
  <c r="R180"/>
  <c r="Q180"/>
  <c r="P180"/>
  <c r="S180" i="20"/>
  <c r="R180"/>
  <c r="Q180"/>
  <c r="P180"/>
  <c r="S180" i="21"/>
  <c r="R180"/>
  <c r="Q180"/>
  <c r="P180"/>
  <c r="S180" i="22"/>
  <c r="R180"/>
  <c r="Q180"/>
  <c r="P180"/>
  <c r="S180" i="23"/>
  <c r="R180"/>
  <c r="Q180"/>
  <c r="P180"/>
  <c r="S180" i="24"/>
  <c r="R180"/>
  <c r="Q180"/>
  <c r="P180"/>
  <c r="S180" i="25"/>
  <c r="R180"/>
  <c r="Q180"/>
  <c r="P180"/>
  <c r="S180" i="26"/>
  <c r="R180"/>
  <c r="Q180"/>
  <c r="P180"/>
  <c r="S180" i="27"/>
  <c r="R180"/>
  <c r="Q180"/>
  <c r="P180"/>
  <c r="S180" i="28"/>
  <c r="R180"/>
  <c r="Q180"/>
  <c r="P180"/>
  <c r="S180" i="29"/>
  <c r="R180"/>
  <c r="Q180"/>
  <c r="P180"/>
  <c r="S180" i="30"/>
  <c r="R180"/>
  <c r="Q180"/>
  <c r="P180"/>
  <c r="S180" i="31"/>
  <c r="R180"/>
  <c r="Q180"/>
  <c r="P180"/>
  <c r="R180" i="1"/>
  <c r="Q180"/>
  <c r="P180"/>
  <c r="L180" i="2"/>
  <c r="K180"/>
  <c r="J180"/>
  <c r="I180"/>
  <c r="L180" i="3"/>
  <c r="K180"/>
  <c r="J180"/>
  <c r="I180"/>
  <c r="L180" i="4"/>
  <c r="K180"/>
  <c r="J180"/>
  <c r="I180"/>
  <c r="L180" i="5"/>
  <c r="K180"/>
  <c r="J180"/>
  <c r="I180"/>
  <c r="L180" i="6"/>
  <c r="K180"/>
  <c r="J180"/>
  <c r="I180"/>
  <c r="L180" i="7"/>
  <c r="K180"/>
  <c r="J180"/>
  <c r="I180"/>
  <c r="L180" i="8"/>
  <c r="K180"/>
  <c r="J180"/>
  <c r="I180"/>
  <c r="L180" i="9"/>
  <c r="K180"/>
  <c r="J180"/>
  <c r="I180"/>
  <c r="L180" i="10"/>
  <c r="K180"/>
  <c r="J180"/>
  <c r="I180"/>
  <c r="L180" i="11"/>
  <c r="K180"/>
  <c r="J180"/>
  <c r="I180"/>
  <c r="L180" i="12"/>
  <c r="K180"/>
  <c r="J180"/>
  <c r="I180"/>
  <c r="L180" i="13"/>
  <c r="K180"/>
  <c r="J180"/>
  <c r="I180"/>
  <c r="L180" i="14"/>
  <c r="K180"/>
  <c r="J180"/>
  <c r="I180"/>
  <c r="L180" i="15"/>
  <c r="K180"/>
  <c r="J180"/>
  <c r="I180"/>
  <c r="L180" i="16"/>
  <c r="K180"/>
  <c r="J180"/>
  <c r="I180"/>
  <c r="L180" i="17"/>
  <c r="K180"/>
  <c r="J180"/>
  <c r="I180"/>
  <c r="L180" i="18"/>
  <c r="K180"/>
  <c r="J180"/>
  <c r="I180"/>
  <c r="L180" i="19"/>
  <c r="K180"/>
  <c r="J180"/>
  <c r="I180"/>
  <c r="L180" i="20"/>
  <c r="K180"/>
  <c r="J180"/>
  <c r="I180"/>
  <c r="L180" i="21"/>
  <c r="K180"/>
  <c r="J180"/>
  <c r="I180"/>
  <c r="L180" i="22"/>
  <c r="K180"/>
  <c r="J180"/>
  <c r="I180"/>
  <c r="L180" i="23"/>
  <c r="K180"/>
  <c r="J180"/>
  <c r="I180"/>
  <c r="L180" i="24"/>
  <c r="K180"/>
  <c r="J180"/>
  <c r="I180"/>
  <c r="L180" i="25"/>
  <c r="K180"/>
  <c r="J180"/>
  <c r="I180"/>
  <c r="L180" i="26"/>
  <c r="K180"/>
  <c r="J180"/>
  <c r="I180"/>
  <c r="L180" i="27"/>
  <c r="K180"/>
  <c r="J180"/>
  <c r="I180"/>
  <c r="L180" i="28"/>
  <c r="K180"/>
  <c r="J180"/>
  <c r="I180"/>
  <c r="L180" i="29"/>
  <c r="K180"/>
  <c r="J180"/>
  <c r="I180"/>
  <c r="L180" i="30"/>
  <c r="K180"/>
  <c r="J180"/>
  <c r="I180"/>
  <c r="L180" i="31"/>
  <c r="K180"/>
  <c r="J180"/>
  <c r="I180"/>
  <c r="L180" i="1"/>
  <c r="K180"/>
  <c r="J180"/>
  <c r="I180"/>
  <c r="F180" i="2"/>
  <c r="E180"/>
  <c r="F180" i="3"/>
  <c r="E180"/>
  <c r="F180" i="4"/>
  <c r="E180"/>
  <c r="F180" i="5"/>
  <c r="E180"/>
  <c r="F180" i="6"/>
  <c r="E180"/>
  <c r="F180" i="7"/>
  <c r="E180"/>
  <c r="F180" i="8"/>
  <c r="E180"/>
  <c r="F180" i="9"/>
  <c r="E180"/>
  <c r="F180" i="10"/>
  <c r="E180"/>
  <c r="F180" i="11"/>
  <c r="E180"/>
  <c r="F180" i="12"/>
  <c r="E180"/>
  <c r="F180" i="13"/>
  <c r="E180"/>
  <c r="F180" i="14"/>
  <c r="E180"/>
  <c r="F180" i="15"/>
  <c r="E180"/>
  <c r="F180" i="16"/>
  <c r="E180"/>
  <c r="F180" i="17"/>
  <c r="E180"/>
  <c r="F180" i="18"/>
  <c r="E180"/>
  <c r="F180" i="19"/>
  <c r="E180"/>
  <c r="F180" i="20"/>
  <c r="E180"/>
  <c r="F180" i="21"/>
  <c r="E180"/>
  <c r="F180" i="22"/>
  <c r="E180"/>
  <c r="F180" i="23"/>
  <c r="E180"/>
  <c r="F180" i="24"/>
  <c r="E180"/>
  <c r="F180" i="25"/>
  <c r="E180"/>
  <c r="F180" i="26"/>
  <c r="E180"/>
  <c r="F180" i="27"/>
  <c r="E180"/>
  <c r="F180" i="28"/>
  <c r="E180"/>
  <c r="F180" i="29"/>
  <c r="E180"/>
  <c r="F180" i="30"/>
  <c r="E180"/>
  <c r="F180" i="31"/>
  <c r="E180"/>
  <c r="F180" i="1"/>
  <c r="E180"/>
  <c r="C180" i="2"/>
  <c r="C180" i="3"/>
  <c r="C180" i="4"/>
  <c r="C180" i="5"/>
  <c r="C180" i="6"/>
  <c r="C180" i="7"/>
  <c r="C180" i="8"/>
  <c r="C180" i="9"/>
  <c r="C180" i="10"/>
  <c r="C180" i="11"/>
  <c r="C180" i="12"/>
  <c r="C180" i="13"/>
  <c r="C180" i="14"/>
  <c r="C180" i="15"/>
  <c r="C180" i="16"/>
  <c r="C180" i="17"/>
  <c r="C180" i="18"/>
  <c r="C180" i="19"/>
  <c r="C180" i="20"/>
  <c r="C180" i="21"/>
  <c r="C180" i="22"/>
  <c r="C180" i="23"/>
  <c r="C180" i="24"/>
  <c r="C180" i="25"/>
  <c r="C180" i="26"/>
  <c r="C180" i="27"/>
  <c r="C180" i="28"/>
  <c r="C180" i="29"/>
  <c r="C180" i="30"/>
  <c r="C180" i="31"/>
  <c r="C180" i="1"/>
  <c r="AB174" i="2"/>
  <c r="AA174"/>
  <c r="Z174"/>
  <c r="Y174"/>
  <c r="AB174" i="3"/>
  <c r="AA174"/>
  <c r="Z174"/>
  <c r="Y174"/>
  <c r="AB174" i="4"/>
  <c r="AA174"/>
  <c r="Z174"/>
  <c r="Y174"/>
  <c r="AB174" i="5"/>
  <c r="AA174"/>
  <c r="Z174"/>
  <c r="Y174"/>
  <c r="AB174" i="6"/>
  <c r="AA174"/>
  <c r="Z174"/>
  <c r="Y174"/>
  <c r="AB174" i="7"/>
  <c r="AA174"/>
  <c r="Z174"/>
  <c r="Y174"/>
  <c r="AB174" i="8"/>
  <c r="AA174"/>
  <c r="Z174"/>
  <c r="Y174"/>
  <c r="AB174" i="9"/>
  <c r="AA174"/>
  <c r="Z174"/>
  <c r="Y174"/>
  <c r="AB174" i="10"/>
  <c r="AA174"/>
  <c r="Z174"/>
  <c r="Y174"/>
  <c r="AB174" i="11"/>
  <c r="AA174"/>
  <c r="Z174"/>
  <c r="Y174"/>
  <c r="AB174" i="12"/>
  <c r="AA174"/>
  <c r="Z174"/>
  <c r="Y174"/>
  <c r="AB174" i="13"/>
  <c r="AA174"/>
  <c r="Z174"/>
  <c r="Y174"/>
  <c r="AB174" i="14"/>
  <c r="AA174"/>
  <c r="Z174"/>
  <c r="Y174"/>
  <c r="AB174" i="15"/>
  <c r="AA174"/>
  <c r="Z174"/>
  <c r="Y174"/>
  <c r="AB174" i="16"/>
  <c r="AA174"/>
  <c r="Z174"/>
  <c r="Y174"/>
  <c r="AB174" i="17"/>
  <c r="AA174"/>
  <c r="Z174"/>
  <c r="Y174"/>
  <c r="AB174" i="18"/>
  <c r="AA174"/>
  <c r="Z174"/>
  <c r="Y174"/>
  <c r="AB174" i="19"/>
  <c r="AA174"/>
  <c r="Z174"/>
  <c r="Y174"/>
  <c r="AB174" i="20"/>
  <c r="AA174"/>
  <c r="Z174"/>
  <c r="Y174"/>
  <c r="AB174" i="21"/>
  <c r="AA174"/>
  <c r="Z174"/>
  <c r="Y174"/>
  <c r="AB174" i="22"/>
  <c r="AA174"/>
  <c r="Z174"/>
  <c r="Y174"/>
  <c r="AB174" i="23"/>
  <c r="AA174"/>
  <c r="Z174"/>
  <c r="Y174"/>
  <c r="AB174" i="24"/>
  <c r="AA174"/>
  <c r="Z174"/>
  <c r="Y174"/>
  <c r="AB174" i="25"/>
  <c r="AA174"/>
  <c r="Z174"/>
  <c r="Y174"/>
  <c r="AB174" i="26"/>
  <c r="AA174"/>
  <c r="Z174"/>
  <c r="Y174"/>
  <c r="AB174" i="27"/>
  <c r="AA174"/>
  <c r="Z174"/>
  <c r="Y174"/>
  <c r="AB174" i="28"/>
  <c r="AA174"/>
  <c r="Z174"/>
  <c r="Y174"/>
  <c r="AB174" i="29"/>
  <c r="AA174"/>
  <c r="Z174"/>
  <c r="Y174"/>
  <c r="AB174" i="30"/>
  <c r="AA174"/>
  <c r="Z174"/>
  <c r="Y174"/>
  <c r="AB174" i="31"/>
  <c r="AA174"/>
  <c r="Z174"/>
  <c r="Y174"/>
  <c r="AA174" i="1"/>
  <c r="Z174"/>
  <c r="Y174"/>
  <c r="U174" i="2"/>
  <c r="T174"/>
  <c r="S174"/>
  <c r="R174"/>
  <c r="Q174"/>
  <c r="P174"/>
  <c r="U174" i="3"/>
  <c r="T174"/>
  <c r="S174"/>
  <c r="R174"/>
  <c r="Q174"/>
  <c r="P174"/>
  <c r="U174" i="4"/>
  <c r="T174"/>
  <c r="S174"/>
  <c r="R174"/>
  <c r="Q174"/>
  <c r="P174"/>
  <c r="U174" i="5"/>
  <c r="T174"/>
  <c r="S174"/>
  <c r="R174"/>
  <c r="Q174"/>
  <c r="P174"/>
  <c r="U174" i="6"/>
  <c r="T174"/>
  <c r="S174"/>
  <c r="R174"/>
  <c r="Q174"/>
  <c r="P174"/>
  <c r="U174" i="7"/>
  <c r="T174"/>
  <c r="S174"/>
  <c r="R174"/>
  <c r="Q174"/>
  <c r="P174"/>
  <c r="U174" i="8"/>
  <c r="T174"/>
  <c r="S174"/>
  <c r="R174"/>
  <c r="Q174"/>
  <c r="P174"/>
  <c r="U174" i="9"/>
  <c r="T174"/>
  <c r="S174"/>
  <c r="R174"/>
  <c r="Q174"/>
  <c r="P174"/>
  <c r="U174" i="10"/>
  <c r="T174"/>
  <c r="S174"/>
  <c r="R174"/>
  <c r="Q174"/>
  <c r="P174"/>
  <c r="U174" i="11"/>
  <c r="T174"/>
  <c r="S174"/>
  <c r="R174"/>
  <c r="Q174"/>
  <c r="P174"/>
  <c r="U174" i="12"/>
  <c r="T174"/>
  <c r="S174"/>
  <c r="R174"/>
  <c r="Q174"/>
  <c r="P174"/>
  <c r="U174" i="13"/>
  <c r="T174"/>
  <c r="S174"/>
  <c r="R174"/>
  <c r="Q174"/>
  <c r="P174"/>
  <c r="U174" i="14"/>
  <c r="T174"/>
  <c r="S174"/>
  <c r="R174"/>
  <c r="Q174"/>
  <c r="P174"/>
  <c r="U174" i="15"/>
  <c r="T174"/>
  <c r="S174"/>
  <c r="R174"/>
  <c r="Q174"/>
  <c r="P174"/>
  <c r="U174" i="16"/>
  <c r="T174"/>
  <c r="S174"/>
  <c r="R174"/>
  <c r="Q174"/>
  <c r="P174"/>
  <c r="U174" i="17"/>
  <c r="T174"/>
  <c r="S174"/>
  <c r="R174"/>
  <c r="Q174"/>
  <c r="P174"/>
  <c r="U174" i="18"/>
  <c r="T174"/>
  <c r="S174"/>
  <c r="R174"/>
  <c r="Q174"/>
  <c r="P174"/>
  <c r="U174" i="19"/>
  <c r="T174"/>
  <c r="S174"/>
  <c r="R174"/>
  <c r="Q174"/>
  <c r="P174"/>
  <c r="U174" i="20"/>
  <c r="T174"/>
  <c r="S174"/>
  <c r="R174"/>
  <c r="Q174"/>
  <c r="P174"/>
  <c r="U174" i="21"/>
  <c r="T174"/>
  <c r="S174"/>
  <c r="R174"/>
  <c r="Q174"/>
  <c r="P174"/>
  <c r="U174" i="22"/>
  <c r="T174"/>
  <c r="S174"/>
  <c r="R174"/>
  <c r="Q174"/>
  <c r="P174"/>
  <c r="U174" i="23"/>
  <c r="T174"/>
  <c r="S174"/>
  <c r="R174"/>
  <c r="Q174"/>
  <c r="P174"/>
  <c r="U174" i="24"/>
  <c r="T174"/>
  <c r="S174"/>
  <c r="R174"/>
  <c r="Q174"/>
  <c r="P174"/>
  <c r="U174" i="25"/>
  <c r="T174"/>
  <c r="S174"/>
  <c r="R174"/>
  <c r="Q174"/>
  <c r="P174"/>
  <c r="U174" i="26"/>
  <c r="T174"/>
  <c r="S174"/>
  <c r="R174"/>
  <c r="Q174"/>
  <c r="P174"/>
  <c r="U174" i="27"/>
  <c r="T174"/>
  <c r="S174"/>
  <c r="R174"/>
  <c r="Q174"/>
  <c r="P174"/>
  <c r="U174" i="28"/>
  <c r="T174"/>
  <c r="S174"/>
  <c r="R174"/>
  <c r="Q174"/>
  <c r="P174"/>
  <c r="U174" i="29"/>
  <c r="T174"/>
  <c r="S174"/>
  <c r="R174"/>
  <c r="Q174"/>
  <c r="P174"/>
  <c r="U174" i="30"/>
  <c r="T174"/>
  <c r="S174"/>
  <c r="R174"/>
  <c r="Q174"/>
  <c r="P174"/>
  <c r="U174" i="31"/>
  <c r="T174"/>
  <c r="S174"/>
  <c r="R174"/>
  <c r="Q174"/>
  <c r="P174"/>
  <c r="U174" i="1"/>
  <c r="T174"/>
  <c r="R174"/>
  <c r="Q174"/>
  <c r="P174"/>
  <c r="L174" i="2"/>
  <c r="K174"/>
  <c r="J174"/>
  <c r="I174"/>
  <c r="L174" i="3"/>
  <c r="K174"/>
  <c r="J174"/>
  <c r="I174"/>
  <c r="L174" i="4"/>
  <c r="K174"/>
  <c r="J174"/>
  <c r="I174"/>
  <c r="L174" i="5"/>
  <c r="K174"/>
  <c r="J174"/>
  <c r="I174"/>
  <c r="L174" i="6"/>
  <c r="K174"/>
  <c r="J174"/>
  <c r="I174"/>
  <c r="L174" i="7"/>
  <c r="K174"/>
  <c r="J174"/>
  <c r="I174"/>
  <c r="L174" i="8"/>
  <c r="K174"/>
  <c r="J174"/>
  <c r="I174"/>
  <c r="L174" i="9"/>
  <c r="K174"/>
  <c r="J174"/>
  <c r="I174"/>
  <c r="L174" i="10"/>
  <c r="K174"/>
  <c r="J174"/>
  <c r="I174"/>
  <c r="L174" i="11"/>
  <c r="K174"/>
  <c r="J174"/>
  <c r="I174"/>
  <c r="L174" i="12"/>
  <c r="K174"/>
  <c r="J174"/>
  <c r="I174"/>
  <c r="L174" i="13"/>
  <c r="K174"/>
  <c r="J174"/>
  <c r="I174"/>
  <c r="L174" i="14"/>
  <c r="K174"/>
  <c r="J174"/>
  <c r="I174"/>
  <c r="L174" i="15"/>
  <c r="K174"/>
  <c r="J174"/>
  <c r="I174"/>
  <c r="L174" i="16"/>
  <c r="K174"/>
  <c r="J174"/>
  <c r="I174"/>
  <c r="L174" i="17"/>
  <c r="K174"/>
  <c r="J174"/>
  <c r="I174"/>
  <c r="L174" i="18"/>
  <c r="K174"/>
  <c r="J174"/>
  <c r="I174"/>
  <c r="L174" i="19"/>
  <c r="K174"/>
  <c r="J174"/>
  <c r="I174"/>
  <c r="L174" i="20"/>
  <c r="K174"/>
  <c r="J174"/>
  <c r="I174"/>
  <c r="L174" i="21"/>
  <c r="K174"/>
  <c r="J174"/>
  <c r="I174"/>
  <c r="L174" i="22"/>
  <c r="K174"/>
  <c r="J174"/>
  <c r="I174"/>
  <c r="L174" i="23"/>
  <c r="K174"/>
  <c r="J174"/>
  <c r="I174"/>
  <c r="L174" i="24"/>
  <c r="K174"/>
  <c r="J174"/>
  <c r="I174"/>
  <c r="L174" i="25"/>
  <c r="K174"/>
  <c r="J174"/>
  <c r="I174"/>
  <c r="L174" i="26"/>
  <c r="K174"/>
  <c r="J174"/>
  <c r="I174"/>
  <c r="L174" i="27"/>
  <c r="K174"/>
  <c r="J174"/>
  <c r="I174"/>
  <c r="L174" i="28"/>
  <c r="K174"/>
  <c r="J174"/>
  <c r="I174"/>
  <c r="L174" i="29"/>
  <c r="K174"/>
  <c r="J174"/>
  <c r="I174"/>
  <c r="L174" i="30"/>
  <c r="K174"/>
  <c r="J174"/>
  <c r="I174"/>
  <c r="L174" i="31"/>
  <c r="K174"/>
  <c r="J174"/>
  <c r="I174"/>
  <c r="L174" i="1"/>
  <c r="K174"/>
  <c r="J174"/>
  <c r="I174"/>
  <c r="F174" i="2"/>
  <c r="E174"/>
  <c r="F174" i="3"/>
  <c r="E174"/>
  <c r="F174" i="4"/>
  <c r="E174"/>
  <c r="F174" i="5"/>
  <c r="E174"/>
  <c r="F174" i="6"/>
  <c r="E174"/>
  <c r="F174" i="7"/>
  <c r="E174"/>
  <c r="F174" i="8"/>
  <c r="E174"/>
  <c r="F174" i="9"/>
  <c r="F174" i="10"/>
  <c r="E174"/>
  <c r="F174" i="11"/>
  <c r="E174"/>
  <c r="F174" i="12"/>
  <c r="E174"/>
  <c r="F174" i="13"/>
  <c r="E174"/>
  <c r="F174" i="14"/>
  <c r="E174"/>
  <c r="F174" i="15"/>
  <c r="E174"/>
  <c r="F174" i="16"/>
  <c r="E174"/>
  <c r="F174" i="17"/>
  <c r="E174"/>
  <c r="F174" i="18"/>
  <c r="E174"/>
  <c r="F174" i="19"/>
  <c r="E174"/>
  <c r="F174" i="20"/>
  <c r="E174"/>
  <c r="F174" i="21"/>
  <c r="E174"/>
  <c r="F174" i="22"/>
  <c r="E174"/>
  <c r="F174" i="23"/>
  <c r="E174"/>
  <c r="F174" i="24"/>
  <c r="E174"/>
  <c r="F174" i="25"/>
  <c r="E174"/>
  <c r="F174" i="26"/>
  <c r="E174"/>
  <c r="F174" i="27"/>
  <c r="E174"/>
  <c r="F174" i="28"/>
  <c r="E174"/>
  <c r="F174" i="29"/>
  <c r="E174"/>
  <c r="F174" i="30"/>
  <c r="E174"/>
  <c r="F174" i="31"/>
  <c r="E174"/>
  <c r="F174" i="1"/>
  <c r="E174"/>
  <c r="C174" i="2"/>
  <c r="C174" i="3"/>
  <c r="C174" i="4"/>
  <c r="C174" i="5"/>
  <c r="C174" i="6"/>
  <c r="C174" i="7"/>
  <c r="C174" i="8"/>
  <c r="C174" i="9"/>
  <c r="C174" i="10"/>
  <c r="C174" i="11"/>
  <c r="C174" i="12"/>
  <c r="C174" i="13"/>
  <c r="C174" i="14"/>
  <c r="C174" i="15"/>
  <c r="C174" i="16"/>
  <c r="C174" i="17"/>
  <c r="C174" i="18"/>
  <c r="C174" i="19"/>
  <c r="C174" i="20"/>
  <c r="C174" i="21"/>
  <c r="C174" i="22"/>
  <c r="C174" i="23"/>
  <c r="C174" i="24"/>
  <c r="C174" i="25"/>
  <c r="C174" i="26"/>
  <c r="C174" i="27"/>
  <c r="C174" i="28"/>
  <c r="C174" i="29"/>
  <c r="C174" i="30"/>
  <c r="C174" i="31"/>
  <c r="C174" i="1"/>
  <c r="AB168" i="2"/>
  <c r="AA168"/>
  <c r="Z168"/>
  <c r="Y168"/>
  <c r="AB168" i="3"/>
  <c r="AA168"/>
  <c r="Z168"/>
  <c r="Y168"/>
  <c r="AB168" i="4"/>
  <c r="AA168"/>
  <c r="Z168"/>
  <c r="Y168"/>
  <c r="AB168" i="5"/>
  <c r="AA168"/>
  <c r="Z168"/>
  <c r="Y168"/>
  <c r="AB168" i="6"/>
  <c r="AA168"/>
  <c r="Z168"/>
  <c r="Y168"/>
  <c r="AB168" i="7"/>
  <c r="AA168"/>
  <c r="Z168"/>
  <c r="Y168"/>
  <c r="AB168" i="8"/>
  <c r="AA168"/>
  <c r="Z168"/>
  <c r="Y168"/>
  <c r="AB168" i="9"/>
  <c r="AA168"/>
  <c r="Z168"/>
  <c r="Y168"/>
  <c r="AB168" i="10"/>
  <c r="AA168"/>
  <c r="Z168"/>
  <c r="Y168"/>
  <c r="AB168" i="11"/>
  <c r="AA168"/>
  <c r="Z168"/>
  <c r="Y168"/>
  <c r="AB168" i="12"/>
  <c r="AA168"/>
  <c r="Z168"/>
  <c r="Y168"/>
  <c r="AB168" i="13"/>
  <c r="AA168"/>
  <c r="Z168"/>
  <c r="Y168"/>
  <c r="AB168" i="14"/>
  <c r="AA168"/>
  <c r="Z168"/>
  <c r="Y168"/>
  <c r="AB168" i="15"/>
  <c r="AA168"/>
  <c r="Z168"/>
  <c r="Y168"/>
  <c r="AB168" i="16"/>
  <c r="AA168"/>
  <c r="Z168"/>
  <c r="Y168"/>
  <c r="AB168" i="17"/>
  <c r="AA168"/>
  <c r="Z168"/>
  <c r="Y168"/>
  <c r="AB168" i="18"/>
  <c r="AA168"/>
  <c r="Z168"/>
  <c r="Y168"/>
  <c r="AB168" i="19"/>
  <c r="AA168"/>
  <c r="Z168"/>
  <c r="Y168"/>
  <c r="AB168" i="20"/>
  <c r="AA168"/>
  <c r="Z168"/>
  <c r="Y168"/>
  <c r="AB168" i="21"/>
  <c r="AA168"/>
  <c r="Z168"/>
  <c r="Y168"/>
  <c r="AB168" i="22"/>
  <c r="AA168"/>
  <c r="Z168"/>
  <c r="Y168"/>
  <c r="AB168" i="23"/>
  <c r="AA168"/>
  <c r="Z168"/>
  <c r="Y168"/>
  <c r="AB168" i="24"/>
  <c r="AA168"/>
  <c r="Z168"/>
  <c r="Y168"/>
  <c r="AB168" i="25"/>
  <c r="AA168"/>
  <c r="Z168"/>
  <c r="Y168"/>
  <c r="AB168" i="26"/>
  <c r="AA168"/>
  <c r="Z168"/>
  <c r="Y168"/>
  <c r="AB168" i="27"/>
  <c r="AA168"/>
  <c r="Z168"/>
  <c r="Y168"/>
  <c r="AB168" i="28"/>
  <c r="AA168"/>
  <c r="Z168"/>
  <c r="Y168"/>
  <c r="AB168" i="29"/>
  <c r="AA168"/>
  <c r="Z168"/>
  <c r="Y168"/>
  <c r="AB168" i="30"/>
  <c r="AA168"/>
  <c r="Z168"/>
  <c r="Y168"/>
  <c r="AB168" i="31"/>
  <c r="AA168"/>
  <c r="Z168"/>
  <c r="Y168"/>
  <c r="AA168" i="1"/>
  <c r="Z168"/>
  <c r="Y168"/>
  <c r="U168" i="2"/>
  <c r="T168"/>
  <c r="U168" i="3"/>
  <c r="T168"/>
  <c r="U168" i="4"/>
  <c r="T168"/>
  <c r="U168" i="5"/>
  <c r="T168"/>
  <c r="U168" i="6"/>
  <c r="T168"/>
  <c r="U168" i="7"/>
  <c r="T168"/>
  <c r="U168" i="8"/>
  <c r="T168"/>
  <c r="U168" i="9"/>
  <c r="T168"/>
  <c r="U168" i="10"/>
  <c r="T168"/>
  <c r="U168" i="11"/>
  <c r="T168"/>
  <c r="U168" i="12"/>
  <c r="T168"/>
  <c r="U168" i="13"/>
  <c r="T168"/>
  <c r="U168" i="14"/>
  <c r="T168"/>
  <c r="U168" i="15"/>
  <c r="T168"/>
  <c r="U168" i="16"/>
  <c r="T168"/>
  <c r="U168" i="17"/>
  <c r="T168"/>
  <c r="U168" i="18"/>
  <c r="T168"/>
  <c r="U168" i="19"/>
  <c r="T168"/>
  <c r="U168" i="20"/>
  <c r="T168"/>
  <c r="U168" i="21"/>
  <c r="T168"/>
  <c r="U168" i="22"/>
  <c r="T168"/>
  <c r="U168" i="23"/>
  <c r="T168"/>
  <c r="U168" i="24"/>
  <c r="T168"/>
  <c r="U168" i="25"/>
  <c r="T168"/>
  <c r="U168" i="26"/>
  <c r="T168"/>
  <c r="U168" i="27"/>
  <c r="T168"/>
  <c r="U168" i="28"/>
  <c r="T168"/>
  <c r="U168" i="29"/>
  <c r="T168"/>
  <c r="U168" i="30"/>
  <c r="T168"/>
  <c r="U168" i="31"/>
  <c r="T168"/>
  <c r="U168" i="1"/>
  <c r="T168"/>
  <c r="S168" i="2"/>
  <c r="R168"/>
  <c r="S168" i="3"/>
  <c r="R168"/>
  <c r="S168" i="4"/>
  <c r="R168"/>
  <c r="S168" i="5"/>
  <c r="R168"/>
  <c r="S168" i="6"/>
  <c r="R168"/>
  <c r="S168" i="7"/>
  <c r="R168"/>
  <c r="S168" i="8"/>
  <c r="R168"/>
  <c r="S168" i="9"/>
  <c r="R168"/>
  <c r="S168" i="10"/>
  <c r="R168"/>
  <c r="S168" i="11"/>
  <c r="R168"/>
  <c r="S168" i="12"/>
  <c r="R168"/>
  <c r="S168" i="13"/>
  <c r="R168"/>
  <c r="S168" i="14"/>
  <c r="R168"/>
  <c r="S168" i="15"/>
  <c r="R168"/>
  <c r="S168" i="16"/>
  <c r="R168"/>
  <c r="S168" i="17"/>
  <c r="R168"/>
  <c r="S168" i="18"/>
  <c r="R168"/>
  <c r="S168" i="19"/>
  <c r="R168"/>
  <c r="S168" i="20"/>
  <c r="R168"/>
  <c r="S168" i="21"/>
  <c r="R168"/>
  <c r="S168" i="22"/>
  <c r="R168"/>
  <c r="S168" i="23"/>
  <c r="R168"/>
  <c r="S168" i="24"/>
  <c r="R168"/>
  <c r="S168" i="25"/>
  <c r="R168"/>
  <c r="S168" i="26"/>
  <c r="R168"/>
  <c r="S168" i="27"/>
  <c r="R168"/>
  <c r="S168" i="28"/>
  <c r="R168"/>
  <c r="S168" i="29"/>
  <c r="R168"/>
  <c r="S168" i="30"/>
  <c r="R168"/>
  <c r="S168" i="31"/>
  <c r="R168"/>
  <c r="R168" i="1"/>
  <c r="Q168" i="2"/>
  <c r="P168"/>
  <c r="Q168" i="3"/>
  <c r="P168"/>
  <c r="Q168" i="4"/>
  <c r="P168"/>
  <c r="Q168" i="5"/>
  <c r="P168"/>
  <c r="Q168" i="6"/>
  <c r="P168"/>
  <c r="Q168" i="7"/>
  <c r="P168"/>
  <c r="Q168" i="8"/>
  <c r="P168"/>
  <c r="Q168" i="9"/>
  <c r="P168"/>
  <c r="Q168" i="10"/>
  <c r="P168"/>
  <c r="Q168" i="11"/>
  <c r="P168"/>
  <c r="Q168" i="12"/>
  <c r="P168"/>
  <c r="Q168" i="13"/>
  <c r="P168"/>
  <c r="Q168" i="14"/>
  <c r="P168"/>
  <c r="Q168" i="15"/>
  <c r="P168"/>
  <c r="Q168" i="16"/>
  <c r="P168"/>
  <c r="Q168" i="17"/>
  <c r="P168"/>
  <c r="Q168" i="18"/>
  <c r="P168"/>
  <c r="Q168" i="19"/>
  <c r="P168"/>
  <c r="Q168" i="20"/>
  <c r="P168"/>
  <c r="Q168" i="21"/>
  <c r="P168"/>
  <c r="Q168" i="22"/>
  <c r="P168"/>
  <c r="Q168" i="23"/>
  <c r="P168"/>
  <c r="Q168" i="24"/>
  <c r="P168"/>
  <c r="Q168" i="25"/>
  <c r="P168"/>
  <c r="Q168" i="26"/>
  <c r="P168"/>
  <c r="Q168" i="27"/>
  <c r="P168"/>
  <c r="Q168" i="28"/>
  <c r="P168"/>
  <c r="Q168" i="29"/>
  <c r="P168"/>
  <c r="Q168" i="30"/>
  <c r="P168"/>
  <c r="Q168" i="31"/>
  <c r="P168"/>
  <c r="Q168" i="1"/>
  <c r="P168"/>
  <c r="L168" i="2"/>
  <c r="K168"/>
  <c r="J168"/>
  <c r="I168"/>
  <c r="L168" i="3"/>
  <c r="K168"/>
  <c r="J168"/>
  <c r="I168"/>
  <c r="L168" i="4"/>
  <c r="K168"/>
  <c r="J168"/>
  <c r="I168"/>
  <c r="L168" i="5"/>
  <c r="K168"/>
  <c r="J168"/>
  <c r="I168"/>
  <c r="L168" i="6"/>
  <c r="K168"/>
  <c r="J168"/>
  <c r="I168"/>
  <c r="L168" i="7"/>
  <c r="K168"/>
  <c r="J168"/>
  <c r="I168"/>
  <c r="L168" i="8"/>
  <c r="K168"/>
  <c r="J168"/>
  <c r="I168"/>
  <c r="L168" i="9"/>
  <c r="K168"/>
  <c r="J168"/>
  <c r="I168"/>
  <c r="L168" i="10"/>
  <c r="K168"/>
  <c r="J168"/>
  <c r="I168"/>
  <c r="L168" i="11"/>
  <c r="K168"/>
  <c r="J168"/>
  <c r="I168"/>
  <c r="L168" i="12"/>
  <c r="K168"/>
  <c r="J168"/>
  <c r="I168"/>
  <c r="L168" i="13"/>
  <c r="K168"/>
  <c r="J168"/>
  <c r="I168"/>
  <c r="L168" i="14"/>
  <c r="K168"/>
  <c r="J168"/>
  <c r="I168"/>
  <c r="L168" i="15"/>
  <c r="K168"/>
  <c r="J168"/>
  <c r="I168"/>
  <c r="L168" i="16"/>
  <c r="K168"/>
  <c r="J168"/>
  <c r="I168"/>
  <c r="L168" i="17"/>
  <c r="K168"/>
  <c r="J168"/>
  <c r="I168"/>
  <c r="L168" i="18"/>
  <c r="K168"/>
  <c r="J168"/>
  <c r="I168"/>
  <c r="L168" i="19"/>
  <c r="K168"/>
  <c r="J168"/>
  <c r="I168"/>
  <c r="L168" i="20"/>
  <c r="K168"/>
  <c r="J168"/>
  <c r="I168"/>
  <c r="L168" i="21"/>
  <c r="K168"/>
  <c r="J168"/>
  <c r="I168"/>
  <c r="L168" i="22"/>
  <c r="K168"/>
  <c r="J168"/>
  <c r="I168"/>
  <c r="L168" i="23"/>
  <c r="K168"/>
  <c r="J168"/>
  <c r="I168"/>
  <c r="L168" i="24"/>
  <c r="K168"/>
  <c r="J168"/>
  <c r="I168"/>
  <c r="L168" i="25"/>
  <c r="K168"/>
  <c r="J168"/>
  <c r="I168"/>
  <c r="L168" i="26"/>
  <c r="K168"/>
  <c r="J168"/>
  <c r="I168"/>
  <c r="L168" i="27"/>
  <c r="K168"/>
  <c r="J168"/>
  <c r="I168"/>
  <c r="L168" i="28"/>
  <c r="K168"/>
  <c r="J168"/>
  <c r="I168"/>
  <c r="L168" i="29"/>
  <c r="K168"/>
  <c r="J168"/>
  <c r="I168"/>
  <c r="L168" i="30"/>
  <c r="K168"/>
  <c r="J168"/>
  <c r="I168"/>
  <c r="L168" i="31"/>
  <c r="K168"/>
  <c r="J168"/>
  <c r="I168"/>
  <c r="L168" i="1"/>
  <c r="K168"/>
  <c r="J168"/>
  <c r="I168"/>
  <c r="F168" i="2"/>
  <c r="E168"/>
  <c r="F168" i="3"/>
  <c r="E168"/>
  <c r="F168" i="4"/>
  <c r="E168"/>
  <c r="F168" i="5"/>
  <c r="E168"/>
  <c r="F168" i="6"/>
  <c r="E168"/>
  <c r="F168" i="7"/>
  <c r="E168"/>
  <c r="F168" i="8"/>
  <c r="E168"/>
  <c r="F168" i="9"/>
  <c r="E168"/>
  <c r="F168" i="10"/>
  <c r="E168"/>
  <c r="F168" i="11"/>
  <c r="E168"/>
  <c r="F168" i="12"/>
  <c r="E168"/>
  <c r="F168" i="13"/>
  <c r="E168"/>
  <c r="F168" i="14"/>
  <c r="E168"/>
  <c r="F168" i="15"/>
  <c r="E168"/>
  <c r="F168" i="16"/>
  <c r="E168"/>
  <c r="F168" i="17"/>
  <c r="E168"/>
  <c r="F168" i="18"/>
  <c r="E168"/>
  <c r="F168" i="19"/>
  <c r="E168"/>
  <c r="F168" i="20"/>
  <c r="E168"/>
  <c r="F168" i="21"/>
  <c r="E168"/>
  <c r="F168" i="22"/>
  <c r="E168"/>
  <c r="F168" i="23"/>
  <c r="E168"/>
  <c r="F168" i="24"/>
  <c r="E168"/>
  <c r="F168" i="25"/>
  <c r="E168"/>
  <c r="F168" i="26"/>
  <c r="E168"/>
  <c r="F168" i="27"/>
  <c r="E168"/>
  <c r="F168" i="28"/>
  <c r="E168"/>
  <c r="F168" i="29"/>
  <c r="E168"/>
  <c r="F168" i="30"/>
  <c r="E168"/>
  <c r="F168" i="31"/>
  <c r="E168"/>
  <c r="F168" i="1"/>
  <c r="E168"/>
  <c r="C168" i="2"/>
  <c r="C168" i="3"/>
  <c r="C168" i="4"/>
  <c r="C168" i="5"/>
  <c r="C168" i="6"/>
  <c r="C168" i="7"/>
  <c r="C168" i="8"/>
  <c r="C168" i="9"/>
  <c r="C168" i="10"/>
  <c r="C168" i="11"/>
  <c r="C168" i="12"/>
  <c r="C168" i="13"/>
  <c r="C168" i="14"/>
  <c r="C168" i="15"/>
  <c r="C168" i="16"/>
  <c r="C168" i="17"/>
  <c r="C168" i="18"/>
  <c r="C168" i="19"/>
  <c r="C168" i="20"/>
  <c r="C168" i="21"/>
  <c r="C168" i="22"/>
  <c r="C168" i="23"/>
  <c r="C168" i="24"/>
  <c r="C168" i="25"/>
  <c r="C168" i="26"/>
  <c r="C168" i="27"/>
  <c r="C168" i="28"/>
  <c r="C168" i="29"/>
  <c r="C168" i="30"/>
  <c r="C168" i="31"/>
  <c r="C168" i="1"/>
  <c r="AB162" i="2"/>
  <c r="AA162"/>
  <c r="Z162"/>
  <c r="Y162"/>
  <c r="AB162" i="3"/>
  <c r="AA162"/>
  <c r="Z162"/>
  <c r="Y162"/>
  <c r="AB162" i="4"/>
  <c r="AA162"/>
  <c r="Z162"/>
  <c r="Y162"/>
  <c r="AB162" i="5"/>
  <c r="AA162"/>
  <c r="Z162"/>
  <c r="Y162"/>
  <c r="AB162" i="6"/>
  <c r="AA162"/>
  <c r="Z162"/>
  <c r="Y162"/>
  <c r="AB162" i="7"/>
  <c r="AA162"/>
  <c r="Z162"/>
  <c r="Y162"/>
  <c r="AB162" i="8"/>
  <c r="AA162"/>
  <c r="Z162"/>
  <c r="Y162"/>
  <c r="AB162" i="9"/>
  <c r="AA162"/>
  <c r="Z162"/>
  <c r="Y162"/>
  <c r="AB162" i="10"/>
  <c r="AA162"/>
  <c r="Z162"/>
  <c r="Y162"/>
  <c r="AB162" i="11"/>
  <c r="AA162"/>
  <c r="Z162"/>
  <c r="Y162"/>
  <c r="AB162" i="12"/>
  <c r="AA162"/>
  <c r="Z162"/>
  <c r="Y162"/>
  <c r="AB162" i="13"/>
  <c r="AA162"/>
  <c r="Z162"/>
  <c r="Y162"/>
  <c r="AB162" i="14"/>
  <c r="AA162"/>
  <c r="Z162"/>
  <c r="Y162"/>
  <c r="AB162" i="15"/>
  <c r="AA162"/>
  <c r="Z162"/>
  <c r="Y162"/>
  <c r="AB162" i="16"/>
  <c r="AA162"/>
  <c r="Z162"/>
  <c r="Y162"/>
  <c r="AB162" i="17"/>
  <c r="AA162"/>
  <c r="Z162"/>
  <c r="Y162"/>
  <c r="AB162" i="18"/>
  <c r="AA162"/>
  <c r="Z162"/>
  <c r="Y162"/>
  <c r="AB162" i="19"/>
  <c r="AA162"/>
  <c r="Z162"/>
  <c r="Y162"/>
  <c r="AB162" i="20"/>
  <c r="AA162"/>
  <c r="Z162"/>
  <c r="Y162"/>
  <c r="AB162" i="21"/>
  <c r="AA162"/>
  <c r="Z162"/>
  <c r="Y162"/>
  <c r="AB162" i="22"/>
  <c r="AA162"/>
  <c r="Z162"/>
  <c r="Y162"/>
  <c r="AB162" i="23"/>
  <c r="AA162"/>
  <c r="Z162"/>
  <c r="Y162"/>
  <c r="AB162" i="24"/>
  <c r="AA162"/>
  <c r="Z162"/>
  <c r="Y162"/>
  <c r="AB162" i="25"/>
  <c r="AA162"/>
  <c r="Z162"/>
  <c r="Y162"/>
  <c r="AB162" i="26"/>
  <c r="AA162"/>
  <c r="Z162"/>
  <c r="Y162"/>
  <c r="AB162" i="27"/>
  <c r="AA162"/>
  <c r="Z162"/>
  <c r="Y162"/>
  <c r="AB162" i="28"/>
  <c r="AA162"/>
  <c r="Z162"/>
  <c r="Y162"/>
  <c r="AB162" i="29"/>
  <c r="AA162"/>
  <c r="Z162"/>
  <c r="Y162"/>
  <c r="AB162" i="30"/>
  <c r="AA162"/>
  <c r="Z162"/>
  <c r="Y162"/>
  <c r="AB162" i="31"/>
  <c r="AA162"/>
  <c r="Z162"/>
  <c r="Y162"/>
  <c r="AA162" i="1"/>
  <c r="Z162"/>
  <c r="Y162"/>
  <c r="U162" i="2"/>
  <c r="T162"/>
  <c r="S162"/>
  <c r="R162"/>
  <c r="Q162"/>
  <c r="P162"/>
  <c r="U162" i="3"/>
  <c r="T162"/>
  <c r="S162"/>
  <c r="R162"/>
  <c r="Q162"/>
  <c r="P162"/>
  <c r="U162" i="4"/>
  <c r="T162"/>
  <c r="S162"/>
  <c r="R162"/>
  <c r="Q162"/>
  <c r="P162"/>
  <c r="U162" i="5"/>
  <c r="T162"/>
  <c r="S162"/>
  <c r="R162"/>
  <c r="Q162"/>
  <c r="P162"/>
  <c r="U162" i="6"/>
  <c r="T162"/>
  <c r="S162"/>
  <c r="R162"/>
  <c r="Q162"/>
  <c r="P162"/>
  <c r="U162" i="7"/>
  <c r="T162"/>
  <c r="S162"/>
  <c r="R162"/>
  <c r="Q162"/>
  <c r="P162"/>
  <c r="U162" i="8"/>
  <c r="T162"/>
  <c r="S162"/>
  <c r="R162"/>
  <c r="Q162"/>
  <c r="P162"/>
  <c r="U162" i="9"/>
  <c r="T162"/>
  <c r="S162"/>
  <c r="R162"/>
  <c r="Q162"/>
  <c r="P162"/>
  <c r="U162" i="10"/>
  <c r="T162"/>
  <c r="S162"/>
  <c r="R162"/>
  <c r="Q162"/>
  <c r="P162"/>
  <c r="U162" i="11"/>
  <c r="T162"/>
  <c r="S162"/>
  <c r="R162"/>
  <c r="Q162"/>
  <c r="P162"/>
  <c r="U162" i="12"/>
  <c r="T162"/>
  <c r="S162"/>
  <c r="R162"/>
  <c r="Q162"/>
  <c r="P162"/>
  <c r="U162" i="13"/>
  <c r="T162"/>
  <c r="S162"/>
  <c r="R162"/>
  <c r="Q162"/>
  <c r="P162"/>
  <c r="U162" i="14"/>
  <c r="T162"/>
  <c r="S162"/>
  <c r="R162"/>
  <c r="Q162"/>
  <c r="P162"/>
  <c r="U162" i="15"/>
  <c r="T162"/>
  <c r="S162"/>
  <c r="R162"/>
  <c r="Q162"/>
  <c r="P162"/>
  <c r="U162" i="16"/>
  <c r="T162"/>
  <c r="S162"/>
  <c r="R162"/>
  <c r="Q162"/>
  <c r="P162"/>
  <c r="U162" i="17"/>
  <c r="T162"/>
  <c r="S162"/>
  <c r="R162"/>
  <c r="Q162"/>
  <c r="P162"/>
  <c r="U162" i="18"/>
  <c r="T162"/>
  <c r="S162"/>
  <c r="R162"/>
  <c r="Q162"/>
  <c r="P162"/>
  <c r="U162" i="19"/>
  <c r="T162"/>
  <c r="S162"/>
  <c r="R162"/>
  <c r="Q162"/>
  <c r="P162"/>
  <c r="U162" i="20"/>
  <c r="T162"/>
  <c r="S162"/>
  <c r="R162"/>
  <c r="Q162"/>
  <c r="P162"/>
  <c r="U162" i="21"/>
  <c r="T162"/>
  <c r="S162"/>
  <c r="R162"/>
  <c r="Q162"/>
  <c r="P162"/>
  <c r="U162" i="22"/>
  <c r="T162"/>
  <c r="S162"/>
  <c r="R162"/>
  <c r="Q162"/>
  <c r="P162"/>
  <c r="U162" i="23"/>
  <c r="T162"/>
  <c r="S162"/>
  <c r="R162"/>
  <c r="Q162"/>
  <c r="P162"/>
  <c r="U162" i="24"/>
  <c r="T162"/>
  <c r="S162"/>
  <c r="R162"/>
  <c r="Q162"/>
  <c r="P162"/>
  <c r="U162" i="25"/>
  <c r="T162"/>
  <c r="S162"/>
  <c r="R162"/>
  <c r="Q162"/>
  <c r="P162"/>
  <c r="U162" i="26"/>
  <c r="T162"/>
  <c r="S162"/>
  <c r="R162"/>
  <c r="Q162"/>
  <c r="P162"/>
  <c r="U162" i="27"/>
  <c r="T162"/>
  <c r="S162"/>
  <c r="R162"/>
  <c r="Q162"/>
  <c r="P162"/>
  <c r="U162" i="28"/>
  <c r="T162"/>
  <c r="S162"/>
  <c r="R162"/>
  <c r="Q162"/>
  <c r="P162"/>
  <c r="U162" i="29"/>
  <c r="T162"/>
  <c r="S162"/>
  <c r="R162"/>
  <c r="Q162"/>
  <c r="P162"/>
  <c r="U162" i="30"/>
  <c r="T162"/>
  <c r="S162"/>
  <c r="R162"/>
  <c r="Q162"/>
  <c r="P162"/>
  <c r="U162" i="31"/>
  <c r="T162"/>
  <c r="S162"/>
  <c r="R162"/>
  <c r="Q162"/>
  <c r="P162"/>
  <c r="U162" i="1"/>
  <c r="T162"/>
  <c r="S162"/>
  <c r="R162"/>
  <c r="Q162"/>
  <c r="P162"/>
  <c r="L162" i="2"/>
  <c r="K162"/>
  <c r="J162"/>
  <c r="I162"/>
  <c r="L162" i="3"/>
  <c r="K162"/>
  <c r="J162"/>
  <c r="I162"/>
  <c r="L162" i="4"/>
  <c r="K162"/>
  <c r="J162"/>
  <c r="I162"/>
  <c r="L162" i="5"/>
  <c r="K162"/>
  <c r="J162"/>
  <c r="I162"/>
  <c r="L162" i="6"/>
  <c r="K162"/>
  <c r="J162"/>
  <c r="I162"/>
  <c r="L162" i="7"/>
  <c r="K162"/>
  <c r="J162"/>
  <c r="I162"/>
  <c r="L162" i="8"/>
  <c r="K162"/>
  <c r="J162"/>
  <c r="I162"/>
  <c r="L162" i="9"/>
  <c r="K162"/>
  <c r="J162"/>
  <c r="I162"/>
  <c r="L162" i="10"/>
  <c r="K162"/>
  <c r="J162"/>
  <c r="I162"/>
  <c r="L162" i="11"/>
  <c r="K162"/>
  <c r="J162"/>
  <c r="I162"/>
  <c r="L162" i="12"/>
  <c r="K162"/>
  <c r="J162"/>
  <c r="I162"/>
  <c r="L162" i="13"/>
  <c r="K162"/>
  <c r="J162"/>
  <c r="I162"/>
  <c r="L162" i="14"/>
  <c r="K162"/>
  <c r="J162"/>
  <c r="I162"/>
  <c r="L162" i="15"/>
  <c r="K162"/>
  <c r="J162"/>
  <c r="I162"/>
  <c r="L162" i="16"/>
  <c r="K162"/>
  <c r="J162"/>
  <c r="I162"/>
  <c r="L162" i="17"/>
  <c r="K162"/>
  <c r="J162"/>
  <c r="I162"/>
  <c r="L162" i="18"/>
  <c r="K162"/>
  <c r="J162"/>
  <c r="I162"/>
  <c r="L162" i="19"/>
  <c r="K162"/>
  <c r="J162"/>
  <c r="I162"/>
  <c r="L162" i="20"/>
  <c r="K162"/>
  <c r="J162"/>
  <c r="I162"/>
  <c r="L162" i="21"/>
  <c r="K162"/>
  <c r="J162"/>
  <c r="I162"/>
  <c r="L162" i="22"/>
  <c r="K162"/>
  <c r="J162"/>
  <c r="I162"/>
  <c r="L162" i="23"/>
  <c r="K162"/>
  <c r="J162"/>
  <c r="I162"/>
  <c r="L162" i="24"/>
  <c r="K162"/>
  <c r="J162"/>
  <c r="I162"/>
  <c r="L162" i="25"/>
  <c r="K162"/>
  <c r="J162"/>
  <c r="I162"/>
  <c r="L162" i="26"/>
  <c r="K162"/>
  <c r="J162"/>
  <c r="I162"/>
  <c r="L162" i="27"/>
  <c r="K162"/>
  <c r="J162"/>
  <c r="I162"/>
  <c r="L162" i="28"/>
  <c r="K162"/>
  <c r="J162"/>
  <c r="I162"/>
  <c r="L162" i="29"/>
  <c r="K162"/>
  <c r="J162"/>
  <c r="I162"/>
  <c r="L162" i="30"/>
  <c r="K162"/>
  <c r="J162"/>
  <c r="I162"/>
  <c r="L162" i="31"/>
  <c r="K162"/>
  <c r="J162"/>
  <c r="I162"/>
  <c r="L162" i="1"/>
  <c r="K162"/>
  <c r="J162"/>
  <c r="I162"/>
  <c r="F162" i="2"/>
  <c r="E162"/>
  <c r="F162" i="3"/>
  <c r="E162"/>
  <c r="F162" i="4"/>
  <c r="E162"/>
  <c r="F162" i="5"/>
  <c r="E162"/>
  <c r="F162" i="6"/>
  <c r="E162"/>
  <c r="F162" i="7"/>
  <c r="E162"/>
  <c r="F162" i="8"/>
  <c r="E162"/>
  <c r="F162" i="9"/>
  <c r="E162"/>
  <c r="F162" i="10"/>
  <c r="E162"/>
  <c r="F162" i="11"/>
  <c r="E162"/>
  <c r="F162" i="12"/>
  <c r="E162"/>
  <c r="F162" i="13"/>
  <c r="E162"/>
  <c r="F162" i="14"/>
  <c r="E162"/>
  <c r="F162" i="15"/>
  <c r="E162"/>
  <c r="F162" i="16"/>
  <c r="E162"/>
  <c r="F162" i="17"/>
  <c r="E162"/>
  <c r="F162" i="18"/>
  <c r="E162"/>
  <c r="F162" i="19"/>
  <c r="E162"/>
  <c r="F162" i="20"/>
  <c r="E162"/>
  <c r="F162" i="21"/>
  <c r="E162"/>
  <c r="F162" i="22"/>
  <c r="E162"/>
  <c r="F162" i="23"/>
  <c r="E162"/>
  <c r="F162" i="24"/>
  <c r="E162"/>
  <c r="F162" i="25"/>
  <c r="E162"/>
  <c r="F162" i="26"/>
  <c r="E162"/>
  <c r="F162" i="27"/>
  <c r="E162"/>
  <c r="F162" i="28"/>
  <c r="E162"/>
  <c r="F162" i="29"/>
  <c r="E162"/>
  <c r="F162" i="30"/>
  <c r="E162"/>
  <c r="F162" i="31"/>
  <c r="E162"/>
  <c r="F162" i="1"/>
  <c r="E162"/>
  <c r="C162" i="2"/>
  <c r="C162" i="3"/>
  <c r="C162" i="4"/>
  <c r="C162" i="5"/>
  <c r="C162" i="6"/>
  <c r="C162" i="7"/>
  <c r="C162" i="8"/>
  <c r="C162" i="9"/>
  <c r="C162" i="10"/>
  <c r="C162" i="11"/>
  <c r="C162" i="12"/>
  <c r="C162" i="13"/>
  <c r="C162" i="14"/>
  <c r="C162" i="15"/>
  <c r="C162" i="16"/>
  <c r="C162" i="17"/>
  <c r="C162" i="18"/>
  <c r="C162" i="19"/>
  <c r="C162" i="20"/>
  <c r="C162" i="21"/>
  <c r="C162" i="22"/>
  <c r="C162" i="23"/>
  <c r="C162" i="24"/>
  <c r="C162" i="25"/>
  <c r="C162" i="26"/>
  <c r="C162" i="27"/>
  <c r="C162" i="28"/>
  <c r="C162" i="29"/>
  <c r="C162" i="30"/>
  <c r="C162" i="31"/>
  <c r="C162" i="1"/>
  <c r="AB156" i="2"/>
  <c r="AA156"/>
  <c r="Z156"/>
  <c r="Y156"/>
  <c r="AB156" i="3"/>
  <c r="AA156"/>
  <c r="Z156"/>
  <c r="Y156"/>
  <c r="AB156" i="4"/>
  <c r="AA156"/>
  <c r="Z156"/>
  <c r="Y156"/>
  <c r="AB156" i="5"/>
  <c r="AA156"/>
  <c r="Z156"/>
  <c r="Y156"/>
  <c r="AB156" i="6"/>
  <c r="AA156"/>
  <c r="Z156"/>
  <c r="Y156"/>
  <c r="AB156" i="7"/>
  <c r="AA156"/>
  <c r="Z156"/>
  <c r="Y156"/>
  <c r="AB156" i="8"/>
  <c r="AA156"/>
  <c r="Z156"/>
  <c r="Y156"/>
  <c r="AB156" i="9"/>
  <c r="AA156"/>
  <c r="Z156"/>
  <c r="Y156"/>
  <c r="AB156" i="10"/>
  <c r="AA156"/>
  <c r="Z156"/>
  <c r="Y156"/>
  <c r="AB156" i="11"/>
  <c r="AA156"/>
  <c r="Z156"/>
  <c r="Y156"/>
  <c r="AB156" i="12"/>
  <c r="AA156"/>
  <c r="Z156"/>
  <c r="Y156"/>
  <c r="AB156" i="13"/>
  <c r="AA156"/>
  <c r="Z156"/>
  <c r="Y156"/>
  <c r="AB156" i="14"/>
  <c r="AA156"/>
  <c r="Z156"/>
  <c r="Y156"/>
  <c r="AB156" i="15"/>
  <c r="AA156"/>
  <c r="Z156"/>
  <c r="Y156"/>
  <c r="AB156" i="16"/>
  <c r="AA156"/>
  <c r="Z156"/>
  <c r="Y156"/>
  <c r="AB156" i="17"/>
  <c r="AA156"/>
  <c r="Z156"/>
  <c r="Y156"/>
  <c r="AB156" i="18"/>
  <c r="AA156"/>
  <c r="Z156"/>
  <c r="Y156"/>
  <c r="AB156" i="19"/>
  <c r="AA156"/>
  <c r="Z156"/>
  <c r="Y156"/>
  <c r="AB156" i="20"/>
  <c r="AA156"/>
  <c r="Z156"/>
  <c r="Y156"/>
  <c r="AB156" i="21"/>
  <c r="AA156"/>
  <c r="Z156"/>
  <c r="Y156"/>
  <c r="AB156" i="22"/>
  <c r="AA156"/>
  <c r="Z156"/>
  <c r="Y156"/>
  <c r="AB156" i="23"/>
  <c r="AA156"/>
  <c r="Z156"/>
  <c r="Y156"/>
  <c r="AB156" i="24"/>
  <c r="AA156"/>
  <c r="Z156"/>
  <c r="Y156"/>
  <c r="AB156" i="25"/>
  <c r="AA156"/>
  <c r="Z156"/>
  <c r="Y156"/>
  <c r="AB156" i="26"/>
  <c r="AA156"/>
  <c r="Z156"/>
  <c r="Y156"/>
  <c r="AB156" i="27"/>
  <c r="AA156"/>
  <c r="Z156"/>
  <c r="Y156"/>
  <c r="AB156" i="28"/>
  <c r="AA156"/>
  <c r="Z156"/>
  <c r="Y156"/>
  <c r="AB156" i="29"/>
  <c r="AA156"/>
  <c r="Z156"/>
  <c r="Y156"/>
  <c r="AB156" i="30"/>
  <c r="AA156"/>
  <c r="Z156"/>
  <c r="Y156"/>
  <c r="AB156" i="31"/>
  <c r="AA156"/>
  <c r="Z156"/>
  <c r="Y156"/>
  <c r="AB156" i="1"/>
  <c r="AA156"/>
  <c r="Z156"/>
  <c r="Y156"/>
  <c r="U156" i="2"/>
  <c r="T156"/>
  <c r="S156"/>
  <c r="R156"/>
  <c r="Q156"/>
  <c r="P156"/>
  <c r="U156" i="3"/>
  <c r="T156"/>
  <c r="S156"/>
  <c r="R156"/>
  <c r="Q156"/>
  <c r="P156"/>
  <c r="U156" i="4"/>
  <c r="T156"/>
  <c r="S156"/>
  <c r="R156"/>
  <c r="Q156"/>
  <c r="P156"/>
  <c r="U156" i="5"/>
  <c r="T156"/>
  <c r="S156"/>
  <c r="R156"/>
  <c r="Q156"/>
  <c r="P156"/>
  <c r="U156" i="6"/>
  <c r="T156"/>
  <c r="S156"/>
  <c r="R156"/>
  <c r="Q156"/>
  <c r="P156"/>
  <c r="U156" i="7"/>
  <c r="T156"/>
  <c r="S156"/>
  <c r="R156"/>
  <c r="Q156"/>
  <c r="P156"/>
  <c r="U156" i="8"/>
  <c r="T156"/>
  <c r="S156"/>
  <c r="R156"/>
  <c r="Q156"/>
  <c r="P156"/>
  <c r="U156" i="9"/>
  <c r="T156"/>
  <c r="S156"/>
  <c r="R156"/>
  <c r="Q156"/>
  <c r="P156"/>
  <c r="U156" i="10"/>
  <c r="T156"/>
  <c r="S156"/>
  <c r="R156"/>
  <c r="Q156"/>
  <c r="P156"/>
  <c r="U156" i="11"/>
  <c r="T156"/>
  <c r="S156"/>
  <c r="R156"/>
  <c r="Q156"/>
  <c r="P156"/>
  <c r="U156" i="12"/>
  <c r="T156"/>
  <c r="S156"/>
  <c r="R156"/>
  <c r="Q156"/>
  <c r="P156"/>
  <c r="U156" i="13"/>
  <c r="T156"/>
  <c r="S156"/>
  <c r="R156"/>
  <c r="Q156"/>
  <c r="P156"/>
  <c r="U156" i="14"/>
  <c r="T156"/>
  <c r="S156"/>
  <c r="R156"/>
  <c r="Q156"/>
  <c r="P156"/>
  <c r="U156" i="15"/>
  <c r="T156"/>
  <c r="S156"/>
  <c r="R156"/>
  <c r="Q156"/>
  <c r="P156"/>
  <c r="U156" i="16"/>
  <c r="T156"/>
  <c r="S156"/>
  <c r="R156"/>
  <c r="Q156"/>
  <c r="P156"/>
  <c r="U156" i="17"/>
  <c r="T156"/>
  <c r="S156"/>
  <c r="R156"/>
  <c r="Q156"/>
  <c r="P156"/>
  <c r="U156" i="18"/>
  <c r="T156"/>
  <c r="S156"/>
  <c r="R156"/>
  <c r="Q156"/>
  <c r="P156"/>
  <c r="U156" i="19"/>
  <c r="T156"/>
  <c r="S156"/>
  <c r="R156"/>
  <c r="Q156"/>
  <c r="P156"/>
  <c r="U156" i="20"/>
  <c r="T156"/>
  <c r="S156"/>
  <c r="R156"/>
  <c r="Q156"/>
  <c r="P156"/>
  <c r="U156" i="21"/>
  <c r="T156"/>
  <c r="S156"/>
  <c r="R156"/>
  <c r="Q156"/>
  <c r="P156"/>
  <c r="U156" i="22"/>
  <c r="T156"/>
  <c r="S156"/>
  <c r="R156"/>
  <c r="Q156"/>
  <c r="P156"/>
  <c r="U156" i="23"/>
  <c r="T156"/>
  <c r="S156"/>
  <c r="R156"/>
  <c r="Q156"/>
  <c r="P156"/>
  <c r="U156" i="24"/>
  <c r="T156"/>
  <c r="S156"/>
  <c r="R156"/>
  <c r="Q156"/>
  <c r="P156"/>
  <c r="U156" i="25"/>
  <c r="T156"/>
  <c r="S156"/>
  <c r="R156"/>
  <c r="Q156"/>
  <c r="P156"/>
  <c r="U156" i="26"/>
  <c r="T156"/>
  <c r="S156"/>
  <c r="R156"/>
  <c r="Q156"/>
  <c r="P156"/>
  <c r="U156" i="27"/>
  <c r="T156"/>
  <c r="S156"/>
  <c r="R156"/>
  <c r="Q156"/>
  <c r="P156"/>
  <c r="U156" i="28"/>
  <c r="T156"/>
  <c r="S156"/>
  <c r="R156"/>
  <c r="Q156"/>
  <c r="P156"/>
  <c r="U156" i="29"/>
  <c r="T156"/>
  <c r="S156"/>
  <c r="R156"/>
  <c r="Q156"/>
  <c r="P156"/>
  <c r="U156" i="30"/>
  <c r="T156"/>
  <c r="S156"/>
  <c r="R156"/>
  <c r="Q156"/>
  <c r="P156"/>
  <c r="U156" i="31"/>
  <c r="T156"/>
  <c r="S156"/>
  <c r="R156"/>
  <c r="Q156"/>
  <c r="P156"/>
  <c r="U156" i="1"/>
  <c r="T156"/>
  <c r="S156"/>
  <c r="R156"/>
  <c r="Q156"/>
  <c r="P156"/>
  <c r="L156" i="2"/>
  <c r="K156"/>
  <c r="J156"/>
  <c r="I156"/>
  <c r="L156" i="3"/>
  <c r="K156"/>
  <c r="J156"/>
  <c r="I156"/>
  <c r="L156" i="4"/>
  <c r="K156"/>
  <c r="J156"/>
  <c r="I156"/>
  <c r="L156" i="5"/>
  <c r="K156"/>
  <c r="J156"/>
  <c r="I156"/>
  <c r="L156" i="6"/>
  <c r="K156"/>
  <c r="J156"/>
  <c r="I156"/>
  <c r="L156" i="7"/>
  <c r="K156"/>
  <c r="J156"/>
  <c r="I156"/>
  <c r="L156" i="8"/>
  <c r="K156"/>
  <c r="J156"/>
  <c r="I156"/>
  <c r="L156" i="9"/>
  <c r="K156"/>
  <c r="J156"/>
  <c r="I156"/>
  <c r="L156" i="10"/>
  <c r="K156"/>
  <c r="J156"/>
  <c r="I156"/>
  <c r="L156" i="11"/>
  <c r="K156"/>
  <c r="J156"/>
  <c r="I156"/>
  <c r="L156" i="12"/>
  <c r="K156"/>
  <c r="J156"/>
  <c r="I156"/>
  <c r="L156" i="13"/>
  <c r="K156"/>
  <c r="J156"/>
  <c r="I156"/>
  <c r="L156" i="14"/>
  <c r="K156"/>
  <c r="J156"/>
  <c r="I156"/>
  <c r="L156" i="15"/>
  <c r="K156"/>
  <c r="J156"/>
  <c r="I156"/>
  <c r="L156" i="16"/>
  <c r="K156"/>
  <c r="J156"/>
  <c r="I156"/>
  <c r="L156" i="17"/>
  <c r="K156"/>
  <c r="J156"/>
  <c r="I156"/>
  <c r="L156" i="18"/>
  <c r="K156"/>
  <c r="J156"/>
  <c r="I156"/>
  <c r="L156" i="19"/>
  <c r="K156"/>
  <c r="J156"/>
  <c r="I156"/>
  <c r="L156" i="20"/>
  <c r="K156"/>
  <c r="J156"/>
  <c r="I156"/>
  <c r="L156" i="21"/>
  <c r="K156"/>
  <c r="J156"/>
  <c r="I156"/>
  <c r="L156" i="22"/>
  <c r="K156"/>
  <c r="J156"/>
  <c r="I156"/>
  <c r="L156" i="23"/>
  <c r="K156"/>
  <c r="J156"/>
  <c r="I156"/>
  <c r="L156" i="24"/>
  <c r="K156"/>
  <c r="J156"/>
  <c r="I156"/>
  <c r="L156" i="25"/>
  <c r="K156"/>
  <c r="J156"/>
  <c r="I156"/>
  <c r="L156" i="26"/>
  <c r="K156"/>
  <c r="J156"/>
  <c r="I156"/>
  <c r="L156" i="27"/>
  <c r="K156"/>
  <c r="J156"/>
  <c r="I156"/>
  <c r="L156" i="28"/>
  <c r="K156"/>
  <c r="J156"/>
  <c r="I156"/>
  <c r="L156" i="29"/>
  <c r="K156"/>
  <c r="J156"/>
  <c r="I156"/>
  <c r="L156" i="30"/>
  <c r="K156"/>
  <c r="J156"/>
  <c r="I156"/>
  <c r="L156" i="31"/>
  <c r="K156"/>
  <c r="J156"/>
  <c r="I156"/>
  <c r="L156" i="1"/>
  <c r="K156"/>
  <c r="J156"/>
  <c r="I156"/>
  <c r="F156" i="2"/>
  <c r="E156"/>
  <c r="F156" i="3"/>
  <c r="E156"/>
  <c r="F156" i="4"/>
  <c r="E156"/>
  <c r="F156" i="5"/>
  <c r="E156"/>
  <c r="F156" i="6"/>
  <c r="E156"/>
  <c r="F156" i="7"/>
  <c r="E156"/>
  <c r="F156" i="8"/>
  <c r="E156"/>
  <c r="F156" i="9"/>
  <c r="E156"/>
  <c r="F156" i="10"/>
  <c r="E156"/>
  <c r="F156" i="11"/>
  <c r="E156"/>
  <c r="F156" i="12"/>
  <c r="E156"/>
  <c r="F156" i="13"/>
  <c r="E156"/>
  <c r="F156" i="14"/>
  <c r="E156"/>
  <c r="F156" i="15"/>
  <c r="E156"/>
  <c r="F156" i="16"/>
  <c r="E156"/>
  <c r="F156" i="17"/>
  <c r="E156"/>
  <c r="F156" i="18"/>
  <c r="E156"/>
  <c r="F156" i="19"/>
  <c r="E156"/>
  <c r="F156" i="20"/>
  <c r="E156"/>
  <c r="F156" i="21"/>
  <c r="E156"/>
  <c r="F156" i="22"/>
  <c r="E156"/>
  <c r="F156" i="23"/>
  <c r="E156"/>
  <c r="F156" i="24"/>
  <c r="E156"/>
  <c r="F156" i="25"/>
  <c r="E156"/>
  <c r="F156" i="26"/>
  <c r="E156"/>
  <c r="F156" i="27"/>
  <c r="E156"/>
  <c r="F156" i="28"/>
  <c r="E156"/>
  <c r="F156" i="29"/>
  <c r="E156"/>
  <c r="F156" i="30"/>
  <c r="E156"/>
  <c r="F156" i="31"/>
  <c r="E156"/>
  <c r="F156" i="1"/>
  <c r="E156"/>
  <c r="C156" i="2"/>
  <c r="C193" s="1"/>
  <c r="C156" i="3"/>
  <c r="C156" i="4"/>
  <c r="C193" s="1"/>
  <c r="C156" i="5"/>
  <c r="C193" s="1"/>
  <c r="C156" i="6"/>
  <c r="C193" s="1"/>
  <c r="C156" i="7"/>
  <c r="C156" i="8"/>
  <c r="C193" s="1"/>
  <c r="C156" i="9"/>
  <c r="C193" s="1"/>
  <c r="C156" i="10"/>
  <c r="C193" s="1"/>
  <c r="C156" i="11"/>
  <c r="C156" i="12"/>
  <c r="C193" s="1"/>
  <c r="C156" i="13"/>
  <c r="C193" s="1"/>
  <c r="C156" i="14"/>
  <c r="C193" s="1"/>
  <c r="C156" i="15"/>
  <c r="C156" i="16"/>
  <c r="C193" s="1"/>
  <c r="C156" i="17"/>
  <c r="C193" s="1"/>
  <c r="C156" i="18"/>
  <c r="C193" s="1"/>
  <c r="C156" i="19"/>
  <c r="C156" i="20"/>
  <c r="C193" s="1"/>
  <c r="C156" i="21"/>
  <c r="C193" s="1"/>
  <c r="C156" i="22"/>
  <c r="C193" s="1"/>
  <c r="C156" i="23"/>
  <c r="C156" i="24"/>
  <c r="C193" s="1"/>
  <c r="C156" i="25"/>
  <c r="C193" s="1"/>
  <c r="C156" i="26"/>
  <c r="C193" s="1"/>
  <c r="C156" i="27"/>
  <c r="C156" i="28"/>
  <c r="C193" s="1"/>
  <c r="C156" i="29"/>
  <c r="C193" s="1"/>
  <c r="C156" i="30"/>
  <c r="C193" s="1"/>
  <c r="C156" i="31"/>
  <c r="C156" i="1"/>
  <c r="AB149" i="2"/>
  <c r="AA149"/>
  <c r="Z149"/>
  <c r="Y149"/>
  <c r="AB149" i="3"/>
  <c r="AA149"/>
  <c r="Z149"/>
  <c r="Y149"/>
  <c r="AB149" i="4"/>
  <c r="AA149"/>
  <c r="Z149"/>
  <c r="Y149"/>
  <c r="AB149" i="5"/>
  <c r="AA149"/>
  <c r="Z149"/>
  <c r="Y149"/>
  <c r="AB149" i="6"/>
  <c r="AA149"/>
  <c r="Z149"/>
  <c r="Y149"/>
  <c r="AB149" i="7"/>
  <c r="AA149"/>
  <c r="Z149"/>
  <c r="Y149"/>
  <c r="AB149" i="8"/>
  <c r="AA149"/>
  <c r="Z149"/>
  <c r="Y149"/>
  <c r="AB149" i="9"/>
  <c r="AA149"/>
  <c r="Z149"/>
  <c r="Y149"/>
  <c r="AB149" i="10"/>
  <c r="AA149"/>
  <c r="Z149"/>
  <c r="Y149"/>
  <c r="AB149" i="11"/>
  <c r="AA149"/>
  <c r="Z149"/>
  <c r="Y149"/>
  <c r="AB149" i="12"/>
  <c r="AA149"/>
  <c r="Z149"/>
  <c r="Y149"/>
  <c r="AB149" i="13"/>
  <c r="AA149"/>
  <c r="Z149"/>
  <c r="Y149"/>
  <c r="AB149" i="14"/>
  <c r="AA149"/>
  <c r="Z149"/>
  <c r="Y149"/>
  <c r="AB149" i="15"/>
  <c r="AA149"/>
  <c r="Z149"/>
  <c r="Y149"/>
  <c r="AB149" i="16"/>
  <c r="AA149"/>
  <c r="Z149"/>
  <c r="Y149"/>
  <c r="AB149" i="17"/>
  <c r="AA149"/>
  <c r="Z149"/>
  <c r="Y149"/>
  <c r="AB149" i="18"/>
  <c r="AA149"/>
  <c r="Z149"/>
  <c r="Y149"/>
  <c r="AB149" i="19"/>
  <c r="AA149"/>
  <c r="Z149"/>
  <c r="Y149"/>
  <c r="AB149" i="20"/>
  <c r="AA149"/>
  <c r="Z149"/>
  <c r="Y149"/>
  <c r="AB149" i="21"/>
  <c r="AA149"/>
  <c r="Z149"/>
  <c r="Y149"/>
  <c r="AB149" i="22"/>
  <c r="AA149"/>
  <c r="Z149"/>
  <c r="Y149"/>
  <c r="AB149" i="23"/>
  <c r="AA149"/>
  <c r="Z149"/>
  <c r="Y149"/>
  <c r="AB149" i="24"/>
  <c r="AA149"/>
  <c r="Z149"/>
  <c r="Y149"/>
  <c r="AB149" i="25"/>
  <c r="AA149"/>
  <c r="Z149"/>
  <c r="Y149"/>
  <c r="AB149" i="26"/>
  <c r="AA149"/>
  <c r="Z149"/>
  <c r="Y149"/>
  <c r="AB149" i="27"/>
  <c r="AA149"/>
  <c r="Z149"/>
  <c r="Y149"/>
  <c r="AB149" i="28"/>
  <c r="AA149"/>
  <c r="Z149"/>
  <c r="Y149"/>
  <c r="AB149" i="29"/>
  <c r="AA149"/>
  <c r="Z149"/>
  <c r="Y149"/>
  <c r="AB149" i="30"/>
  <c r="AA149"/>
  <c r="Z149"/>
  <c r="Y149"/>
  <c r="AB149" i="31"/>
  <c r="AA149"/>
  <c r="Z149"/>
  <c r="Y149"/>
  <c r="AB149" i="1"/>
  <c r="AA149"/>
  <c r="Z149"/>
  <c r="Y149"/>
  <c r="U149" i="2"/>
  <c r="T149"/>
  <c r="S149"/>
  <c r="R149"/>
  <c r="Q149"/>
  <c r="P149"/>
  <c r="U149" i="3"/>
  <c r="T149"/>
  <c r="S149"/>
  <c r="R149"/>
  <c r="Q149"/>
  <c r="P149"/>
  <c r="U149" i="4"/>
  <c r="T149"/>
  <c r="S149"/>
  <c r="R149"/>
  <c r="Q149"/>
  <c r="P149"/>
  <c r="U149" i="5"/>
  <c r="T149"/>
  <c r="S149"/>
  <c r="R149"/>
  <c r="Q149"/>
  <c r="P149"/>
  <c r="U149" i="6"/>
  <c r="T149"/>
  <c r="S149"/>
  <c r="R149"/>
  <c r="Q149"/>
  <c r="P149"/>
  <c r="U149" i="7"/>
  <c r="T149"/>
  <c r="S149"/>
  <c r="R149"/>
  <c r="Q149"/>
  <c r="P149"/>
  <c r="U149" i="8"/>
  <c r="T149"/>
  <c r="S149"/>
  <c r="R149"/>
  <c r="Q149"/>
  <c r="P149"/>
  <c r="U149" i="9"/>
  <c r="T149"/>
  <c r="S149"/>
  <c r="R149"/>
  <c r="Q149"/>
  <c r="P149"/>
  <c r="U149" i="10"/>
  <c r="T149"/>
  <c r="S149"/>
  <c r="R149"/>
  <c r="Q149"/>
  <c r="P149"/>
  <c r="U149" i="11"/>
  <c r="T149"/>
  <c r="S149"/>
  <c r="R149"/>
  <c r="Q149"/>
  <c r="P149"/>
  <c r="U149" i="12"/>
  <c r="T149"/>
  <c r="S149"/>
  <c r="R149"/>
  <c r="Q149"/>
  <c r="P149"/>
  <c r="U149" i="13"/>
  <c r="T149"/>
  <c r="S149"/>
  <c r="R149"/>
  <c r="Q149"/>
  <c r="P149"/>
  <c r="U149" i="14"/>
  <c r="T149"/>
  <c r="S149"/>
  <c r="R149"/>
  <c r="Q149"/>
  <c r="P149"/>
  <c r="U149" i="15"/>
  <c r="T149"/>
  <c r="S149"/>
  <c r="R149"/>
  <c r="Q149"/>
  <c r="P149"/>
  <c r="U149" i="16"/>
  <c r="T149"/>
  <c r="S149"/>
  <c r="R149"/>
  <c r="Q149"/>
  <c r="P149"/>
  <c r="U149" i="17"/>
  <c r="T149"/>
  <c r="S149"/>
  <c r="R149"/>
  <c r="Q149"/>
  <c r="P149"/>
  <c r="U149" i="18"/>
  <c r="T149"/>
  <c r="S149"/>
  <c r="R149"/>
  <c r="Q149"/>
  <c r="P149"/>
  <c r="U149" i="19"/>
  <c r="T149"/>
  <c r="S149"/>
  <c r="R149"/>
  <c r="Q149"/>
  <c r="P149"/>
  <c r="U149" i="20"/>
  <c r="T149"/>
  <c r="S149"/>
  <c r="R149"/>
  <c r="Q149"/>
  <c r="P149"/>
  <c r="U149" i="21"/>
  <c r="T149"/>
  <c r="S149"/>
  <c r="R149"/>
  <c r="Q149"/>
  <c r="P149"/>
  <c r="U149" i="22"/>
  <c r="T149"/>
  <c r="S149"/>
  <c r="R149"/>
  <c r="Q149"/>
  <c r="P149"/>
  <c r="U149" i="23"/>
  <c r="T149"/>
  <c r="S149"/>
  <c r="R149"/>
  <c r="Q149"/>
  <c r="P149"/>
  <c r="U149" i="24"/>
  <c r="T149"/>
  <c r="S149"/>
  <c r="R149"/>
  <c r="Q149"/>
  <c r="P149"/>
  <c r="U149" i="25"/>
  <c r="T149"/>
  <c r="S149"/>
  <c r="R149"/>
  <c r="Q149"/>
  <c r="P149"/>
  <c r="U149" i="26"/>
  <c r="T149"/>
  <c r="S149"/>
  <c r="R149"/>
  <c r="Q149"/>
  <c r="P149"/>
  <c r="U149" i="27"/>
  <c r="T149"/>
  <c r="S149"/>
  <c r="R149"/>
  <c r="Q149"/>
  <c r="P149"/>
  <c r="U149" i="28"/>
  <c r="T149"/>
  <c r="S149"/>
  <c r="R149"/>
  <c r="Q149"/>
  <c r="P149"/>
  <c r="U149" i="29"/>
  <c r="T149"/>
  <c r="S149"/>
  <c r="R149"/>
  <c r="Q149"/>
  <c r="P149"/>
  <c r="U149" i="30"/>
  <c r="T149"/>
  <c r="S149"/>
  <c r="R149"/>
  <c r="Q149"/>
  <c r="P149"/>
  <c r="U149" i="31"/>
  <c r="T149"/>
  <c r="S149"/>
  <c r="R149"/>
  <c r="Q149"/>
  <c r="P149"/>
  <c r="U149" i="1"/>
  <c r="T149"/>
  <c r="S149"/>
  <c r="R149"/>
  <c r="Q149"/>
  <c r="P149"/>
  <c r="L149" i="2"/>
  <c r="K149"/>
  <c r="J149"/>
  <c r="I149"/>
  <c r="L149" i="3"/>
  <c r="K149"/>
  <c r="J149"/>
  <c r="I149"/>
  <c r="L149" i="4"/>
  <c r="K149"/>
  <c r="J149"/>
  <c r="I149"/>
  <c r="L149" i="5"/>
  <c r="K149"/>
  <c r="J149"/>
  <c r="I149"/>
  <c r="L149" i="6"/>
  <c r="K149"/>
  <c r="J149"/>
  <c r="I149"/>
  <c r="L149" i="7"/>
  <c r="K149"/>
  <c r="J149"/>
  <c r="I149"/>
  <c r="L149" i="8"/>
  <c r="K149"/>
  <c r="J149"/>
  <c r="I149"/>
  <c r="L149" i="9"/>
  <c r="K149"/>
  <c r="J149"/>
  <c r="I149"/>
  <c r="L149" i="10"/>
  <c r="K149"/>
  <c r="J149"/>
  <c r="I149"/>
  <c r="L149" i="11"/>
  <c r="K149"/>
  <c r="J149"/>
  <c r="I149"/>
  <c r="L149" i="12"/>
  <c r="K149"/>
  <c r="J149"/>
  <c r="I149"/>
  <c r="L149" i="13"/>
  <c r="K149"/>
  <c r="J149"/>
  <c r="I149"/>
  <c r="L149" i="14"/>
  <c r="K149"/>
  <c r="J149"/>
  <c r="I149"/>
  <c r="L149" i="15"/>
  <c r="K149"/>
  <c r="J149"/>
  <c r="I149"/>
  <c r="L149" i="16"/>
  <c r="K149"/>
  <c r="J149"/>
  <c r="I149"/>
  <c r="L149" i="17"/>
  <c r="K149"/>
  <c r="J149"/>
  <c r="I149"/>
  <c r="L149" i="18"/>
  <c r="K149"/>
  <c r="J149"/>
  <c r="I149"/>
  <c r="L149" i="19"/>
  <c r="K149"/>
  <c r="J149"/>
  <c r="I149"/>
  <c r="L149" i="20"/>
  <c r="K149"/>
  <c r="J149"/>
  <c r="I149"/>
  <c r="L149" i="21"/>
  <c r="K149"/>
  <c r="J149"/>
  <c r="I149"/>
  <c r="L149" i="22"/>
  <c r="K149"/>
  <c r="J149"/>
  <c r="I149"/>
  <c r="L149" i="23"/>
  <c r="K149"/>
  <c r="J149"/>
  <c r="I149"/>
  <c r="L149" i="24"/>
  <c r="K149"/>
  <c r="J149"/>
  <c r="I149"/>
  <c r="L149" i="25"/>
  <c r="K149"/>
  <c r="J149"/>
  <c r="I149"/>
  <c r="L149" i="26"/>
  <c r="K149"/>
  <c r="J149"/>
  <c r="I149"/>
  <c r="L149" i="27"/>
  <c r="K149"/>
  <c r="J149"/>
  <c r="I149"/>
  <c r="L149" i="28"/>
  <c r="K149"/>
  <c r="J149"/>
  <c r="I149"/>
  <c r="L149" i="29"/>
  <c r="K149"/>
  <c r="J149"/>
  <c r="I149"/>
  <c r="L149" i="30"/>
  <c r="K149"/>
  <c r="J149"/>
  <c r="I149"/>
  <c r="L149" i="31"/>
  <c r="K149"/>
  <c r="J149"/>
  <c r="I149"/>
  <c r="L149" i="1"/>
  <c r="K149"/>
  <c r="J149"/>
  <c r="I149"/>
  <c r="F149" i="2"/>
  <c r="E149"/>
  <c r="F149" i="3"/>
  <c r="E149"/>
  <c r="F149" i="4"/>
  <c r="E149"/>
  <c r="F149" i="5"/>
  <c r="E149"/>
  <c r="F149" i="6"/>
  <c r="E149"/>
  <c r="F149" i="7"/>
  <c r="E149"/>
  <c r="F149" i="8"/>
  <c r="E149"/>
  <c r="F149" i="9"/>
  <c r="E149"/>
  <c r="F149" i="10"/>
  <c r="E149"/>
  <c r="F149" i="11"/>
  <c r="E149"/>
  <c r="F149" i="12"/>
  <c r="E149"/>
  <c r="F149" i="13"/>
  <c r="E149"/>
  <c r="F149" i="14"/>
  <c r="E149"/>
  <c r="F149" i="15"/>
  <c r="E149"/>
  <c r="F149" i="16"/>
  <c r="E149"/>
  <c r="F149" i="17"/>
  <c r="E149"/>
  <c r="F149" i="18"/>
  <c r="E149"/>
  <c r="F149" i="19"/>
  <c r="E149"/>
  <c r="F149" i="20"/>
  <c r="E149"/>
  <c r="F149" i="21"/>
  <c r="E149"/>
  <c r="F149" i="22"/>
  <c r="E149"/>
  <c r="F149" i="23"/>
  <c r="E149"/>
  <c r="F149" i="24"/>
  <c r="E149"/>
  <c r="F149" i="25"/>
  <c r="E149"/>
  <c r="F149" i="26"/>
  <c r="E149"/>
  <c r="F149" i="27"/>
  <c r="E149"/>
  <c r="F149" i="28"/>
  <c r="E149"/>
  <c r="F149" i="29"/>
  <c r="E149"/>
  <c r="F149" i="30"/>
  <c r="E149"/>
  <c r="F149" i="31"/>
  <c r="E149"/>
  <c r="F149" i="1"/>
  <c r="E149"/>
  <c r="D149" i="2"/>
  <c r="D149" i="3"/>
  <c r="D149" i="4"/>
  <c r="D149" i="5"/>
  <c r="D149" i="6"/>
  <c r="D149" i="7"/>
  <c r="D149" i="8"/>
  <c r="D149" i="9"/>
  <c r="D149" i="10"/>
  <c r="D149" i="11"/>
  <c r="D149" i="12"/>
  <c r="D149" i="13"/>
  <c r="D149" i="14"/>
  <c r="D149" i="15"/>
  <c r="D149" i="16"/>
  <c r="D149" i="17"/>
  <c r="D149" i="18"/>
  <c r="D149" i="19"/>
  <c r="D149" i="20"/>
  <c r="D149" i="21"/>
  <c r="D149" i="22"/>
  <c r="D149" i="23"/>
  <c r="D149" i="24"/>
  <c r="D149" i="25"/>
  <c r="D149" i="26"/>
  <c r="D149" i="27"/>
  <c r="D149" i="28"/>
  <c r="D149" i="29"/>
  <c r="D149" i="30"/>
  <c r="D149" i="31"/>
  <c r="D149" i="1"/>
  <c r="AB147" i="2"/>
  <c r="AA147"/>
  <c r="Z147"/>
  <c r="Y147"/>
  <c r="AB147" i="3"/>
  <c r="AA147"/>
  <c r="Z147"/>
  <c r="Y147"/>
  <c r="AB147" i="4"/>
  <c r="AA147"/>
  <c r="Z147"/>
  <c r="Y147"/>
  <c r="AB147" i="5"/>
  <c r="AA147"/>
  <c r="Z147"/>
  <c r="Y147"/>
  <c r="AB147" i="6"/>
  <c r="AA147"/>
  <c r="Z147"/>
  <c r="Y147"/>
  <c r="AB147" i="7"/>
  <c r="AA147"/>
  <c r="Z147"/>
  <c r="Y147"/>
  <c r="AB147" i="8"/>
  <c r="AA147"/>
  <c r="Z147"/>
  <c r="Y147"/>
  <c r="AB147" i="9"/>
  <c r="AA147"/>
  <c r="Z147"/>
  <c r="Y147"/>
  <c r="AB147" i="10"/>
  <c r="AA147"/>
  <c r="Z147"/>
  <c r="Y147"/>
  <c r="AB147" i="11"/>
  <c r="AA147"/>
  <c r="Z147"/>
  <c r="Y147"/>
  <c r="AB147" i="12"/>
  <c r="AA147"/>
  <c r="Z147"/>
  <c r="Y147"/>
  <c r="AB147" i="13"/>
  <c r="AA147"/>
  <c r="Z147"/>
  <c r="Y147"/>
  <c r="AB147" i="14"/>
  <c r="AA147"/>
  <c r="Z147"/>
  <c r="Y147"/>
  <c r="AB147" i="15"/>
  <c r="AA147"/>
  <c r="Z147"/>
  <c r="Y147"/>
  <c r="AB147" i="16"/>
  <c r="AA147"/>
  <c r="Z147"/>
  <c r="Y147"/>
  <c r="AB147" i="17"/>
  <c r="AA147"/>
  <c r="Z147"/>
  <c r="Y147"/>
  <c r="AB147" i="18"/>
  <c r="AA147"/>
  <c r="Z147"/>
  <c r="Y147"/>
  <c r="AB147" i="19"/>
  <c r="AA147"/>
  <c r="Z147"/>
  <c r="Y147"/>
  <c r="AB147" i="20"/>
  <c r="AA147"/>
  <c r="Z147"/>
  <c r="Y147"/>
  <c r="AB147" i="21"/>
  <c r="AA147"/>
  <c r="Z147"/>
  <c r="Y147"/>
  <c r="AB147" i="22"/>
  <c r="AA147"/>
  <c r="Z147"/>
  <c r="Y147"/>
  <c r="AB147" i="23"/>
  <c r="AA147"/>
  <c r="Z147"/>
  <c r="Y147"/>
  <c r="AB147" i="24"/>
  <c r="AA147"/>
  <c r="Z147"/>
  <c r="Y147"/>
  <c r="AB147" i="25"/>
  <c r="AA147"/>
  <c r="Z147"/>
  <c r="Y147"/>
  <c r="AB147" i="26"/>
  <c r="AA147"/>
  <c r="Z147"/>
  <c r="Y147"/>
  <c r="AB147" i="27"/>
  <c r="AA147"/>
  <c r="Z147"/>
  <c r="Y147"/>
  <c r="AB147" i="28"/>
  <c r="AA147"/>
  <c r="Z147"/>
  <c r="Y147"/>
  <c r="AB147" i="29"/>
  <c r="AA147"/>
  <c r="Z147"/>
  <c r="Y147"/>
  <c r="AB147" i="30"/>
  <c r="AA147"/>
  <c r="Z147"/>
  <c r="Y147"/>
  <c r="AB147" i="31"/>
  <c r="AA147"/>
  <c r="Z147"/>
  <c r="Y147"/>
  <c r="AB147" i="1"/>
  <c r="AA147"/>
  <c r="Z147"/>
  <c r="Y147"/>
  <c r="U147" i="2"/>
  <c r="T147"/>
  <c r="U147" i="3"/>
  <c r="T147"/>
  <c r="U147" i="4"/>
  <c r="T147"/>
  <c r="U147" i="5"/>
  <c r="T147"/>
  <c r="U147" i="6"/>
  <c r="T147"/>
  <c r="U147" i="7"/>
  <c r="T147"/>
  <c r="U147" i="8"/>
  <c r="T147"/>
  <c r="U147" i="9"/>
  <c r="T147"/>
  <c r="U147" i="10"/>
  <c r="T147"/>
  <c r="U147" i="11"/>
  <c r="T147"/>
  <c r="U147" i="12"/>
  <c r="T147"/>
  <c r="U147" i="13"/>
  <c r="T147"/>
  <c r="U147" i="14"/>
  <c r="T147"/>
  <c r="U147" i="15"/>
  <c r="T147"/>
  <c r="U147" i="16"/>
  <c r="T147"/>
  <c r="U147" i="17"/>
  <c r="T147"/>
  <c r="U147" i="18"/>
  <c r="T147"/>
  <c r="U147" i="19"/>
  <c r="T147"/>
  <c r="U147" i="20"/>
  <c r="T147"/>
  <c r="U147" i="21"/>
  <c r="T147"/>
  <c r="U147" i="22"/>
  <c r="T147"/>
  <c r="U147" i="23"/>
  <c r="T147"/>
  <c r="U147" i="24"/>
  <c r="T147"/>
  <c r="U147" i="25"/>
  <c r="T147"/>
  <c r="U147" i="26"/>
  <c r="T147"/>
  <c r="U147" i="27"/>
  <c r="T147"/>
  <c r="U147" i="28"/>
  <c r="T147"/>
  <c r="U147" i="29"/>
  <c r="T147"/>
  <c r="U147" i="30"/>
  <c r="T147"/>
  <c r="U147" i="31"/>
  <c r="T147"/>
  <c r="U147" i="1"/>
  <c r="T147"/>
  <c r="S147" i="2"/>
  <c r="R147"/>
  <c r="Q147"/>
  <c r="P147"/>
  <c r="S147" i="3"/>
  <c r="R147"/>
  <c r="Q147"/>
  <c r="P147"/>
  <c r="S147" i="4"/>
  <c r="R147"/>
  <c r="Q147"/>
  <c r="P147"/>
  <c r="S147" i="5"/>
  <c r="R147"/>
  <c r="Q147"/>
  <c r="P147"/>
  <c r="S147" i="6"/>
  <c r="R147"/>
  <c r="Q147"/>
  <c r="P147"/>
  <c r="S147" i="7"/>
  <c r="R147"/>
  <c r="Q147"/>
  <c r="P147"/>
  <c r="S147" i="8"/>
  <c r="R147"/>
  <c r="Q147"/>
  <c r="P147"/>
  <c r="S147" i="9"/>
  <c r="R147"/>
  <c r="Q147"/>
  <c r="P147"/>
  <c r="S147" i="10"/>
  <c r="R147"/>
  <c r="Q147"/>
  <c r="P147"/>
  <c r="S147" i="11"/>
  <c r="R147"/>
  <c r="Q147"/>
  <c r="P147"/>
  <c r="S147" i="12"/>
  <c r="R147"/>
  <c r="Q147"/>
  <c r="P147"/>
  <c r="S147" i="13"/>
  <c r="R147"/>
  <c r="Q147"/>
  <c r="P147"/>
  <c r="S147" i="14"/>
  <c r="R147"/>
  <c r="Q147"/>
  <c r="P147"/>
  <c r="S147" i="15"/>
  <c r="R147"/>
  <c r="Q147"/>
  <c r="P147"/>
  <c r="S147" i="16"/>
  <c r="R147"/>
  <c r="Q147"/>
  <c r="P147"/>
  <c r="S147" i="17"/>
  <c r="R147"/>
  <c r="Q147"/>
  <c r="P147"/>
  <c r="S147" i="18"/>
  <c r="R147"/>
  <c r="Q147"/>
  <c r="P147"/>
  <c r="S147" i="19"/>
  <c r="R147"/>
  <c r="Q147"/>
  <c r="P147"/>
  <c r="S147" i="20"/>
  <c r="R147"/>
  <c r="Q147"/>
  <c r="P147"/>
  <c r="S147" i="21"/>
  <c r="R147"/>
  <c r="Q147"/>
  <c r="P147"/>
  <c r="S147" i="22"/>
  <c r="R147"/>
  <c r="Q147"/>
  <c r="P147"/>
  <c r="S147" i="23"/>
  <c r="R147"/>
  <c r="Q147"/>
  <c r="P147"/>
  <c r="S147" i="24"/>
  <c r="R147"/>
  <c r="Q147"/>
  <c r="P147"/>
  <c r="S147" i="25"/>
  <c r="R147"/>
  <c r="Q147"/>
  <c r="P147"/>
  <c r="S147" i="26"/>
  <c r="R147"/>
  <c r="Q147"/>
  <c r="P147"/>
  <c r="S147" i="27"/>
  <c r="R147"/>
  <c r="Q147"/>
  <c r="P147"/>
  <c r="S147" i="28"/>
  <c r="R147"/>
  <c r="Q147"/>
  <c r="P147"/>
  <c r="S147" i="29"/>
  <c r="R147"/>
  <c r="Q147"/>
  <c r="P147"/>
  <c r="S147" i="30"/>
  <c r="R147"/>
  <c r="Q147"/>
  <c r="P147"/>
  <c r="S147" i="31"/>
  <c r="R147"/>
  <c r="Q147"/>
  <c r="P147"/>
  <c r="S147" i="1"/>
  <c r="R147"/>
  <c r="Q147"/>
  <c r="P147"/>
  <c r="L147" i="2"/>
  <c r="K147"/>
  <c r="J147"/>
  <c r="I147"/>
  <c r="L147" i="3"/>
  <c r="K147"/>
  <c r="J147"/>
  <c r="I147"/>
  <c r="L147" i="4"/>
  <c r="K147"/>
  <c r="J147"/>
  <c r="I147"/>
  <c r="L147" i="5"/>
  <c r="K147"/>
  <c r="J147"/>
  <c r="I147"/>
  <c r="L147" i="6"/>
  <c r="K147"/>
  <c r="J147"/>
  <c r="I147"/>
  <c r="L147" i="7"/>
  <c r="K147"/>
  <c r="J147"/>
  <c r="I147"/>
  <c r="L147" i="8"/>
  <c r="K147"/>
  <c r="J147"/>
  <c r="I147"/>
  <c r="L147" i="9"/>
  <c r="K147"/>
  <c r="J147"/>
  <c r="I147"/>
  <c r="L147" i="10"/>
  <c r="K147"/>
  <c r="J147"/>
  <c r="I147"/>
  <c r="L147" i="11"/>
  <c r="K147"/>
  <c r="J147"/>
  <c r="I147"/>
  <c r="L147" i="12"/>
  <c r="K147"/>
  <c r="J147"/>
  <c r="I147"/>
  <c r="L147" i="13"/>
  <c r="K147"/>
  <c r="J147"/>
  <c r="I147"/>
  <c r="L147" i="14"/>
  <c r="K147"/>
  <c r="J147"/>
  <c r="I147"/>
  <c r="L147" i="15"/>
  <c r="K147"/>
  <c r="J147"/>
  <c r="I147"/>
  <c r="L147" i="16"/>
  <c r="K147"/>
  <c r="J147"/>
  <c r="I147"/>
  <c r="L147" i="17"/>
  <c r="K147"/>
  <c r="J147"/>
  <c r="I147"/>
  <c r="L147" i="18"/>
  <c r="K147"/>
  <c r="J147"/>
  <c r="I147"/>
  <c r="L147" i="19"/>
  <c r="K147"/>
  <c r="J147"/>
  <c r="I147"/>
  <c r="L147" i="20"/>
  <c r="K147"/>
  <c r="J147"/>
  <c r="I147"/>
  <c r="L147" i="21"/>
  <c r="K147"/>
  <c r="J147"/>
  <c r="I147"/>
  <c r="L147" i="22"/>
  <c r="K147"/>
  <c r="J147"/>
  <c r="I147"/>
  <c r="L147" i="23"/>
  <c r="K147"/>
  <c r="J147"/>
  <c r="I147"/>
  <c r="L147" i="24"/>
  <c r="K147"/>
  <c r="J147"/>
  <c r="I147"/>
  <c r="L147" i="25"/>
  <c r="K147"/>
  <c r="J147"/>
  <c r="I147"/>
  <c r="L147" i="26"/>
  <c r="K147"/>
  <c r="J147"/>
  <c r="I147"/>
  <c r="L147" i="27"/>
  <c r="K147"/>
  <c r="J147"/>
  <c r="I147"/>
  <c r="L147" i="28"/>
  <c r="K147"/>
  <c r="J147"/>
  <c r="I147"/>
  <c r="L147" i="29"/>
  <c r="K147"/>
  <c r="J147"/>
  <c r="I147"/>
  <c r="L147" i="30"/>
  <c r="K147"/>
  <c r="J147"/>
  <c r="I147"/>
  <c r="L147" i="31"/>
  <c r="K147"/>
  <c r="J147"/>
  <c r="I147"/>
  <c r="L147" i="1"/>
  <c r="K147"/>
  <c r="J147"/>
  <c r="I147"/>
  <c r="F147" i="2"/>
  <c r="E147"/>
  <c r="F147" i="3"/>
  <c r="E147"/>
  <c r="F147" i="4"/>
  <c r="E147"/>
  <c r="F147" i="5"/>
  <c r="E147"/>
  <c r="F147" i="6"/>
  <c r="E147"/>
  <c r="F147" i="7"/>
  <c r="E147"/>
  <c r="F147" i="8"/>
  <c r="E147"/>
  <c r="F147" i="9"/>
  <c r="E147"/>
  <c r="F147" i="10"/>
  <c r="E147"/>
  <c r="F147" i="11"/>
  <c r="E147"/>
  <c r="F147" i="12"/>
  <c r="E147"/>
  <c r="F147" i="13"/>
  <c r="E147"/>
  <c r="F147" i="14"/>
  <c r="E147"/>
  <c r="F147" i="15"/>
  <c r="E147"/>
  <c r="F147" i="16"/>
  <c r="E147"/>
  <c r="F147" i="17"/>
  <c r="E147"/>
  <c r="F147" i="18"/>
  <c r="E147"/>
  <c r="F147" i="19"/>
  <c r="E147"/>
  <c r="F147" i="20"/>
  <c r="E147"/>
  <c r="F147" i="21"/>
  <c r="E147"/>
  <c r="F147" i="22"/>
  <c r="E147"/>
  <c r="F147" i="23"/>
  <c r="E147"/>
  <c r="F147" i="24"/>
  <c r="E147"/>
  <c r="F147" i="25"/>
  <c r="E147"/>
  <c r="F147" i="26"/>
  <c r="E147"/>
  <c r="F147" i="27"/>
  <c r="E147"/>
  <c r="F147" i="28"/>
  <c r="E147"/>
  <c r="F147" i="29"/>
  <c r="E147"/>
  <c r="F147" i="30"/>
  <c r="E147"/>
  <c r="F147" i="31"/>
  <c r="E147"/>
  <c r="F147" i="1"/>
  <c r="E147"/>
  <c r="D147" i="2"/>
  <c r="D147" i="3"/>
  <c r="D147" i="4"/>
  <c r="D147" i="5"/>
  <c r="D147" i="6"/>
  <c r="D147" i="7"/>
  <c r="D147" i="8"/>
  <c r="D147" i="9"/>
  <c r="D147" i="10"/>
  <c r="D147" i="11"/>
  <c r="D147" i="12"/>
  <c r="D147" i="13"/>
  <c r="D147" i="14"/>
  <c r="D147" i="15"/>
  <c r="D147" i="16"/>
  <c r="D147" i="17"/>
  <c r="D147" i="18"/>
  <c r="D147" i="19"/>
  <c r="D147" i="20"/>
  <c r="D147" i="21"/>
  <c r="D147" i="22"/>
  <c r="D147" i="23"/>
  <c r="D147" i="24"/>
  <c r="D147" i="25"/>
  <c r="D147" i="26"/>
  <c r="D147" i="27"/>
  <c r="D147" i="28"/>
  <c r="D147" i="29"/>
  <c r="D147" i="30"/>
  <c r="D147" i="31"/>
  <c r="D147" i="1"/>
  <c r="C147" i="2"/>
  <c r="C147" i="3"/>
  <c r="C147" i="4"/>
  <c r="C147" i="5"/>
  <c r="C147" i="6"/>
  <c r="C147" i="7"/>
  <c r="C147" i="8"/>
  <c r="C147" i="9"/>
  <c r="C147" i="10"/>
  <c r="C147" i="11"/>
  <c r="C147" i="12"/>
  <c r="C147" i="13"/>
  <c r="C147" i="14"/>
  <c r="C147" i="15"/>
  <c r="C147" i="16"/>
  <c r="C147" i="17"/>
  <c r="C147" i="18"/>
  <c r="C147" i="19"/>
  <c r="C147" i="20"/>
  <c r="C147" i="21"/>
  <c r="C147" i="22"/>
  <c r="C147" i="23"/>
  <c r="C147" i="24"/>
  <c r="C147" i="25"/>
  <c r="C147" i="26"/>
  <c r="C147" i="27"/>
  <c r="C147" i="28"/>
  <c r="C147" i="29"/>
  <c r="C147" i="30"/>
  <c r="C147" i="31"/>
  <c r="C147" i="1"/>
  <c r="AB141" i="2"/>
  <c r="AA141"/>
  <c r="Z141"/>
  <c r="Y141"/>
  <c r="AB141" i="3"/>
  <c r="AA141"/>
  <c r="Z141"/>
  <c r="Y141"/>
  <c r="AB141" i="4"/>
  <c r="AA141"/>
  <c r="Z141"/>
  <c r="Y141"/>
  <c r="AB141" i="5"/>
  <c r="AA141"/>
  <c r="Z141"/>
  <c r="Y141"/>
  <c r="AB141" i="6"/>
  <c r="AA141"/>
  <c r="Z141"/>
  <c r="Y141"/>
  <c r="AB141" i="7"/>
  <c r="AA141"/>
  <c r="Z141"/>
  <c r="Y141"/>
  <c r="AB141" i="8"/>
  <c r="AA141"/>
  <c r="Z141"/>
  <c r="Y141"/>
  <c r="AB141" i="9"/>
  <c r="AA141"/>
  <c r="Z141"/>
  <c r="Y141"/>
  <c r="AB141" i="10"/>
  <c r="AA141"/>
  <c r="Z141"/>
  <c r="Y141"/>
  <c r="AB141" i="11"/>
  <c r="AA141"/>
  <c r="Z141"/>
  <c r="Y141"/>
  <c r="AB141" i="12"/>
  <c r="AA141"/>
  <c r="Z141"/>
  <c r="Y141"/>
  <c r="AB141" i="13"/>
  <c r="AA141"/>
  <c r="Z141"/>
  <c r="Y141"/>
  <c r="AB141" i="14"/>
  <c r="AA141"/>
  <c r="Z141"/>
  <c r="Y141"/>
  <c r="AB141" i="15"/>
  <c r="AA141"/>
  <c r="Z141"/>
  <c r="Y141"/>
  <c r="AB141" i="16"/>
  <c r="AA141"/>
  <c r="Z141"/>
  <c r="Y141"/>
  <c r="AB141" i="17"/>
  <c r="AA141"/>
  <c r="Z141"/>
  <c r="Y141"/>
  <c r="AB141" i="18"/>
  <c r="AA141"/>
  <c r="Z141"/>
  <c r="Y141"/>
  <c r="AB141" i="19"/>
  <c r="AA141"/>
  <c r="Z141"/>
  <c r="Y141"/>
  <c r="AB141" i="20"/>
  <c r="AA141"/>
  <c r="Z141"/>
  <c r="Y141"/>
  <c r="AB141" i="21"/>
  <c r="AA141"/>
  <c r="Z141"/>
  <c r="Y141"/>
  <c r="AB141" i="22"/>
  <c r="AA141"/>
  <c r="Z141"/>
  <c r="Y141"/>
  <c r="AB141" i="23"/>
  <c r="AA141"/>
  <c r="Z141"/>
  <c r="Y141"/>
  <c r="AB141" i="24"/>
  <c r="AA141"/>
  <c r="Z141"/>
  <c r="Y141"/>
  <c r="AB141" i="25"/>
  <c r="AA141"/>
  <c r="Z141"/>
  <c r="Y141"/>
  <c r="AB141" i="26"/>
  <c r="AA141"/>
  <c r="Z141"/>
  <c r="Y141"/>
  <c r="AB141" i="27"/>
  <c r="AA141"/>
  <c r="Z141"/>
  <c r="Y141"/>
  <c r="AB141" i="28"/>
  <c r="AA141"/>
  <c r="Z141"/>
  <c r="Y141"/>
  <c r="AB141" i="29"/>
  <c r="AA141"/>
  <c r="Z141"/>
  <c r="Y141"/>
  <c r="AB141" i="30"/>
  <c r="AA141"/>
  <c r="Z141"/>
  <c r="Y141"/>
  <c r="AB141" i="31"/>
  <c r="AA141"/>
  <c r="Z141"/>
  <c r="Y141"/>
  <c r="AB141" i="1"/>
  <c r="AA141"/>
  <c r="Z141"/>
  <c r="Y141"/>
  <c r="U141" i="2"/>
  <c r="T141"/>
  <c r="S141"/>
  <c r="R141"/>
  <c r="Q141"/>
  <c r="P141"/>
  <c r="U141" i="3"/>
  <c r="T141"/>
  <c r="S141"/>
  <c r="R141"/>
  <c r="Q141"/>
  <c r="P141"/>
  <c r="U141" i="4"/>
  <c r="T141"/>
  <c r="S141"/>
  <c r="R141"/>
  <c r="Q141"/>
  <c r="P141"/>
  <c r="U141" i="5"/>
  <c r="T141"/>
  <c r="S141"/>
  <c r="R141"/>
  <c r="Q141"/>
  <c r="P141"/>
  <c r="U141" i="6"/>
  <c r="T141"/>
  <c r="S141"/>
  <c r="R141"/>
  <c r="Q141"/>
  <c r="P141"/>
  <c r="U141" i="7"/>
  <c r="T141"/>
  <c r="S141"/>
  <c r="R141"/>
  <c r="Q141"/>
  <c r="P141"/>
  <c r="U141" i="8"/>
  <c r="T141"/>
  <c r="S141"/>
  <c r="R141"/>
  <c r="Q141"/>
  <c r="P141"/>
  <c r="U141" i="9"/>
  <c r="T141"/>
  <c r="S141"/>
  <c r="R141"/>
  <c r="Q141"/>
  <c r="P141"/>
  <c r="U141" i="10"/>
  <c r="T141"/>
  <c r="S141"/>
  <c r="R141"/>
  <c r="Q141"/>
  <c r="P141"/>
  <c r="U141" i="11"/>
  <c r="T141"/>
  <c r="S141"/>
  <c r="R141"/>
  <c r="Q141"/>
  <c r="P141"/>
  <c r="U141" i="12"/>
  <c r="T141"/>
  <c r="S141"/>
  <c r="R141"/>
  <c r="Q141"/>
  <c r="P141"/>
  <c r="U141" i="13"/>
  <c r="T141"/>
  <c r="S141"/>
  <c r="R141"/>
  <c r="Q141"/>
  <c r="P141"/>
  <c r="U141" i="14"/>
  <c r="T141"/>
  <c r="S141"/>
  <c r="R141"/>
  <c r="Q141"/>
  <c r="P141"/>
  <c r="U141" i="15"/>
  <c r="T141"/>
  <c r="S141"/>
  <c r="R141"/>
  <c r="Q141"/>
  <c r="P141"/>
  <c r="U141" i="16"/>
  <c r="T141"/>
  <c r="S141"/>
  <c r="R141"/>
  <c r="Q141"/>
  <c r="P141"/>
  <c r="U141" i="17"/>
  <c r="T141"/>
  <c r="S141"/>
  <c r="R141"/>
  <c r="Q141"/>
  <c r="P141"/>
  <c r="U141" i="18"/>
  <c r="T141"/>
  <c r="S141"/>
  <c r="R141"/>
  <c r="Q141"/>
  <c r="P141"/>
  <c r="U141" i="19"/>
  <c r="T141"/>
  <c r="S141"/>
  <c r="R141"/>
  <c r="Q141"/>
  <c r="P141"/>
  <c r="U141" i="20"/>
  <c r="T141"/>
  <c r="S141"/>
  <c r="R141"/>
  <c r="Q141"/>
  <c r="P141"/>
  <c r="U141" i="21"/>
  <c r="T141"/>
  <c r="S141"/>
  <c r="R141"/>
  <c r="Q141"/>
  <c r="P141"/>
  <c r="U141" i="22"/>
  <c r="T141"/>
  <c r="S141"/>
  <c r="R141"/>
  <c r="Q141"/>
  <c r="P141"/>
  <c r="U141" i="23"/>
  <c r="T141"/>
  <c r="S141"/>
  <c r="R141"/>
  <c r="Q141"/>
  <c r="P141"/>
  <c r="U141" i="24"/>
  <c r="T141"/>
  <c r="S141"/>
  <c r="R141"/>
  <c r="Q141"/>
  <c r="P141"/>
  <c r="U141" i="25"/>
  <c r="T141"/>
  <c r="S141"/>
  <c r="R141"/>
  <c r="Q141"/>
  <c r="P141"/>
  <c r="U141" i="26"/>
  <c r="T141"/>
  <c r="S141"/>
  <c r="R141"/>
  <c r="Q141"/>
  <c r="P141"/>
  <c r="U141" i="27"/>
  <c r="T141"/>
  <c r="S141"/>
  <c r="R141"/>
  <c r="Q141"/>
  <c r="P141"/>
  <c r="U141" i="28"/>
  <c r="T141"/>
  <c r="S141"/>
  <c r="R141"/>
  <c r="Q141"/>
  <c r="P141"/>
  <c r="U141" i="29"/>
  <c r="T141"/>
  <c r="S141"/>
  <c r="R141"/>
  <c r="Q141"/>
  <c r="P141"/>
  <c r="U141" i="30"/>
  <c r="T141"/>
  <c r="S141"/>
  <c r="R141"/>
  <c r="Q141"/>
  <c r="P141"/>
  <c r="U141" i="31"/>
  <c r="T141"/>
  <c r="S141"/>
  <c r="R141"/>
  <c r="Q141"/>
  <c r="P141"/>
  <c r="U141" i="1"/>
  <c r="T141"/>
  <c r="S141"/>
  <c r="R141"/>
  <c r="Q141"/>
  <c r="P141"/>
  <c r="L141" i="2"/>
  <c r="K141"/>
  <c r="J141"/>
  <c r="I141"/>
  <c r="L141" i="3"/>
  <c r="K141"/>
  <c r="J141"/>
  <c r="I141"/>
  <c r="L141" i="4"/>
  <c r="K141"/>
  <c r="J141"/>
  <c r="I141"/>
  <c r="L141" i="5"/>
  <c r="K141"/>
  <c r="J141"/>
  <c r="I141"/>
  <c r="L141" i="6"/>
  <c r="K141"/>
  <c r="J141"/>
  <c r="I141"/>
  <c r="L141" i="7"/>
  <c r="K141"/>
  <c r="J141"/>
  <c r="I141"/>
  <c r="L141" i="8"/>
  <c r="K141"/>
  <c r="J141"/>
  <c r="I141"/>
  <c r="L141" i="9"/>
  <c r="K141"/>
  <c r="J141"/>
  <c r="I141"/>
  <c r="L141" i="10"/>
  <c r="K141"/>
  <c r="J141"/>
  <c r="I141"/>
  <c r="L141" i="11"/>
  <c r="K141"/>
  <c r="J141"/>
  <c r="I141"/>
  <c r="L141" i="12"/>
  <c r="K141"/>
  <c r="J141"/>
  <c r="I141"/>
  <c r="L141" i="13"/>
  <c r="K141"/>
  <c r="J141"/>
  <c r="I141"/>
  <c r="L141" i="14"/>
  <c r="K141"/>
  <c r="J141"/>
  <c r="I141"/>
  <c r="L141" i="15"/>
  <c r="K141"/>
  <c r="J141"/>
  <c r="I141"/>
  <c r="L141" i="16"/>
  <c r="K141"/>
  <c r="J141"/>
  <c r="I141"/>
  <c r="L141" i="17"/>
  <c r="K141"/>
  <c r="J141"/>
  <c r="I141"/>
  <c r="L141" i="18"/>
  <c r="K141"/>
  <c r="J141"/>
  <c r="I141"/>
  <c r="L141" i="19"/>
  <c r="K141"/>
  <c r="J141"/>
  <c r="I141"/>
  <c r="L141" i="20"/>
  <c r="K141"/>
  <c r="J141"/>
  <c r="I141"/>
  <c r="L141" i="21"/>
  <c r="K141"/>
  <c r="J141"/>
  <c r="I141"/>
  <c r="L141" i="22"/>
  <c r="K141"/>
  <c r="J141"/>
  <c r="I141"/>
  <c r="L141" i="23"/>
  <c r="K141"/>
  <c r="J141"/>
  <c r="I141"/>
  <c r="L141" i="24"/>
  <c r="K141"/>
  <c r="J141"/>
  <c r="I141"/>
  <c r="L141" i="25"/>
  <c r="K141"/>
  <c r="J141"/>
  <c r="I141"/>
  <c r="L141" i="26"/>
  <c r="K141"/>
  <c r="J141"/>
  <c r="I141"/>
  <c r="L141" i="27"/>
  <c r="K141"/>
  <c r="J141"/>
  <c r="I141"/>
  <c r="L141" i="28"/>
  <c r="K141"/>
  <c r="J141"/>
  <c r="I141"/>
  <c r="L141" i="29"/>
  <c r="K141"/>
  <c r="J141"/>
  <c r="I141"/>
  <c r="L141" i="30"/>
  <c r="K141"/>
  <c r="J141"/>
  <c r="I141"/>
  <c r="L141" i="31"/>
  <c r="K141"/>
  <c r="J141"/>
  <c r="I141"/>
  <c r="L141" i="1"/>
  <c r="K141"/>
  <c r="J141"/>
  <c r="I141"/>
  <c r="F141" i="2"/>
  <c r="E141"/>
  <c r="F141" i="3"/>
  <c r="E141"/>
  <c r="F141" i="4"/>
  <c r="E141"/>
  <c r="F141" i="5"/>
  <c r="E141"/>
  <c r="F141" i="6"/>
  <c r="E141"/>
  <c r="F141" i="7"/>
  <c r="E141"/>
  <c r="F141" i="8"/>
  <c r="E141"/>
  <c r="F141" i="9"/>
  <c r="E141"/>
  <c r="F141" i="10"/>
  <c r="E141"/>
  <c r="F141" i="11"/>
  <c r="E141"/>
  <c r="F141" i="12"/>
  <c r="E141"/>
  <c r="F141" i="13"/>
  <c r="E141"/>
  <c r="F141" i="14"/>
  <c r="E141"/>
  <c r="F141" i="15"/>
  <c r="E141"/>
  <c r="F141" i="16"/>
  <c r="E141"/>
  <c r="F141" i="17"/>
  <c r="E141"/>
  <c r="F141" i="18"/>
  <c r="E141"/>
  <c r="F141" i="19"/>
  <c r="E141"/>
  <c r="F141" i="20"/>
  <c r="E141"/>
  <c r="F141" i="21"/>
  <c r="E141"/>
  <c r="F141" i="22"/>
  <c r="E141"/>
  <c r="F141" i="23"/>
  <c r="E141"/>
  <c r="F141" i="24"/>
  <c r="E141"/>
  <c r="F141" i="25"/>
  <c r="E141"/>
  <c r="F141" i="26"/>
  <c r="E141"/>
  <c r="F141" i="27"/>
  <c r="E141"/>
  <c r="F141" i="28"/>
  <c r="E141"/>
  <c r="F141" i="29"/>
  <c r="E141"/>
  <c r="F141" i="30"/>
  <c r="E141"/>
  <c r="F141" i="31"/>
  <c r="E141"/>
  <c r="F141" i="1"/>
  <c r="E141"/>
  <c r="D141" i="2"/>
  <c r="D141" i="3"/>
  <c r="D141" i="4"/>
  <c r="D141" i="5"/>
  <c r="D141" i="6"/>
  <c r="D141" i="7"/>
  <c r="D141" i="8"/>
  <c r="D141" i="9"/>
  <c r="D141" i="10"/>
  <c r="D141" i="11"/>
  <c r="D141" i="12"/>
  <c r="D141" i="13"/>
  <c r="D141" i="14"/>
  <c r="D141" i="15"/>
  <c r="D141" i="16"/>
  <c r="D141" i="17"/>
  <c r="D141" i="18"/>
  <c r="D141" i="19"/>
  <c r="D141" i="20"/>
  <c r="D141" i="21"/>
  <c r="D141" i="22"/>
  <c r="D141" i="23"/>
  <c r="D141" i="24"/>
  <c r="D141" i="25"/>
  <c r="D141" i="26"/>
  <c r="D141" i="27"/>
  <c r="D141" i="28"/>
  <c r="D141" i="29"/>
  <c r="D141" i="30"/>
  <c r="D141" i="31"/>
  <c r="D141" i="1"/>
  <c r="C141" i="2"/>
  <c r="C141" i="3"/>
  <c r="C141" i="4"/>
  <c r="C141" i="5"/>
  <c r="C141" i="6"/>
  <c r="C141" i="7"/>
  <c r="C141" i="8"/>
  <c r="C141" i="9"/>
  <c r="C141" i="10"/>
  <c r="C141" i="11"/>
  <c r="C141" i="12"/>
  <c r="C141" i="13"/>
  <c r="C141" i="14"/>
  <c r="C141" i="15"/>
  <c r="C141" i="16"/>
  <c r="C141" i="17"/>
  <c r="C141" i="18"/>
  <c r="C141" i="19"/>
  <c r="C141" i="20"/>
  <c r="C141" i="21"/>
  <c r="C141" i="22"/>
  <c r="C141" i="23"/>
  <c r="C141" i="24"/>
  <c r="C141" i="25"/>
  <c r="C141" i="26"/>
  <c r="C141" i="27"/>
  <c r="C141" i="28"/>
  <c r="C141" i="29"/>
  <c r="C141" i="30"/>
  <c r="C141" i="31"/>
  <c r="C141" i="1"/>
  <c r="AB117" i="2"/>
  <c r="AA117"/>
  <c r="Z117"/>
  <c r="Y117"/>
  <c r="AB117" i="3"/>
  <c r="AA117"/>
  <c r="Z117"/>
  <c r="Y117"/>
  <c r="AB117" i="4"/>
  <c r="AA117"/>
  <c r="Z117"/>
  <c r="Y117"/>
  <c r="AB117" i="5"/>
  <c r="AA117"/>
  <c r="Z117"/>
  <c r="Y117"/>
  <c r="AB117" i="6"/>
  <c r="AA117"/>
  <c r="Z117"/>
  <c r="Y117"/>
  <c r="AB117" i="7"/>
  <c r="AA117"/>
  <c r="Z117"/>
  <c r="Y117"/>
  <c r="AB117" i="8"/>
  <c r="AA117"/>
  <c r="Z117"/>
  <c r="Y117"/>
  <c r="AB117" i="9"/>
  <c r="AA117"/>
  <c r="Z117"/>
  <c r="Y117"/>
  <c r="AB117" i="10"/>
  <c r="AA117"/>
  <c r="Z117"/>
  <c r="Y117"/>
  <c r="AB117" i="11"/>
  <c r="AA117"/>
  <c r="Z117"/>
  <c r="Y117"/>
  <c r="AB117" i="12"/>
  <c r="AA117"/>
  <c r="Z117"/>
  <c r="Y117"/>
  <c r="AB117" i="13"/>
  <c r="AA117"/>
  <c r="Z117"/>
  <c r="Y117"/>
  <c r="AB117" i="14"/>
  <c r="AA117"/>
  <c r="Z117"/>
  <c r="Y117"/>
  <c r="AB117" i="15"/>
  <c r="AA117"/>
  <c r="Z117"/>
  <c r="Y117"/>
  <c r="AB117" i="16"/>
  <c r="AA117"/>
  <c r="Z117"/>
  <c r="Y117"/>
  <c r="AB117" i="17"/>
  <c r="AA117"/>
  <c r="Z117"/>
  <c r="Y117"/>
  <c r="AB117" i="18"/>
  <c r="AA117"/>
  <c r="Z117"/>
  <c r="Y117"/>
  <c r="AB117" i="19"/>
  <c r="AA117"/>
  <c r="Z117"/>
  <c r="Y117"/>
  <c r="AB117" i="20"/>
  <c r="AA117"/>
  <c r="Z117"/>
  <c r="Y117"/>
  <c r="AB117" i="21"/>
  <c r="AA117"/>
  <c r="Z117"/>
  <c r="Y117"/>
  <c r="AB117" i="22"/>
  <c r="AA117"/>
  <c r="Z117"/>
  <c r="Y117"/>
  <c r="AB117" i="23"/>
  <c r="AA117"/>
  <c r="Z117"/>
  <c r="Y117"/>
  <c r="AB117" i="24"/>
  <c r="AA117"/>
  <c r="Z117"/>
  <c r="Y117"/>
  <c r="AB117" i="25"/>
  <c r="AA117"/>
  <c r="Z117"/>
  <c r="Y117"/>
  <c r="AB117" i="26"/>
  <c r="AA117"/>
  <c r="Z117"/>
  <c r="Y117"/>
  <c r="AB117" i="27"/>
  <c r="AA117"/>
  <c r="Z117"/>
  <c r="Y117"/>
  <c r="AB117" i="28"/>
  <c r="AA117"/>
  <c r="Z117"/>
  <c r="Y117"/>
  <c r="AB117" i="29"/>
  <c r="AA117"/>
  <c r="Z117"/>
  <c r="Y117"/>
  <c r="AB117" i="30"/>
  <c r="AA117"/>
  <c r="Z117"/>
  <c r="Y117"/>
  <c r="AB117" i="31"/>
  <c r="AA117"/>
  <c r="Z117"/>
  <c r="Y117"/>
  <c r="AB117" i="1"/>
  <c r="AA117"/>
  <c r="Z117"/>
  <c r="Y117"/>
  <c r="U117" i="2"/>
  <c r="T117"/>
  <c r="S117"/>
  <c r="R117"/>
  <c r="Q117"/>
  <c r="P117"/>
  <c r="U117" i="3"/>
  <c r="T117"/>
  <c r="S117"/>
  <c r="R117"/>
  <c r="Q117"/>
  <c r="P117"/>
  <c r="U117" i="4"/>
  <c r="T117"/>
  <c r="S117"/>
  <c r="R117"/>
  <c r="Q117"/>
  <c r="P117"/>
  <c r="U117" i="5"/>
  <c r="T117"/>
  <c r="S117"/>
  <c r="R117"/>
  <c r="Q117"/>
  <c r="P117"/>
  <c r="U117" i="6"/>
  <c r="T117"/>
  <c r="S117"/>
  <c r="R117"/>
  <c r="Q117"/>
  <c r="P117"/>
  <c r="U117" i="7"/>
  <c r="T117"/>
  <c r="S117"/>
  <c r="R117"/>
  <c r="Q117"/>
  <c r="P117"/>
  <c r="U117" i="8"/>
  <c r="T117"/>
  <c r="S117"/>
  <c r="R117"/>
  <c r="Q117"/>
  <c r="P117"/>
  <c r="U117" i="9"/>
  <c r="T117"/>
  <c r="S117"/>
  <c r="R117"/>
  <c r="Q117"/>
  <c r="P117"/>
  <c r="U117" i="10"/>
  <c r="T117"/>
  <c r="S117"/>
  <c r="R117"/>
  <c r="Q117"/>
  <c r="P117"/>
  <c r="U117" i="11"/>
  <c r="T117"/>
  <c r="S117"/>
  <c r="R117"/>
  <c r="Q117"/>
  <c r="P117"/>
  <c r="U117" i="12"/>
  <c r="T117"/>
  <c r="S117"/>
  <c r="R117"/>
  <c r="Q117"/>
  <c r="P117"/>
  <c r="U117" i="13"/>
  <c r="T117"/>
  <c r="S117"/>
  <c r="R117"/>
  <c r="Q117"/>
  <c r="P117"/>
  <c r="U117" i="14"/>
  <c r="T117"/>
  <c r="S117"/>
  <c r="R117"/>
  <c r="Q117"/>
  <c r="P117"/>
  <c r="U117" i="15"/>
  <c r="T117"/>
  <c r="S117"/>
  <c r="R117"/>
  <c r="Q117"/>
  <c r="P117"/>
  <c r="U117" i="16"/>
  <c r="T117"/>
  <c r="S117"/>
  <c r="R117"/>
  <c r="Q117"/>
  <c r="P117"/>
  <c r="U117" i="17"/>
  <c r="T117"/>
  <c r="S117"/>
  <c r="R117"/>
  <c r="Q117"/>
  <c r="P117"/>
  <c r="U117" i="18"/>
  <c r="T117"/>
  <c r="S117"/>
  <c r="R117"/>
  <c r="Q117"/>
  <c r="P117"/>
  <c r="U117" i="19"/>
  <c r="T117"/>
  <c r="S117"/>
  <c r="R117"/>
  <c r="Q117"/>
  <c r="P117"/>
  <c r="U117" i="20"/>
  <c r="T117"/>
  <c r="S117"/>
  <c r="R117"/>
  <c r="Q117"/>
  <c r="P117"/>
  <c r="U117" i="21"/>
  <c r="T117"/>
  <c r="S117"/>
  <c r="R117"/>
  <c r="Q117"/>
  <c r="P117"/>
  <c r="U117" i="22"/>
  <c r="T117"/>
  <c r="S117"/>
  <c r="R117"/>
  <c r="Q117"/>
  <c r="P117"/>
  <c r="U117" i="23"/>
  <c r="T117"/>
  <c r="S117"/>
  <c r="R117"/>
  <c r="Q117"/>
  <c r="P117"/>
  <c r="U117" i="24"/>
  <c r="T117"/>
  <c r="S117"/>
  <c r="R117"/>
  <c r="Q117"/>
  <c r="P117"/>
  <c r="U117" i="25"/>
  <c r="T117"/>
  <c r="S117"/>
  <c r="R117"/>
  <c r="Q117"/>
  <c r="P117"/>
  <c r="U117" i="26"/>
  <c r="T117"/>
  <c r="S117"/>
  <c r="R117"/>
  <c r="Q117"/>
  <c r="P117"/>
  <c r="U117" i="27"/>
  <c r="T117"/>
  <c r="S117"/>
  <c r="R117"/>
  <c r="Q117"/>
  <c r="P117"/>
  <c r="U117" i="28"/>
  <c r="T117"/>
  <c r="S117"/>
  <c r="R117"/>
  <c r="Q117"/>
  <c r="P117"/>
  <c r="U117" i="29"/>
  <c r="T117"/>
  <c r="S117"/>
  <c r="R117"/>
  <c r="Q117"/>
  <c r="P117"/>
  <c r="U117" i="30"/>
  <c r="T117"/>
  <c r="S117"/>
  <c r="R117"/>
  <c r="Q117"/>
  <c r="P117"/>
  <c r="U117" i="31"/>
  <c r="T117"/>
  <c r="S117"/>
  <c r="R117"/>
  <c r="Q117"/>
  <c r="P117"/>
  <c r="U117" i="1"/>
  <c r="T117"/>
  <c r="R117"/>
  <c r="Q117"/>
  <c r="P117"/>
  <c r="L117" i="2"/>
  <c r="K117"/>
  <c r="J117"/>
  <c r="I117"/>
  <c r="L117" i="3"/>
  <c r="K117"/>
  <c r="J117"/>
  <c r="I117"/>
  <c r="L117" i="4"/>
  <c r="K117"/>
  <c r="J117"/>
  <c r="I117"/>
  <c r="L117" i="5"/>
  <c r="K117"/>
  <c r="J117"/>
  <c r="I117"/>
  <c r="L117" i="6"/>
  <c r="K117"/>
  <c r="J117"/>
  <c r="I117"/>
  <c r="L117" i="7"/>
  <c r="K117"/>
  <c r="J117"/>
  <c r="I117"/>
  <c r="L117" i="8"/>
  <c r="K117"/>
  <c r="J117"/>
  <c r="I117"/>
  <c r="L117" i="9"/>
  <c r="K117"/>
  <c r="J117"/>
  <c r="I117"/>
  <c r="L117" i="10"/>
  <c r="K117"/>
  <c r="J117"/>
  <c r="I117"/>
  <c r="L117" i="11"/>
  <c r="K117"/>
  <c r="J117"/>
  <c r="I117"/>
  <c r="L117" i="12"/>
  <c r="K117"/>
  <c r="J117"/>
  <c r="I117"/>
  <c r="L117" i="13"/>
  <c r="K117"/>
  <c r="J117"/>
  <c r="I117"/>
  <c r="L117" i="14"/>
  <c r="K117"/>
  <c r="J117"/>
  <c r="I117"/>
  <c r="L117" i="15"/>
  <c r="K117"/>
  <c r="J117"/>
  <c r="I117"/>
  <c r="L117" i="16"/>
  <c r="K117"/>
  <c r="J117"/>
  <c r="I117"/>
  <c r="L117" i="17"/>
  <c r="K117"/>
  <c r="J117"/>
  <c r="I117"/>
  <c r="L117" i="18"/>
  <c r="K117"/>
  <c r="J117"/>
  <c r="I117"/>
  <c r="L117" i="19"/>
  <c r="K117"/>
  <c r="J117"/>
  <c r="I117"/>
  <c r="L117" i="20"/>
  <c r="K117"/>
  <c r="J117"/>
  <c r="I117"/>
  <c r="L117" i="21"/>
  <c r="K117"/>
  <c r="J117"/>
  <c r="I117"/>
  <c r="L117" i="22"/>
  <c r="K117"/>
  <c r="J117"/>
  <c r="I117"/>
  <c r="L117" i="23"/>
  <c r="K117"/>
  <c r="J117"/>
  <c r="I117"/>
  <c r="L117" i="24"/>
  <c r="K117"/>
  <c r="J117"/>
  <c r="I117"/>
  <c r="L117" i="25"/>
  <c r="K117"/>
  <c r="J117"/>
  <c r="I117"/>
  <c r="L117" i="26"/>
  <c r="K117"/>
  <c r="J117"/>
  <c r="I117"/>
  <c r="L117" i="27"/>
  <c r="K117"/>
  <c r="J117"/>
  <c r="I117"/>
  <c r="L117" i="28"/>
  <c r="K117"/>
  <c r="J117"/>
  <c r="I117"/>
  <c r="L117" i="29"/>
  <c r="K117"/>
  <c r="J117"/>
  <c r="I117"/>
  <c r="L117" i="30"/>
  <c r="K117"/>
  <c r="J117"/>
  <c r="I117"/>
  <c r="L117" i="31"/>
  <c r="K117"/>
  <c r="J117"/>
  <c r="I117"/>
  <c r="L117" i="1"/>
  <c r="K117"/>
  <c r="J117"/>
  <c r="I117"/>
  <c r="F117" i="2"/>
  <c r="E117"/>
  <c r="F117" i="3"/>
  <c r="E117"/>
  <c r="F117" i="4"/>
  <c r="E117"/>
  <c r="F117" i="5"/>
  <c r="E117"/>
  <c r="F117" i="6"/>
  <c r="E117"/>
  <c r="F117" i="7"/>
  <c r="E117"/>
  <c r="F117" i="8"/>
  <c r="E117"/>
  <c r="F117" i="9"/>
  <c r="E117"/>
  <c r="F117" i="10"/>
  <c r="E117"/>
  <c r="F117" i="11"/>
  <c r="E117"/>
  <c r="F117" i="12"/>
  <c r="E117"/>
  <c r="F117" i="13"/>
  <c r="E117"/>
  <c r="F117" i="14"/>
  <c r="E117"/>
  <c r="F117" i="15"/>
  <c r="E117"/>
  <c r="F117" i="16"/>
  <c r="E117"/>
  <c r="F117" i="17"/>
  <c r="E117"/>
  <c r="F117" i="18"/>
  <c r="E117"/>
  <c r="F117" i="19"/>
  <c r="E117"/>
  <c r="F117" i="20"/>
  <c r="E117"/>
  <c r="F117" i="21"/>
  <c r="E117"/>
  <c r="F117" i="22"/>
  <c r="E117"/>
  <c r="F117" i="23"/>
  <c r="E117"/>
  <c r="F117" i="24"/>
  <c r="E117"/>
  <c r="F117" i="25"/>
  <c r="E117"/>
  <c r="F117" i="26"/>
  <c r="E117"/>
  <c r="F117" i="27"/>
  <c r="E117"/>
  <c r="F117" i="28"/>
  <c r="E117"/>
  <c r="F117" i="29"/>
  <c r="E117"/>
  <c r="F117" i="30"/>
  <c r="E117"/>
  <c r="F117" i="31"/>
  <c r="E117"/>
  <c r="F117" i="1"/>
  <c r="E117"/>
  <c r="D117" i="2"/>
  <c r="D142" s="1"/>
  <c r="D117" i="3"/>
  <c r="D142" s="1"/>
  <c r="D117" i="4"/>
  <c r="D142" s="1"/>
  <c r="D117" i="5"/>
  <c r="D142" s="1"/>
  <c r="D117" i="6"/>
  <c r="D142" s="1"/>
  <c r="D117" i="7"/>
  <c r="D142" s="1"/>
  <c r="D117" i="8"/>
  <c r="D142" s="1"/>
  <c r="D117" i="9"/>
  <c r="D142" s="1"/>
  <c r="D117" i="10"/>
  <c r="D142" s="1"/>
  <c r="D117" i="11"/>
  <c r="D142" s="1"/>
  <c r="D117" i="12"/>
  <c r="D142" s="1"/>
  <c r="D117" i="13"/>
  <c r="D142" s="1"/>
  <c r="D117" i="14"/>
  <c r="D142" s="1"/>
  <c r="D117" i="15"/>
  <c r="D142" s="1"/>
  <c r="D117" i="16"/>
  <c r="D142" s="1"/>
  <c r="D117" i="17"/>
  <c r="D142" s="1"/>
  <c r="D117" i="18"/>
  <c r="D142" s="1"/>
  <c r="D117" i="19"/>
  <c r="D142" s="1"/>
  <c r="D117" i="20"/>
  <c r="D142" s="1"/>
  <c r="D117" i="21"/>
  <c r="D142" s="1"/>
  <c r="D117" i="22"/>
  <c r="D142" s="1"/>
  <c r="D117" i="23"/>
  <c r="D142" s="1"/>
  <c r="D117" i="24"/>
  <c r="D142" s="1"/>
  <c r="D117" i="25"/>
  <c r="D142" s="1"/>
  <c r="D117" i="26"/>
  <c r="D142" s="1"/>
  <c r="D117" i="27"/>
  <c r="D142" s="1"/>
  <c r="D117" i="28"/>
  <c r="D142" s="1"/>
  <c r="D117" i="29"/>
  <c r="D142" s="1"/>
  <c r="D117" i="30"/>
  <c r="D142" s="1"/>
  <c r="D117" i="31"/>
  <c r="D142" s="1"/>
  <c r="D117" i="1"/>
  <c r="C117" i="2"/>
  <c r="C142" s="1"/>
  <c r="C117" i="3"/>
  <c r="C142" s="1"/>
  <c r="C117" i="4"/>
  <c r="C142" s="1"/>
  <c r="C117" i="5"/>
  <c r="C142" s="1"/>
  <c r="C117" i="6"/>
  <c r="C142" s="1"/>
  <c r="C117" i="7"/>
  <c r="C142" s="1"/>
  <c r="C117" i="8"/>
  <c r="C142" s="1"/>
  <c r="C117" i="9"/>
  <c r="C142" s="1"/>
  <c r="C117" i="10"/>
  <c r="C142" s="1"/>
  <c r="C117" i="11"/>
  <c r="C142" s="1"/>
  <c r="C117" i="12"/>
  <c r="C142" s="1"/>
  <c r="C117" i="13"/>
  <c r="C142" s="1"/>
  <c r="C117" i="14"/>
  <c r="C142" s="1"/>
  <c r="C117" i="15"/>
  <c r="C142" s="1"/>
  <c r="C117" i="16"/>
  <c r="C142" s="1"/>
  <c r="C117" i="17"/>
  <c r="C142" s="1"/>
  <c r="C117" i="18"/>
  <c r="C142" s="1"/>
  <c r="C117" i="19"/>
  <c r="C142" s="1"/>
  <c r="C117" i="20"/>
  <c r="C142" s="1"/>
  <c r="C117" i="21"/>
  <c r="C142" s="1"/>
  <c r="C117" i="22"/>
  <c r="C142" s="1"/>
  <c r="C117" i="23"/>
  <c r="C142" s="1"/>
  <c r="C117" i="24"/>
  <c r="C142" s="1"/>
  <c r="C117" i="25"/>
  <c r="C142" s="1"/>
  <c r="C117" i="26"/>
  <c r="C142" s="1"/>
  <c r="C117" i="27"/>
  <c r="C142" s="1"/>
  <c r="C117" i="28"/>
  <c r="C142" s="1"/>
  <c r="C117" i="29"/>
  <c r="C142" s="1"/>
  <c r="C117" i="30"/>
  <c r="C142" s="1"/>
  <c r="C117" i="31"/>
  <c r="C142" s="1"/>
  <c r="C117" i="1"/>
  <c r="AB109" i="2"/>
  <c r="AA109"/>
  <c r="Z109"/>
  <c r="Y109"/>
  <c r="AB109" i="3"/>
  <c r="AA109"/>
  <c r="Z109"/>
  <c r="Y109"/>
  <c r="AB109" i="4"/>
  <c r="AA109"/>
  <c r="Z109"/>
  <c r="Y109"/>
  <c r="AB109" i="5"/>
  <c r="AA109"/>
  <c r="Z109"/>
  <c r="Y109"/>
  <c r="AB109" i="6"/>
  <c r="AA109"/>
  <c r="Z109"/>
  <c r="Y109"/>
  <c r="AB109" i="7"/>
  <c r="AA109"/>
  <c r="Z109"/>
  <c r="Y109"/>
  <c r="AB109" i="8"/>
  <c r="AA109"/>
  <c r="Z109"/>
  <c r="Y109"/>
  <c r="AB109" i="9"/>
  <c r="AA109"/>
  <c r="Z109"/>
  <c r="Y109"/>
  <c r="AB109" i="10"/>
  <c r="AA109"/>
  <c r="Z109"/>
  <c r="Y109"/>
  <c r="AB109" i="11"/>
  <c r="AA109"/>
  <c r="Z109"/>
  <c r="Y109"/>
  <c r="AB109" i="12"/>
  <c r="AA109"/>
  <c r="Z109"/>
  <c r="Y109"/>
  <c r="AB109" i="13"/>
  <c r="AA109"/>
  <c r="Z109"/>
  <c r="Y109"/>
  <c r="AB109" i="14"/>
  <c r="AA109"/>
  <c r="Z109"/>
  <c r="Y109"/>
  <c r="AB109" i="15"/>
  <c r="AA109"/>
  <c r="Z109"/>
  <c r="Y109"/>
  <c r="AB109" i="16"/>
  <c r="AA109"/>
  <c r="Z109"/>
  <c r="Y109"/>
  <c r="AB109" i="17"/>
  <c r="AA109"/>
  <c r="Z109"/>
  <c r="Y109"/>
  <c r="AB109" i="18"/>
  <c r="AA109"/>
  <c r="Z109"/>
  <c r="Y109"/>
  <c r="AB109" i="19"/>
  <c r="AA109"/>
  <c r="Z109"/>
  <c r="Y109"/>
  <c r="AB109" i="20"/>
  <c r="AA109"/>
  <c r="Z109"/>
  <c r="Y109"/>
  <c r="AB109" i="21"/>
  <c r="AA109"/>
  <c r="Z109"/>
  <c r="Y109"/>
  <c r="AB109" i="22"/>
  <c r="AA109"/>
  <c r="Z109"/>
  <c r="Y109"/>
  <c r="AB109" i="23"/>
  <c r="AA109"/>
  <c r="Z109"/>
  <c r="Y109"/>
  <c r="AB109" i="24"/>
  <c r="AA109"/>
  <c r="Z109"/>
  <c r="Y109"/>
  <c r="AB109" i="25"/>
  <c r="AA109"/>
  <c r="Z109"/>
  <c r="Y109"/>
  <c r="AB109" i="26"/>
  <c r="AA109"/>
  <c r="Z109"/>
  <c r="Y109"/>
  <c r="AB109" i="27"/>
  <c r="AA109"/>
  <c r="Z109"/>
  <c r="Y109"/>
  <c r="AB109" i="28"/>
  <c r="AA109"/>
  <c r="Z109"/>
  <c r="Y109"/>
  <c r="AB109" i="29"/>
  <c r="AA109"/>
  <c r="Z109"/>
  <c r="Y109"/>
  <c r="AB109" i="30"/>
  <c r="AA109"/>
  <c r="Z109"/>
  <c r="Y109"/>
  <c r="AB109" i="31"/>
  <c r="AA109"/>
  <c r="Z109"/>
  <c r="Y109"/>
  <c r="AB109" i="1"/>
  <c r="AA109"/>
  <c r="Z109"/>
  <c r="Y109"/>
  <c r="U109" i="2"/>
  <c r="T109"/>
  <c r="S109"/>
  <c r="R109"/>
  <c r="Q109"/>
  <c r="P109"/>
  <c r="U109" i="3"/>
  <c r="T109"/>
  <c r="S109"/>
  <c r="R109"/>
  <c r="Q109"/>
  <c r="P109"/>
  <c r="U109" i="4"/>
  <c r="T109"/>
  <c r="S109"/>
  <c r="R109"/>
  <c r="Q109"/>
  <c r="P109"/>
  <c r="U109" i="5"/>
  <c r="T109"/>
  <c r="S109"/>
  <c r="R109"/>
  <c r="Q109"/>
  <c r="P109"/>
  <c r="U109" i="6"/>
  <c r="T109"/>
  <c r="S109"/>
  <c r="R109"/>
  <c r="Q109"/>
  <c r="P109"/>
  <c r="U109" i="7"/>
  <c r="T109"/>
  <c r="S109"/>
  <c r="R109"/>
  <c r="Q109"/>
  <c r="P109"/>
  <c r="U109" i="8"/>
  <c r="T109"/>
  <c r="S109"/>
  <c r="R109"/>
  <c r="Q109"/>
  <c r="P109"/>
  <c r="U109" i="9"/>
  <c r="T109"/>
  <c r="S109"/>
  <c r="R109"/>
  <c r="Q109"/>
  <c r="P109"/>
  <c r="U109" i="10"/>
  <c r="T109"/>
  <c r="S109"/>
  <c r="R109"/>
  <c r="Q109"/>
  <c r="P109"/>
  <c r="U109" i="11"/>
  <c r="T109"/>
  <c r="S109"/>
  <c r="R109"/>
  <c r="Q109"/>
  <c r="P109"/>
  <c r="U109" i="12"/>
  <c r="T109"/>
  <c r="S109"/>
  <c r="R109"/>
  <c r="Q109"/>
  <c r="P109"/>
  <c r="U109" i="13"/>
  <c r="T109"/>
  <c r="S109"/>
  <c r="R109"/>
  <c r="Q109"/>
  <c r="P109"/>
  <c r="U109" i="14"/>
  <c r="T109"/>
  <c r="S109"/>
  <c r="R109"/>
  <c r="Q109"/>
  <c r="P109"/>
  <c r="U109" i="15"/>
  <c r="T109"/>
  <c r="S109"/>
  <c r="R109"/>
  <c r="Q109"/>
  <c r="P109"/>
  <c r="U109" i="16"/>
  <c r="T109"/>
  <c r="S109"/>
  <c r="R109"/>
  <c r="Q109"/>
  <c r="P109"/>
  <c r="U109" i="17"/>
  <c r="T109"/>
  <c r="S109"/>
  <c r="R109"/>
  <c r="Q109"/>
  <c r="P109"/>
  <c r="U109" i="18"/>
  <c r="T109"/>
  <c r="S109"/>
  <c r="R109"/>
  <c r="Q109"/>
  <c r="P109"/>
  <c r="U109" i="19"/>
  <c r="T109"/>
  <c r="S109"/>
  <c r="R109"/>
  <c r="Q109"/>
  <c r="P109"/>
  <c r="U109" i="20"/>
  <c r="T109"/>
  <c r="S109"/>
  <c r="R109"/>
  <c r="Q109"/>
  <c r="P109"/>
  <c r="U109" i="21"/>
  <c r="T109"/>
  <c r="S109"/>
  <c r="R109"/>
  <c r="Q109"/>
  <c r="P109"/>
  <c r="U109" i="22"/>
  <c r="T109"/>
  <c r="S109"/>
  <c r="R109"/>
  <c r="Q109"/>
  <c r="P109"/>
  <c r="U109" i="23"/>
  <c r="T109"/>
  <c r="S109"/>
  <c r="R109"/>
  <c r="Q109"/>
  <c r="P109"/>
  <c r="U109" i="24"/>
  <c r="T109"/>
  <c r="S109"/>
  <c r="R109"/>
  <c r="Q109"/>
  <c r="P109"/>
  <c r="U109" i="25"/>
  <c r="T109"/>
  <c r="S109"/>
  <c r="R109"/>
  <c r="Q109"/>
  <c r="P109"/>
  <c r="U109" i="26"/>
  <c r="T109"/>
  <c r="S109"/>
  <c r="R109"/>
  <c r="Q109"/>
  <c r="P109"/>
  <c r="U109" i="27"/>
  <c r="T109"/>
  <c r="S109"/>
  <c r="R109"/>
  <c r="Q109"/>
  <c r="P109"/>
  <c r="U109" i="28"/>
  <c r="T109"/>
  <c r="S109"/>
  <c r="R109"/>
  <c r="Q109"/>
  <c r="P109"/>
  <c r="U109" i="29"/>
  <c r="T109"/>
  <c r="S109"/>
  <c r="R109"/>
  <c r="Q109"/>
  <c r="P109"/>
  <c r="U109" i="30"/>
  <c r="T109"/>
  <c r="S109"/>
  <c r="R109"/>
  <c r="Q109"/>
  <c r="P109"/>
  <c r="U109" i="31"/>
  <c r="T109"/>
  <c r="S109"/>
  <c r="R109"/>
  <c r="Q109"/>
  <c r="P109"/>
  <c r="U109" i="1"/>
  <c r="T109"/>
  <c r="S109"/>
  <c r="R109"/>
  <c r="Q109"/>
  <c r="P109"/>
  <c r="L109" i="2"/>
  <c r="K109"/>
  <c r="J109"/>
  <c r="I109"/>
  <c r="L109" i="3"/>
  <c r="K109"/>
  <c r="J109"/>
  <c r="I109"/>
  <c r="L109" i="4"/>
  <c r="K109"/>
  <c r="J109"/>
  <c r="I109"/>
  <c r="L109" i="5"/>
  <c r="K109"/>
  <c r="J109"/>
  <c r="I109"/>
  <c r="L109" i="6"/>
  <c r="K109"/>
  <c r="J109"/>
  <c r="I109"/>
  <c r="L109" i="7"/>
  <c r="K109"/>
  <c r="J109"/>
  <c r="I109"/>
  <c r="L109" i="8"/>
  <c r="K109"/>
  <c r="J109"/>
  <c r="I109"/>
  <c r="L109" i="9"/>
  <c r="K109"/>
  <c r="J109"/>
  <c r="I109"/>
  <c r="L109" i="10"/>
  <c r="K109"/>
  <c r="J109"/>
  <c r="I109"/>
  <c r="L109" i="11"/>
  <c r="K109"/>
  <c r="J109"/>
  <c r="I109"/>
  <c r="L109" i="12"/>
  <c r="K109"/>
  <c r="J109"/>
  <c r="I109"/>
  <c r="L109" i="13"/>
  <c r="K109"/>
  <c r="J109"/>
  <c r="I109"/>
  <c r="L109" i="14"/>
  <c r="K109"/>
  <c r="J109"/>
  <c r="I109"/>
  <c r="L109" i="15"/>
  <c r="K109"/>
  <c r="J109"/>
  <c r="I109"/>
  <c r="L109" i="16"/>
  <c r="K109"/>
  <c r="J109"/>
  <c r="I109"/>
  <c r="L109" i="17"/>
  <c r="K109"/>
  <c r="J109"/>
  <c r="I109"/>
  <c r="L109" i="18"/>
  <c r="K109"/>
  <c r="J109"/>
  <c r="I109"/>
  <c r="L109" i="19"/>
  <c r="K109"/>
  <c r="J109"/>
  <c r="I109"/>
  <c r="L109" i="20"/>
  <c r="K109"/>
  <c r="J109"/>
  <c r="I109"/>
  <c r="L109" i="21"/>
  <c r="K109"/>
  <c r="J109"/>
  <c r="I109"/>
  <c r="L109" i="22"/>
  <c r="K109"/>
  <c r="J109"/>
  <c r="I109"/>
  <c r="L109" i="23"/>
  <c r="K109"/>
  <c r="J109"/>
  <c r="I109"/>
  <c r="L109" i="24"/>
  <c r="K109"/>
  <c r="J109"/>
  <c r="I109"/>
  <c r="L109" i="25"/>
  <c r="K109"/>
  <c r="J109"/>
  <c r="I109"/>
  <c r="L109" i="26"/>
  <c r="K109"/>
  <c r="J109"/>
  <c r="I109"/>
  <c r="L109" i="27"/>
  <c r="K109"/>
  <c r="J109"/>
  <c r="I109"/>
  <c r="L109" i="28"/>
  <c r="K109"/>
  <c r="J109"/>
  <c r="I109"/>
  <c r="L109" i="29"/>
  <c r="K109"/>
  <c r="J109"/>
  <c r="I109"/>
  <c r="L109" i="30"/>
  <c r="K109"/>
  <c r="J109"/>
  <c r="I109"/>
  <c r="L109" i="31"/>
  <c r="K109"/>
  <c r="J109"/>
  <c r="I109"/>
  <c r="L109" i="1"/>
  <c r="K109"/>
  <c r="J109"/>
  <c r="I109"/>
  <c r="F109" i="2"/>
  <c r="E109"/>
  <c r="F109" i="3"/>
  <c r="E109"/>
  <c r="F109" i="4"/>
  <c r="E109"/>
  <c r="F109" i="5"/>
  <c r="E109"/>
  <c r="F109" i="6"/>
  <c r="E109"/>
  <c r="F109" i="7"/>
  <c r="E109"/>
  <c r="F109" i="8"/>
  <c r="E109"/>
  <c r="F109" i="9"/>
  <c r="E109"/>
  <c r="F109" i="10"/>
  <c r="E109"/>
  <c r="F109" i="11"/>
  <c r="E109"/>
  <c r="F109" i="12"/>
  <c r="E109"/>
  <c r="F109" i="13"/>
  <c r="E109"/>
  <c r="F109" i="14"/>
  <c r="E109"/>
  <c r="F109" i="15"/>
  <c r="E109"/>
  <c r="F109" i="16"/>
  <c r="E109"/>
  <c r="F109" i="17"/>
  <c r="E109"/>
  <c r="F109" i="18"/>
  <c r="E109"/>
  <c r="F109" i="19"/>
  <c r="E109"/>
  <c r="F109" i="20"/>
  <c r="E109"/>
  <c r="F109" i="21"/>
  <c r="E109"/>
  <c r="F109" i="22"/>
  <c r="E109"/>
  <c r="F109" i="23"/>
  <c r="E109"/>
  <c r="F109" i="24"/>
  <c r="E109"/>
  <c r="F109" i="25"/>
  <c r="E109"/>
  <c r="F109" i="26"/>
  <c r="E109"/>
  <c r="F109" i="27"/>
  <c r="E109"/>
  <c r="F109" i="28"/>
  <c r="E109"/>
  <c r="F109" i="29"/>
  <c r="E109"/>
  <c r="F109" i="30"/>
  <c r="E109"/>
  <c r="F109" i="31"/>
  <c r="E109"/>
  <c r="F109" i="1"/>
  <c r="E109"/>
  <c r="D109" i="2"/>
  <c r="D109" i="3"/>
  <c r="D109" i="4"/>
  <c r="D109" i="5"/>
  <c r="D109" i="6"/>
  <c r="D109" i="7"/>
  <c r="D109" i="8"/>
  <c r="D109" i="9"/>
  <c r="D109" i="10"/>
  <c r="D109" i="11"/>
  <c r="D109" i="12"/>
  <c r="D109" i="13"/>
  <c r="D109" i="14"/>
  <c r="D109" i="15"/>
  <c r="D109" i="16"/>
  <c r="D109" i="17"/>
  <c r="D109" i="18"/>
  <c r="D109" i="19"/>
  <c r="D109" i="20"/>
  <c r="D109" i="21"/>
  <c r="D109" i="22"/>
  <c r="D109" i="23"/>
  <c r="D109" i="24"/>
  <c r="D109" i="25"/>
  <c r="D109" i="26"/>
  <c r="D109" i="27"/>
  <c r="D109" i="28"/>
  <c r="D109" i="29"/>
  <c r="D109" i="30"/>
  <c r="D109" i="31"/>
  <c r="D109" i="1"/>
  <c r="C109" i="2"/>
  <c r="C109" i="3"/>
  <c r="C109" i="4"/>
  <c r="C109" i="5"/>
  <c r="C109" i="6"/>
  <c r="C109" i="7"/>
  <c r="C109" i="8"/>
  <c r="C109" i="9"/>
  <c r="C109" i="10"/>
  <c r="C109" i="11"/>
  <c r="C109" i="12"/>
  <c r="C109" i="13"/>
  <c r="C109" i="14"/>
  <c r="C109" i="15"/>
  <c r="C109" i="16"/>
  <c r="C109" i="17"/>
  <c r="C109" i="18"/>
  <c r="C109" i="19"/>
  <c r="C109" i="20"/>
  <c r="C109" i="21"/>
  <c r="C109" i="22"/>
  <c r="C109" i="23"/>
  <c r="C109" i="24"/>
  <c r="C109" i="25"/>
  <c r="C109" i="26"/>
  <c r="C109" i="27"/>
  <c r="C109" i="28"/>
  <c r="C109" i="29"/>
  <c r="C109" i="30"/>
  <c r="C109" i="31"/>
  <c r="C109" i="1"/>
  <c r="AB86" i="2"/>
  <c r="AA86"/>
  <c r="Z86"/>
  <c r="Y86"/>
  <c r="AB86" i="3"/>
  <c r="AA86"/>
  <c r="Z86"/>
  <c r="Y86"/>
  <c r="AB86" i="4"/>
  <c r="AA86"/>
  <c r="Z86"/>
  <c r="Y86"/>
  <c r="AB86" i="5"/>
  <c r="AA86"/>
  <c r="Z86"/>
  <c r="Y86"/>
  <c r="AB86" i="6"/>
  <c r="AA86"/>
  <c r="Z86"/>
  <c r="Y86"/>
  <c r="AB86" i="7"/>
  <c r="AA86"/>
  <c r="Z86"/>
  <c r="Y86"/>
  <c r="AB86" i="8"/>
  <c r="AA86"/>
  <c r="Z86"/>
  <c r="Y86"/>
  <c r="AB86" i="9"/>
  <c r="AA86"/>
  <c r="Z86"/>
  <c r="Y86"/>
  <c r="AB86" i="10"/>
  <c r="AA86"/>
  <c r="Z86"/>
  <c r="Y86"/>
  <c r="AB86" i="11"/>
  <c r="AA86"/>
  <c r="Z86"/>
  <c r="Y86"/>
  <c r="AB86" i="12"/>
  <c r="AA86"/>
  <c r="Z86"/>
  <c r="Y86"/>
  <c r="AB86" i="13"/>
  <c r="AA86"/>
  <c r="Z86"/>
  <c r="Y86"/>
  <c r="AB86" i="14"/>
  <c r="AA86"/>
  <c r="Z86"/>
  <c r="Y86"/>
  <c r="AB86" i="15"/>
  <c r="AA86"/>
  <c r="Z86"/>
  <c r="Y86"/>
  <c r="AB86" i="16"/>
  <c r="AA86"/>
  <c r="Z86"/>
  <c r="Y86"/>
  <c r="AB86" i="17"/>
  <c r="AA86"/>
  <c r="Z86"/>
  <c r="Y86"/>
  <c r="AB86" i="18"/>
  <c r="AA86"/>
  <c r="Z86"/>
  <c r="Y86"/>
  <c r="AB86" i="19"/>
  <c r="AA86"/>
  <c r="Z86"/>
  <c r="Y86"/>
  <c r="AB86" i="20"/>
  <c r="AA86"/>
  <c r="Z86"/>
  <c r="Y86"/>
  <c r="AB86" i="21"/>
  <c r="AA86"/>
  <c r="Z86"/>
  <c r="Y86"/>
  <c r="AB86" i="22"/>
  <c r="AA86"/>
  <c r="Z86"/>
  <c r="Y86"/>
  <c r="AB86" i="23"/>
  <c r="AA86"/>
  <c r="Z86"/>
  <c r="Y86"/>
  <c r="AB86" i="24"/>
  <c r="AA86"/>
  <c r="Z86"/>
  <c r="Y86"/>
  <c r="AB86" i="25"/>
  <c r="AA86"/>
  <c r="Z86"/>
  <c r="Y86"/>
  <c r="AB86" i="26"/>
  <c r="AA86"/>
  <c r="Z86"/>
  <c r="Y86"/>
  <c r="AB86" i="27"/>
  <c r="AA86"/>
  <c r="Z86"/>
  <c r="Y86"/>
  <c r="AB86" i="28"/>
  <c r="AA86"/>
  <c r="Z86"/>
  <c r="Y86"/>
  <c r="AB86" i="29"/>
  <c r="AA86"/>
  <c r="Z86"/>
  <c r="Y86"/>
  <c r="AB86" i="30"/>
  <c r="AA86"/>
  <c r="Z86"/>
  <c r="Y86"/>
  <c r="AB86" i="31"/>
  <c r="AA86"/>
  <c r="Z86"/>
  <c r="Y86"/>
  <c r="AB86" i="1"/>
  <c r="AA86"/>
  <c r="Z86"/>
  <c r="Y86"/>
  <c r="U86" i="2"/>
  <c r="T86"/>
  <c r="S86"/>
  <c r="R86"/>
  <c r="Q86"/>
  <c r="P86"/>
  <c r="U86" i="3"/>
  <c r="T86"/>
  <c r="S86"/>
  <c r="R86"/>
  <c r="Q86"/>
  <c r="P86"/>
  <c r="U86" i="4"/>
  <c r="T86"/>
  <c r="S86"/>
  <c r="R86"/>
  <c r="Q86"/>
  <c r="P86"/>
  <c r="U86" i="5"/>
  <c r="T86"/>
  <c r="S86"/>
  <c r="R86"/>
  <c r="Q86"/>
  <c r="P86"/>
  <c r="U86" i="6"/>
  <c r="T86"/>
  <c r="S86"/>
  <c r="R86"/>
  <c r="Q86"/>
  <c r="P86"/>
  <c r="U86" i="7"/>
  <c r="T86"/>
  <c r="S86"/>
  <c r="R86"/>
  <c r="Q86"/>
  <c r="P86"/>
  <c r="U86" i="8"/>
  <c r="T86"/>
  <c r="S86"/>
  <c r="R86"/>
  <c r="Q86"/>
  <c r="P86"/>
  <c r="U86" i="9"/>
  <c r="T86"/>
  <c r="S86"/>
  <c r="R86"/>
  <c r="Q86"/>
  <c r="P86"/>
  <c r="U86" i="10"/>
  <c r="T86"/>
  <c r="S86"/>
  <c r="R86"/>
  <c r="Q86"/>
  <c r="P86"/>
  <c r="U86" i="11"/>
  <c r="T86"/>
  <c r="S86"/>
  <c r="R86"/>
  <c r="Q86"/>
  <c r="P86"/>
  <c r="U86" i="12"/>
  <c r="T86"/>
  <c r="S86"/>
  <c r="R86"/>
  <c r="Q86"/>
  <c r="P86"/>
  <c r="U86" i="13"/>
  <c r="T86"/>
  <c r="S86"/>
  <c r="R86"/>
  <c r="Q86"/>
  <c r="P86"/>
  <c r="U86" i="14"/>
  <c r="T86"/>
  <c r="S86"/>
  <c r="R86"/>
  <c r="Q86"/>
  <c r="P86"/>
  <c r="U86" i="15"/>
  <c r="T86"/>
  <c r="S86"/>
  <c r="R86"/>
  <c r="Q86"/>
  <c r="P86"/>
  <c r="U86" i="16"/>
  <c r="T86"/>
  <c r="S86"/>
  <c r="R86"/>
  <c r="Q86"/>
  <c r="P86"/>
  <c r="U86" i="17"/>
  <c r="T86"/>
  <c r="S86"/>
  <c r="R86"/>
  <c r="Q86"/>
  <c r="P86"/>
  <c r="U86" i="18"/>
  <c r="T86"/>
  <c r="S86"/>
  <c r="R86"/>
  <c r="Q86"/>
  <c r="P86"/>
  <c r="U86" i="19"/>
  <c r="T86"/>
  <c r="S86"/>
  <c r="R86"/>
  <c r="Q86"/>
  <c r="P86"/>
  <c r="U86" i="20"/>
  <c r="T86"/>
  <c r="S86"/>
  <c r="R86"/>
  <c r="Q86"/>
  <c r="P86"/>
  <c r="U86" i="21"/>
  <c r="T86"/>
  <c r="S86"/>
  <c r="R86"/>
  <c r="Q86"/>
  <c r="P86"/>
  <c r="U86" i="22"/>
  <c r="T86"/>
  <c r="S86"/>
  <c r="R86"/>
  <c r="Q86"/>
  <c r="P86"/>
  <c r="U86" i="23"/>
  <c r="T86"/>
  <c r="S86"/>
  <c r="R86"/>
  <c r="Q86"/>
  <c r="P86"/>
  <c r="U86" i="24"/>
  <c r="T86"/>
  <c r="S86"/>
  <c r="R86"/>
  <c r="Q86"/>
  <c r="P86"/>
  <c r="U86" i="25"/>
  <c r="T86"/>
  <c r="S86"/>
  <c r="R86"/>
  <c r="Q86"/>
  <c r="P86"/>
  <c r="U86" i="26"/>
  <c r="T86"/>
  <c r="S86"/>
  <c r="R86"/>
  <c r="Q86"/>
  <c r="P86"/>
  <c r="U86" i="27"/>
  <c r="T86"/>
  <c r="S86"/>
  <c r="R86"/>
  <c r="Q86"/>
  <c r="P86"/>
  <c r="U86" i="28"/>
  <c r="T86"/>
  <c r="S86"/>
  <c r="R86"/>
  <c r="Q86"/>
  <c r="P86"/>
  <c r="U86" i="29"/>
  <c r="T86"/>
  <c r="S86"/>
  <c r="R86"/>
  <c r="Q86"/>
  <c r="P86"/>
  <c r="U86" i="30"/>
  <c r="T86"/>
  <c r="S86"/>
  <c r="R86"/>
  <c r="Q86"/>
  <c r="P86"/>
  <c r="U86" i="31"/>
  <c r="T86"/>
  <c r="S86"/>
  <c r="R86"/>
  <c r="Q86"/>
  <c r="P86"/>
  <c r="U86" i="1"/>
  <c r="T86"/>
  <c r="S86"/>
  <c r="R86"/>
  <c r="Q86"/>
  <c r="P86"/>
  <c r="L86" i="2"/>
  <c r="K86"/>
  <c r="J86"/>
  <c r="I86"/>
  <c r="L86" i="3"/>
  <c r="K86"/>
  <c r="J86"/>
  <c r="I86"/>
  <c r="L86" i="4"/>
  <c r="K86"/>
  <c r="J86"/>
  <c r="I86"/>
  <c r="L86" i="5"/>
  <c r="K86"/>
  <c r="J86"/>
  <c r="I86"/>
  <c r="L86" i="6"/>
  <c r="K86"/>
  <c r="J86"/>
  <c r="I86"/>
  <c r="L86" i="7"/>
  <c r="K86"/>
  <c r="J86"/>
  <c r="I86"/>
  <c r="L86" i="8"/>
  <c r="K86"/>
  <c r="J86"/>
  <c r="I86"/>
  <c r="L86" i="9"/>
  <c r="K86"/>
  <c r="J86"/>
  <c r="I86"/>
  <c r="L86" i="10"/>
  <c r="K86"/>
  <c r="J86"/>
  <c r="I86"/>
  <c r="L86" i="11"/>
  <c r="K86"/>
  <c r="J86"/>
  <c r="I86"/>
  <c r="L86" i="12"/>
  <c r="K86"/>
  <c r="J86"/>
  <c r="I86"/>
  <c r="L86" i="13"/>
  <c r="K86"/>
  <c r="J86"/>
  <c r="I86"/>
  <c r="L86" i="14"/>
  <c r="K86"/>
  <c r="J86"/>
  <c r="I86"/>
  <c r="L86" i="15"/>
  <c r="K86"/>
  <c r="J86"/>
  <c r="I86"/>
  <c r="L86" i="16"/>
  <c r="K86"/>
  <c r="J86"/>
  <c r="I86"/>
  <c r="L86" i="17"/>
  <c r="K86"/>
  <c r="J86"/>
  <c r="I86"/>
  <c r="L86" i="18"/>
  <c r="K86"/>
  <c r="J86"/>
  <c r="I86"/>
  <c r="L86" i="19"/>
  <c r="K86"/>
  <c r="J86"/>
  <c r="I86"/>
  <c r="L86" i="20"/>
  <c r="K86"/>
  <c r="J86"/>
  <c r="I86"/>
  <c r="L86" i="21"/>
  <c r="K86"/>
  <c r="J86"/>
  <c r="I86"/>
  <c r="L86" i="22"/>
  <c r="K86"/>
  <c r="J86"/>
  <c r="I86"/>
  <c r="L86" i="23"/>
  <c r="K86"/>
  <c r="J86"/>
  <c r="I86"/>
  <c r="L86" i="24"/>
  <c r="K86"/>
  <c r="J86"/>
  <c r="I86"/>
  <c r="L86" i="25"/>
  <c r="K86"/>
  <c r="J86"/>
  <c r="I86"/>
  <c r="L86" i="26"/>
  <c r="K86"/>
  <c r="J86"/>
  <c r="I86"/>
  <c r="L86" i="27"/>
  <c r="K86"/>
  <c r="J86"/>
  <c r="I86"/>
  <c r="L86" i="28"/>
  <c r="K86"/>
  <c r="J86"/>
  <c r="I86"/>
  <c r="L86" i="29"/>
  <c r="K86"/>
  <c r="J86"/>
  <c r="I86"/>
  <c r="L86" i="30"/>
  <c r="K86"/>
  <c r="J86"/>
  <c r="I86"/>
  <c r="L86" i="31"/>
  <c r="K86"/>
  <c r="J86"/>
  <c r="I86"/>
  <c r="L86" i="1"/>
  <c r="K86"/>
  <c r="J86"/>
  <c r="I86"/>
  <c r="F86" i="2"/>
  <c r="E86"/>
  <c r="F86" i="3"/>
  <c r="E86"/>
  <c r="F86" i="4"/>
  <c r="E86"/>
  <c r="F86" i="5"/>
  <c r="E86"/>
  <c r="F86" i="6"/>
  <c r="E86"/>
  <c r="F86" i="7"/>
  <c r="E86"/>
  <c r="F86" i="8"/>
  <c r="E86"/>
  <c r="F86" i="9"/>
  <c r="E86"/>
  <c r="F86" i="10"/>
  <c r="E86"/>
  <c r="F86" i="11"/>
  <c r="E86"/>
  <c r="F86" i="12"/>
  <c r="E86"/>
  <c r="F86" i="13"/>
  <c r="E86"/>
  <c r="F86" i="14"/>
  <c r="E86"/>
  <c r="F86" i="15"/>
  <c r="E86"/>
  <c r="F86" i="16"/>
  <c r="E86"/>
  <c r="F86" i="17"/>
  <c r="E86"/>
  <c r="F86" i="18"/>
  <c r="E86"/>
  <c r="F86" i="19"/>
  <c r="E86"/>
  <c r="F86" i="20"/>
  <c r="E86"/>
  <c r="F86" i="21"/>
  <c r="E86"/>
  <c r="F86" i="22"/>
  <c r="E86"/>
  <c r="F86" i="23"/>
  <c r="E86"/>
  <c r="F86" i="24"/>
  <c r="E86"/>
  <c r="F86" i="25"/>
  <c r="E86"/>
  <c r="F86" i="26"/>
  <c r="E86"/>
  <c r="F86" i="27"/>
  <c r="E86"/>
  <c r="F86" i="28"/>
  <c r="E86"/>
  <c r="F86" i="29"/>
  <c r="E86"/>
  <c r="F86" i="30"/>
  <c r="E86"/>
  <c r="F86" i="31"/>
  <c r="E86"/>
  <c r="F86" i="1"/>
  <c r="E86"/>
  <c r="D86" i="2"/>
  <c r="D110" s="1"/>
  <c r="D86" i="3"/>
  <c r="D110" s="1"/>
  <c r="D143" s="1"/>
  <c r="D86" i="4"/>
  <c r="D110" s="1"/>
  <c r="D143" s="1"/>
  <c r="D86" i="5"/>
  <c r="D110" s="1"/>
  <c r="D143" s="1"/>
  <c r="D86" i="6"/>
  <c r="D110" s="1"/>
  <c r="D86" i="7"/>
  <c r="D110" s="1"/>
  <c r="D143" s="1"/>
  <c r="D86" i="8"/>
  <c r="D110" s="1"/>
  <c r="D143" s="1"/>
  <c r="D86" i="9"/>
  <c r="D110" s="1"/>
  <c r="D143" s="1"/>
  <c r="D86" i="10"/>
  <c r="D110" s="1"/>
  <c r="D86" i="11"/>
  <c r="D110" s="1"/>
  <c r="D143" s="1"/>
  <c r="D86" i="12"/>
  <c r="D110" s="1"/>
  <c r="D86" i="13"/>
  <c r="D110" s="1"/>
  <c r="D143" s="1"/>
  <c r="D86" i="14"/>
  <c r="D110" s="1"/>
  <c r="D86" i="15"/>
  <c r="D110" s="1"/>
  <c r="D143" s="1"/>
  <c r="D86" i="16"/>
  <c r="D110" s="1"/>
  <c r="D143" s="1"/>
  <c r="D86" i="17"/>
  <c r="D110" s="1"/>
  <c r="D143" s="1"/>
  <c r="D86" i="18"/>
  <c r="D110" s="1"/>
  <c r="D86" i="19"/>
  <c r="D110" s="1"/>
  <c r="D143" s="1"/>
  <c r="D86" i="20"/>
  <c r="D110" s="1"/>
  <c r="D143" s="1"/>
  <c r="D86" i="21"/>
  <c r="D110" s="1"/>
  <c r="D143" s="1"/>
  <c r="D86" i="22"/>
  <c r="D110" s="1"/>
  <c r="D86" i="23"/>
  <c r="D110" s="1"/>
  <c r="D143" s="1"/>
  <c r="D86" i="24"/>
  <c r="D110" s="1"/>
  <c r="D143" s="1"/>
  <c r="D86" i="25"/>
  <c r="D110" s="1"/>
  <c r="D143" s="1"/>
  <c r="D86" i="26"/>
  <c r="D110" s="1"/>
  <c r="D86" i="27"/>
  <c r="D110" s="1"/>
  <c r="D143" s="1"/>
  <c r="D86" i="28"/>
  <c r="D110" s="1"/>
  <c r="D86" i="29"/>
  <c r="D110" s="1"/>
  <c r="D143" s="1"/>
  <c r="D86" i="30"/>
  <c r="D110" s="1"/>
  <c r="D86" i="31"/>
  <c r="D110" s="1"/>
  <c r="D143" s="1"/>
  <c r="D86" i="1"/>
  <c r="C86" i="2"/>
  <c r="C110" s="1"/>
  <c r="C143" s="1"/>
  <c r="C86" i="3"/>
  <c r="C110" s="1"/>
  <c r="C86" i="4"/>
  <c r="C110" s="1"/>
  <c r="C143" s="1"/>
  <c r="C86" i="5"/>
  <c r="C110" s="1"/>
  <c r="C143" s="1"/>
  <c r="C86" i="6"/>
  <c r="C110" s="1"/>
  <c r="C143" s="1"/>
  <c r="C86" i="7"/>
  <c r="C110" s="1"/>
  <c r="C86" i="8"/>
  <c r="C110" s="1"/>
  <c r="C143" s="1"/>
  <c r="C86" i="9"/>
  <c r="C110" s="1"/>
  <c r="C143" s="1"/>
  <c r="C86" i="10"/>
  <c r="C110" s="1"/>
  <c r="C143" s="1"/>
  <c r="C86" i="11"/>
  <c r="C110" s="1"/>
  <c r="C86" i="12"/>
  <c r="C110" s="1"/>
  <c r="C143" s="1"/>
  <c r="C86" i="13"/>
  <c r="C110" s="1"/>
  <c r="C86" i="14"/>
  <c r="C110" s="1"/>
  <c r="C143" s="1"/>
  <c r="C86" i="15"/>
  <c r="C110" s="1"/>
  <c r="C86" i="16"/>
  <c r="C110" s="1"/>
  <c r="C143" s="1"/>
  <c r="C86" i="17"/>
  <c r="C110" s="1"/>
  <c r="C143" s="1"/>
  <c r="C86" i="18"/>
  <c r="C110" s="1"/>
  <c r="C143" s="1"/>
  <c r="C86" i="19"/>
  <c r="C110" s="1"/>
  <c r="C86" i="20"/>
  <c r="C110" s="1"/>
  <c r="C143" s="1"/>
  <c r="C86" i="21"/>
  <c r="C110" s="1"/>
  <c r="C143" s="1"/>
  <c r="C86" i="22"/>
  <c r="C110" s="1"/>
  <c r="C143" s="1"/>
  <c r="C86" i="23"/>
  <c r="C110" s="1"/>
  <c r="C86" i="24"/>
  <c r="C110" s="1"/>
  <c r="C143" s="1"/>
  <c r="C86" i="25"/>
  <c r="C110" s="1"/>
  <c r="C143" s="1"/>
  <c r="C86" i="26"/>
  <c r="C110" s="1"/>
  <c r="C143" s="1"/>
  <c r="C86" i="27"/>
  <c r="C110" s="1"/>
  <c r="C86" i="28"/>
  <c r="C110" s="1"/>
  <c r="C143" s="1"/>
  <c r="C86" i="29"/>
  <c r="C110" s="1"/>
  <c r="C86" i="30"/>
  <c r="C110" s="1"/>
  <c r="C143" s="1"/>
  <c r="C86" i="31"/>
  <c r="C110" s="1"/>
  <c r="C86" i="1"/>
  <c r="AB76" i="2"/>
  <c r="AA76"/>
  <c r="Z76"/>
  <c r="Y76"/>
  <c r="AB76" i="3"/>
  <c r="AA76"/>
  <c r="Z76"/>
  <c r="Y76"/>
  <c r="AB76" i="4"/>
  <c r="AA76"/>
  <c r="Z76"/>
  <c r="Y76"/>
  <c r="AB76" i="5"/>
  <c r="AA76"/>
  <c r="Z76"/>
  <c r="Y76"/>
  <c r="AB76" i="6"/>
  <c r="AA76"/>
  <c r="Z76"/>
  <c r="Y76"/>
  <c r="AB76" i="7"/>
  <c r="AA76"/>
  <c r="Z76"/>
  <c r="Y76"/>
  <c r="AB76" i="8"/>
  <c r="AA76"/>
  <c r="Z76"/>
  <c r="Y76"/>
  <c r="AB76" i="9"/>
  <c r="AA76"/>
  <c r="Z76"/>
  <c r="Y76"/>
  <c r="AB76" i="10"/>
  <c r="AA76"/>
  <c r="Z76"/>
  <c r="Y76"/>
  <c r="AB76" i="11"/>
  <c r="AA76"/>
  <c r="Z76"/>
  <c r="Y76"/>
  <c r="AB76" i="12"/>
  <c r="AA76"/>
  <c r="Z76"/>
  <c r="Y76"/>
  <c r="AB76" i="13"/>
  <c r="AA76"/>
  <c r="Z76"/>
  <c r="Y76"/>
  <c r="AB76" i="14"/>
  <c r="AA76"/>
  <c r="Z76"/>
  <c r="Y76"/>
  <c r="AB76" i="15"/>
  <c r="AA76"/>
  <c r="Z76"/>
  <c r="Y76"/>
  <c r="AB76" i="16"/>
  <c r="AA76"/>
  <c r="Z76"/>
  <c r="Y76"/>
  <c r="AB76" i="17"/>
  <c r="AA76"/>
  <c r="Z76"/>
  <c r="Y76"/>
  <c r="AB76" i="18"/>
  <c r="AA76"/>
  <c r="Z76"/>
  <c r="Y76"/>
  <c r="AB76" i="19"/>
  <c r="AA76"/>
  <c r="Z76"/>
  <c r="Y76"/>
  <c r="AB76" i="20"/>
  <c r="AA76"/>
  <c r="Z76"/>
  <c r="Y76"/>
  <c r="AB76" i="21"/>
  <c r="AA76"/>
  <c r="Z76"/>
  <c r="Y76"/>
  <c r="AB76" i="22"/>
  <c r="AA76"/>
  <c r="Z76"/>
  <c r="Y76"/>
  <c r="AB76" i="23"/>
  <c r="AA76"/>
  <c r="Z76"/>
  <c r="Y76"/>
  <c r="AB76" i="24"/>
  <c r="AA76"/>
  <c r="Z76"/>
  <c r="Y76"/>
  <c r="AB76" i="25"/>
  <c r="AA76"/>
  <c r="Z76"/>
  <c r="Y76"/>
  <c r="AB76" i="26"/>
  <c r="AA76"/>
  <c r="Z76"/>
  <c r="Y76"/>
  <c r="AB76" i="27"/>
  <c r="AA76"/>
  <c r="Z76"/>
  <c r="Y76"/>
  <c r="AB76" i="28"/>
  <c r="AA76"/>
  <c r="Z76"/>
  <c r="Y76"/>
  <c r="AB76" i="29"/>
  <c r="AA76"/>
  <c r="Z76"/>
  <c r="Y76"/>
  <c r="AB76" i="30"/>
  <c r="AA76"/>
  <c r="Z76"/>
  <c r="Y76"/>
  <c r="AB76" i="31"/>
  <c r="AA76"/>
  <c r="Z76"/>
  <c r="Y76"/>
  <c r="AA76" i="1"/>
  <c r="Z76"/>
  <c r="Y76"/>
  <c r="U76" i="2"/>
  <c r="T76"/>
  <c r="S76"/>
  <c r="R76"/>
  <c r="Q76"/>
  <c r="P76"/>
  <c r="U76" i="3"/>
  <c r="T76"/>
  <c r="S76"/>
  <c r="R76"/>
  <c r="Q76"/>
  <c r="P76"/>
  <c r="U76" i="4"/>
  <c r="T76"/>
  <c r="S76"/>
  <c r="R76"/>
  <c r="Q76"/>
  <c r="P76"/>
  <c r="U76" i="5"/>
  <c r="T76"/>
  <c r="S76"/>
  <c r="R76"/>
  <c r="Q76"/>
  <c r="P76"/>
  <c r="U76" i="6"/>
  <c r="T76"/>
  <c r="R76"/>
  <c r="Q76"/>
  <c r="P76"/>
  <c r="U76" i="7"/>
  <c r="T76"/>
  <c r="S76"/>
  <c r="R76"/>
  <c r="Q76"/>
  <c r="P76"/>
  <c r="U76" i="8"/>
  <c r="T76"/>
  <c r="S76"/>
  <c r="R76"/>
  <c r="Q76"/>
  <c r="P76"/>
  <c r="U76" i="9"/>
  <c r="T76"/>
  <c r="S76"/>
  <c r="R76"/>
  <c r="Q76"/>
  <c r="P76"/>
  <c r="U76" i="10"/>
  <c r="T76"/>
  <c r="S76"/>
  <c r="R76"/>
  <c r="Q76"/>
  <c r="P76"/>
  <c r="U76" i="11"/>
  <c r="T76"/>
  <c r="S76"/>
  <c r="R76"/>
  <c r="Q76"/>
  <c r="P76"/>
  <c r="U76" i="12"/>
  <c r="T76"/>
  <c r="S76"/>
  <c r="R76"/>
  <c r="Q76"/>
  <c r="P76"/>
  <c r="U76" i="13"/>
  <c r="T76"/>
  <c r="S76"/>
  <c r="R76"/>
  <c r="Q76"/>
  <c r="P76"/>
  <c r="U76" i="14"/>
  <c r="T76"/>
  <c r="S76"/>
  <c r="R76"/>
  <c r="Q76"/>
  <c r="P76"/>
  <c r="U76" i="15"/>
  <c r="T76"/>
  <c r="S76"/>
  <c r="R76"/>
  <c r="Q76"/>
  <c r="P76"/>
  <c r="U76" i="16"/>
  <c r="T76"/>
  <c r="S76"/>
  <c r="R76"/>
  <c r="Q76"/>
  <c r="P76"/>
  <c r="U76" i="17"/>
  <c r="T76"/>
  <c r="S76"/>
  <c r="R76"/>
  <c r="Q76"/>
  <c r="P76"/>
  <c r="U76" i="18"/>
  <c r="T76"/>
  <c r="S76"/>
  <c r="R76"/>
  <c r="Q76"/>
  <c r="P76"/>
  <c r="U76" i="19"/>
  <c r="T76"/>
  <c r="S76"/>
  <c r="R76"/>
  <c r="Q76"/>
  <c r="P76"/>
  <c r="U76" i="20"/>
  <c r="T76"/>
  <c r="S76"/>
  <c r="R76"/>
  <c r="Q76"/>
  <c r="P76"/>
  <c r="U76" i="21"/>
  <c r="T76"/>
  <c r="S76"/>
  <c r="R76"/>
  <c r="Q76"/>
  <c r="P76"/>
  <c r="U76" i="22"/>
  <c r="T76"/>
  <c r="S76"/>
  <c r="R76"/>
  <c r="Q76"/>
  <c r="P76"/>
  <c r="U76" i="23"/>
  <c r="T76"/>
  <c r="S76"/>
  <c r="R76"/>
  <c r="Q76"/>
  <c r="P76"/>
  <c r="U76" i="24"/>
  <c r="T76"/>
  <c r="S76"/>
  <c r="R76"/>
  <c r="Q76"/>
  <c r="P76"/>
  <c r="U76" i="25"/>
  <c r="T76"/>
  <c r="S76"/>
  <c r="R76"/>
  <c r="Q76"/>
  <c r="P76"/>
  <c r="U76" i="26"/>
  <c r="T76"/>
  <c r="S76"/>
  <c r="R76"/>
  <c r="Q76"/>
  <c r="P76"/>
  <c r="U76" i="27"/>
  <c r="T76"/>
  <c r="S76"/>
  <c r="R76"/>
  <c r="Q76"/>
  <c r="P76"/>
  <c r="U76" i="28"/>
  <c r="T76"/>
  <c r="S76"/>
  <c r="R76"/>
  <c r="Q76"/>
  <c r="P76"/>
  <c r="U76" i="29"/>
  <c r="T76"/>
  <c r="S76"/>
  <c r="R76"/>
  <c r="Q76"/>
  <c r="P76"/>
  <c r="U76" i="30"/>
  <c r="T76"/>
  <c r="S76"/>
  <c r="R76"/>
  <c r="Q76"/>
  <c r="P76"/>
  <c r="U76" i="31"/>
  <c r="T76"/>
  <c r="S76"/>
  <c r="R76"/>
  <c r="Q76"/>
  <c r="P76"/>
  <c r="U76" i="1"/>
  <c r="T76"/>
  <c r="R76"/>
  <c r="Q76"/>
  <c r="P76"/>
  <c r="L76" i="2"/>
  <c r="K76"/>
  <c r="J76"/>
  <c r="I76"/>
  <c r="L76" i="3"/>
  <c r="K76"/>
  <c r="J76"/>
  <c r="I76"/>
  <c r="L76" i="4"/>
  <c r="K76"/>
  <c r="J76"/>
  <c r="I76"/>
  <c r="L76" i="5"/>
  <c r="K76"/>
  <c r="J76"/>
  <c r="I76"/>
  <c r="L76" i="6"/>
  <c r="K76"/>
  <c r="J76"/>
  <c r="I76"/>
  <c r="L76" i="7"/>
  <c r="K76"/>
  <c r="J76"/>
  <c r="I76"/>
  <c r="L76" i="8"/>
  <c r="K76"/>
  <c r="J76"/>
  <c r="I76"/>
  <c r="L76" i="9"/>
  <c r="K76"/>
  <c r="J76"/>
  <c r="I76"/>
  <c r="L76" i="10"/>
  <c r="K76"/>
  <c r="J76"/>
  <c r="I76"/>
  <c r="L76" i="11"/>
  <c r="K76"/>
  <c r="J76"/>
  <c r="I76"/>
  <c r="L76" i="12"/>
  <c r="K76"/>
  <c r="J76"/>
  <c r="I76"/>
  <c r="L76" i="13"/>
  <c r="K76"/>
  <c r="J76"/>
  <c r="I76"/>
  <c r="L76" i="14"/>
  <c r="K76"/>
  <c r="J76"/>
  <c r="I76"/>
  <c r="L76" i="15"/>
  <c r="K76"/>
  <c r="J76"/>
  <c r="I76"/>
  <c r="L76" i="16"/>
  <c r="K76"/>
  <c r="J76"/>
  <c r="I76"/>
  <c r="L76" i="17"/>
  <c r="K76"/>
  <c r="J76"/>
  <c r="I76"/>
  <c r="L76" i="18"/>
  <c r="K76"/>
  <c r="J76"/>
  <c r="I76"/>
  <c r="L76" i="19"/>
  <c r="K76"/>
  <c r="J76"/>
  <c r="I76"/>
  <c r="L76" i="20"/>
  <c r="K76"/>
  <c r="J76"/>
  <c r="I76"/>
  <c r="L76" i="21"/>
  <c r="K76"/>
  <c r="J76"/>
  <c r="I76"/>
  <c r="L76" i="22"/>
  <c r="K76"/>
  <c r="J76"/>
  <c r="I76"/>
  <c r="L76" i="23"/>
  <c r="K76"/>
  <c r="J76"/>
  <c r="I76"/>
  <c r="L76" i="24"/>
  <c r="K76"/>
  <c r="J76"/>
  <c r="I76"/>
  <c r="L76" i="25"/>
  <c r="K76"/>
  <c r="J76"/>
  <c r="I76"/>
  <c r="L76" i="26"/>
  <c r="K76"/>
  <c r="J76"/>
  <c r="I76"/>
  <c r="L76" i="27"/>
  <c r="K76"/>
  <c r="J76"/>
  <c r="I76"/>
  <c r="L76" i="28"/>
  <c r="K76"/>
  <c r="J76"/>
  <c r="I76"/>
  <c r="L76" i="29"/>
  <c r="K76"/>
  <c r="J76"/>
  <c r="I76"/>
  <c r="L76" i="30"/>
  <c r="K76"/>
  <c r="J76"/>
  <c r="I76"/>
  <c r="L76" i="31"/>
  <c r="K76"/>
  <c r="J76"/>
  <c r="I76"/>
  <c r="L76" i="1"/>
  <c r="K76"/>
  <c r="J76"/>
  <c r="I76"/>
  <c r="F76" i="2"/>
  <c r="E76"/>
  <c r="F76" i="3"/>
  <c r="E76"/>
  <c r="F76" i="4"/>
  <c r="E76"/>
  <c r="F76" i="5"/>
  <c r="E76"/>
  <c r="F76" i="6"/>
  <c r="E76"/>
  <c r="F76" i="7"/>
  <c r="E76"/>
  <c r="F76" i="8"/>
  <c r="E76"/>
  <c r="F76" i="9"/>
  <c r="E76"/>
  <c r="F76" i="10"/>
  <c r="E76"/>
  <c r="F76" i="11"/>
  <c r="E76"/>
  <c r="F76" i="12"/>
  <c r="E76"/>
  <c r="F76" i="13"/>
  <c r="E76"/>
  <c r="F76" i="14"/>
  <c r="E76"/>
  <c r="F76" i="15"/>
  <c r="E76"/>
  <c r="F76" i="16"/>
  <c r="E76"/>
  <c r="F76" i="17"/>
  <c r="E76"/>
  <c r="F76" i="18"/>
  <c r="E76"/>
  <c r="F76" i="19"/>
  <c r="E76"/>
  <c r="F76" i="20"/>
  <c r="E76"/>
  <c r="F76" i="21"/>
  <c r="E76"/>
  <c r="F76" i="23"/>
  <c r="E76"/>
  <c r="F76" i="24"/>
  <c r="E76"/>
  <c r="F76" i="25"/>
  <c r="E76"/>
  <c r="F76" i="26"/>
  <c r="E76"/>
  <c r="F76" i="27"/>
  <c r="E76"/>
  <c r="F76" i="28"/>
  <c r="E76"/>
  <c r="F76" i="29"/>
  <c r="E76"/>
  <c r="F76" i="30"/>
  <c r="E76"/>
  <c r="E76" i="31"/>
  <c r="F76" i="1"/>
  <c r="E76"/>
  <c r="D76" i="2"/>
  <c r="D76" i="3"/>
  <c r="D76" i="4"/>
  <c r="D76" i="5"/>
  <c r="D76" i="6"/>
  <c r="D76" i="7"/>
  <c r="D76" i="8"/>
  <c r="D76" i="9"/>
  <c r="D76" i="10"/>
  <c r="D76" i="11"/>
  <c r="D76" i="12"/>
  <c r="D76" i="13"/>
  <c r="D76" i="14"/>
  <c r="D76" i="15"/>
  <c r="D76" i="16"/>
  <c r="D76" i="17"/>
  <c r="D76" i="18"/>
  <c r="D76" i="19"/>
  <c r="D76" i="20"/>
  <c r="D76" i="21"/>
  <c r="D76" i="22"/>
  <c r="D76" i="23"/>
  <c r="D76" i="24"/>
  <c r="D76" i="25"/>
  <c r="D76" i="26"/>
  <c r="D76" i="27"/>
  <c r="D76" i="28"/>
  <c r="D76" i="29"/>
  <c r="D76" i="30"/>
  <c r="D76" i="31"/>
  <c r="D76" i="1"/>
  <c r="C76" i="2"/>
  <c r="C76" i="3"/>
  <c r="C76" i="4"/>
  <c r="C76" i="5"/>
  <c r="C76" i="6"/>
  <c r="C76" i="7"/>
  <c r="C76" i="8"/>
  <c r="C76" i="9"/>
  <c r="C76" i="10"/>
  <c r="C76" i="11"/>
  <c r="C76" i="12"/>
  <c r="C76" i="13"/>
  <c r="C76" i="14"/>
  <c r="C76" i="15"/>
  <c r="C76" i="16"/>
  <c r="C76" i="17"/>
  <c r="C76" i="18"/>
  <c r="C76" i="19"/>
  <c r="C76" i="20"/>
  <c r="C76" i="21"/>
  <c r="C76" i="22"/>
  <c r="C76" i="23"/>
  <c r="C76" i="24"/>
  <c r="C76" i="25"/>
  <c r="C76" i="26"/>
  <c r="C76" i="27"/>
  <c r="C76" i="28"/>
  <c r="C76" i="29"/>
  <c r="C76" i="30"/>
  <c r="C76" i="31"/>
  <c r="C76" i="1"/>
  <c r="AB52" i="2"/>
  <c r="AA52"/>
  <c r="Z52"/>
  <c r="Y52"/>
  <c r="AA52" i="3"/>
  <c r="Z52"/>
  <c r="Y52"/>
  <c r="AB52" i="4"/>
  <c r="AA52"/>
  <c r="Z52"/>
  <c r="Y52"/>
  <c r="AB52" i="5"/>
  <c r="AA52"/>
  <c r="Z52"/>
  <c r="Y52"/>
  <c r="AB52" i="6"/>
  <c r="AA52"/>
  <c r="Z52"/>
  <c r="Y52"/>
  <c r="AB52" i="7"/>
  <c r="AA52"/>
  <c r="Z52"/>
  <c r="Y52"/>
  <c r="AB52" i="8"/>
  <c r="AA52"/>
  <c r="Z52"/>
  <c r="Y52"/>
  <c r="AB52" i="9"/>
  <c r="AA52"/>
  <c r="Z52"/>
  <c r="Y52"/>
  <c r="AB52" i="10"/>
  <c r="AA52"/>
  <c r="Z52"/>
  <c r="Y52"/>
  <c r="AB52" i="11"/>
  <c r="AA52"/>
  <c r="Z52"/>
  <c r="Y52"/>
  <c r="AB52" i="12"/>
  <c r="AA52"/>
  <c r="Z52"/>
  <c r="Y52"/>
  <c r="AB52" i="13"/>
  <c r="AA52"/>
  <c r="Z52"/>
  <c r="Y52"/>
  <c r="AB52" i="14"/>
  <c r="AA52"/>
  <c r="Z52"/>
  <c r="Y52"/>
  <c r="AB52" i="15"/>
  <c r="AA52"/>
  <c r="Z52"/>
  <c r="Y52"/>
  <c r="AB52" i="16"/>
  <c r="AA52"/>
  <c r="Z52"/>
  <c r="Y52"/>
  <c r="AB52" i="17"/>
  <c r="AA52"/>
  <c r="Z52"/>
  <c r="Y52"/>
  <c r="AB52" i="18"/>
  <c r="AA52"/>
  <c r="Z52"/>
  <c r="Y52"/>
  <c r="AB52" i="19"/>
  <c r="AA52"/>
  <c r="Z52"/>
  <c r="Y52"/>
  <c r="AB52" i="20"/>
  <c r="AA52"/>
  <c r="Z52"/>
  <c r="Y52"/>
  <c r="AB52" i="21"/>
  <c r="AA52"/>
  <c r="Z52"/>
  <c r="Y52"/>
  <c r="AB52" i="22"/>
  <c r="AA52"/>
  <c r="Z52"/>
  <c r="Y52"/>
  <c r="AB52" i="23"/>
  <c r="AA52"/>
  <c r="Z52"/>
  <c r="Y52"/>
  <c r="AB52" i="24"/>
  <c r="AA52"/>
  <c r="Z52"/>
  <c r="Y52"/>
  <c r="AB52" i="25"/>
  <c r="AA52"/>
  <c r="Z52"/>
  <c r="Y52"/>
  <c r="AB52" i="26"/>
  <c r="AA52"/>
  <c r="Z52"/>
  <c r="Y52"/>
  <c r="AB52" i="27"/>
  <c r="AA52"/>
  <c r="Z52"/>
  <c r="Y52"/>
  <c r="AB52" i="28"/>
  <c r="AA52"/>
  <c r="Z52"/>
  <c r="Y52"/>
  <c r="AB52" i="29"/>
  <c r="AA52"/>
  <c r="Z52"/>
  <c r="Y52"/>
  <c r="AB52" i="30"/>
  <c r="AA52"/>
  <c r="Z52"/>
  <c r="Y52"/>
  <c r="AB52" i="31"/>
  <c r="AA52"/>
  <c r="Z52"/>
  <c r="Y52"/>
  <c r="AA52" i="1"/>
  <c r="Z52"/>
  <c r="Y52"/>
  <c r="U52" i="2"/>
  <c r="T52"/>
  <c r="R52"/>
  <c r="Q52"/>
  <c r="P52"/>
  <c r="U52" i="3"/>
  <c r="T52"/>
  <c r="R52"/>
  <c r="Q52"/>
  <c r="P52"/>
  <c r="U52" i="4"/>
  <c r="T52"/>
  <c r="R52"/>
  <c r="Q52"/>
  <c r="P52"/>
  <c r="U52" i="5"/>
  <c r="T52"/>
  <c r="R52"/>
  <c r="Q52"/>
  <c r="P52"/>
  <c r="U52" i="6"/>
  <c r="T52"/>
  <c r="R52"/>
  <c r="Q52"/>
  <c r="P52"/>
  <c r="U52" i="7"/>
  <c r="T52"/>
  <c r="R52"/>
  <c r="Q52"/>
  <c r="P52"/>
  <c r="U52" i="8"/>
  <c r="T52"/>
  <c r="R52"/>
  <c r="Q52"/>
  <c r="P52"/>
  <c r="U52" i="9"/>
  <c r="T52"/>
  <c r="R52"/>
  <c r="Q52"/>
  <c r="P52"/>
  <c r="U52" i="10"/>
  <c r="T52"/>
  <c r="R52"/>
  <c r="Q52"/>
  <c r="P52"/>
  <c r="U52" i="11"/>
  <c r="T52"/>
  <c r="R52"/>
  <c r="Q52"/>
  <c r="P52"/>
  <c r="U52" i="12"/>
  <c r="T52"/>
  <c r="R52"/>
  <c r="Q52"/>
  <c r="P52"/>
  <c r="U52" i="13"/>
  <c r="T52"/>
  <c r="R52"/>
  <c r="Q52"/>
  <c r="P52"/>
  <c r="U52" i="14"/>
  <c r="T52"/>
  <c r="R52"/>
  <c r="Q52"/>
  <c r="P52"/>
  <c r="U52" i="15"/>
  <c r="T52"/>
  <c r="R52"/>
  <c r="Q52"/>
  <c r="P52"/>
  <c r="U52" i="16"/>
  <c r="T52"/>
  <c r="R52"/>
  <c r="Q52"/>
  <c r="P52"/>
  <c r="U52" i="17"/>
  <c r="T52"/>
  <c r="R52"/>
  <c r="Q52"/>
  <c r="P52"/>
  <c r="U52" i="18"/>
  <c r="T52"/>
  <c r="R52"/>
  <c r="Q52"/>
  <c r="P52"/>
  <c r="U52" i="19"/>
  <c r="T52"/>
  <c r="R52"/>
  <c r="Q52"/>
  <c r="P52"/>
  <c r="U52" i="20"/>
  <c r="T52"/>
  <c r="R52"/>
  <c r="Q52"/>
  <c r="P52"/>
  <c r="U52" i="21"/>
  <c r="T52"/>
  <c r="R52"/>
  <c r="Q52"/>
  <c r="P52"/>
  <c r="U52" i="22"/>
  <c r="T52"/>
  <c r="R52"/>
  <c r="Q52"/>
  <c r="P52"/>
  <c r="U52" i="23"/>
  <c r="T52"/>
  <c r="R52"/>
  <c r="Q52"/>
  <c r="P52"/>
  <c r="U52" i="24"/>
  <c r="T52"/>
  <c r="R52"/>
  <c r="Q52"/>
  <c r="P52"/>
  <c r="U52" i="25"/>
  <c r="T52"/>
  <c r="R52"/>
  <c r="Q52"/>
  <c r="P52"/>
  <c r="U52" i="26"/>
  <c r="T52"/>
  <c r="R52"/>
  <c r="Q52"/>
  <c r="P52"/>
  <c r="U52" i="27"/>
  <c r="T52"/>
  <c r="R52"/>
  <c r="Q52"/>
  <c r="P52"/>
  <c r="U52" i="28"/>
  <c r="T52"/>
  <c r="R52"/>
  <c r="Q52"/>
  <c r="P52"/>
  <c r="U52" i="29"/>
  <c r="T52"/>
  <c r="R52"/>
  <c r="Q52"/>
  <c r="P52"/>
  <c r="U52" i="30"/>
  <c r="T52"/>
  <c r="R52"/>
  <c r="Q52"/>
  <c r="P52"/>
  <c r="U52" i="31"/>
  <c r="T52"/>
  <c r="R52"/>
  <c r="Q52"/>
  <c r="P52"/>
  <c r="U52" i="1"/>
  <c r="T52"/>
  <c r="R52"/>
  <c r="Q52"/>
  <c r="P52"/>
  <c r="L52" i="2"/>
  <c r="K52"/>
  <c r="J52"/>
  <c r="I52"/>
  <c r="L52" i="3"/>
  <c r="K52"/>
  <c r="J52"/>
  <c r="I52"/>
  <c r="L52" i="4"/>
  <c r="K52"/>
  <c r="J52"/>
  <c r="I52"/>
  <c r="L52" i="5"/>
  <c r="K52"/>
  <c r="J52"/>
  <c r="I52"/>
  <c r="L52" i="6"/>
  <c r="K52"/>
  <c r="J52"/>
  <c r="I52"/>
  <c r="L52" i="7"/>
  <c r="K52"/>
  <c r="J52"/>
  <c r="I52"/>
  <c r="L52" i="8"/>
  <c r="K52"/>
  <c r="J52"/>
  <c r="I52"/>
  <c r="L52" i="9"/>
  <c r="K52"/>
  <c r="J52"/>
  <c r="I52"/>
  <c r="L52" i="10"/>
  <c r="K52"/>
  <c r="J52"/>
  <c r="I52"/>
  <c r="L52" i="11"/>
  <c r="K52"/>
  <c r="J52"/>
  <c r="I52"/>
  <c r="L52" i="12"/>
  <c r="K52"/>
  <c r="J52"/>
  <c r="I52"/>
  <c r="L52" i="13"/>
  <c r="K52"/>
  <c r="J52"/>
  <c r="I52"/>
  <c r="L52" i="14"/>
  <c r="K52"/>
  <c r="J52"/>
  <c r="I52"/>
  <c r="L52" i="15"/>
  <c r="K52"/>
  <c r="J52"/>
  <c r="I52"/>
  <c r="L52" i="16"/>
  <c r="K52"/>
  <c r="J52"/>
  <c r="I52"/>
  <c r="L52" i="17"/>
  <c r="K52"/>
  <c r="J52"/>
  <c r="I52"/>
  <c r="L52" i="18"/>
  <c r="K52"/>
  <c r="J52"/>
  <c r="I52"/>
  <c r="L52" i="19"/>
  <c r="K52"/>
  <c r="J52"/>
  <c r="I52"/>
  <c r="L52" i="20"/>
  <c r="K52"/>
  <c r="J52"/>
  <c r="I52"/>
  <c r="L52" i="21"/>
  <c r="K52"/>
  <c r="J52"/>
  <c r="I52"/>
  <c r="L52" i="22"/>
  <c r="K52"/>
  <c r="J52"/>
  <c r="I52"/>
  <c r="L52" i="23"/>
  <c r="K52"/>
  <c r="J52"/>
  <c r="I52"/>
  <c r="L52" i="24"/>
  <c r="K52"/>
  <c r="J52"/>
  <c r="I52"/>
  <c r="L52" i="25"/>
  <c r="K52"/>
  <c r="J52"/>
  <c r="I52"/>
  <c r="L52" i="26"/>
  <c r="K52"/>
  <c r="J52"/>
  <c r="I52"/>
  <c r="L52" i="27"/>
  <c r="K52"/>
  <c r="J52"/>
  <c r="I52"/>
  <c r="L52" i="28"/>
  <c r="K52"/>
  <c r="J52"/>
  <c r="I52"/>
  <c r="L52" i="29"/>
  <c r="K52"/>
  <c r="J52"/>
  <c r="I52"/>
  <c r="L52" i="30"/>
  <c r="K52"/>
  <c r="J52"/>
  <c r="I52"/>
  <c r="L52" i="31"/>
  <c r="K52"/>
  <c r="J52"/>
  <c r="I52"/>
  <c r="L52" i="1"/>
  <c r="K52"/>
  <c r="J52"/>
  <c r="I52"/>
  <c r="F52" i="2"/>
  <c r="E52"/>
  <c r="F52" i="3"/>
  <c r="E52"/>
  <c r="F52" i="4"/>
  <c r="E52"/>
  <c r="F52" i="5"/>
  <c r="E52"/>
  <c r="F52" i="6"/>
  <c r="E52"/>
  <c r="F52" i="7"/>
  <c r="E52"/>
  <c r="F52" i="8"/>
  <c r="E52"/>
  <c r="F52" i="9"/>
  <c r="E52"/>
  <c r="F52" i="10"/>
  <c r="E52"/>
  <c r="F52" i="11"/>
  <c r="E52"/>
  <c r="F52" i="12"/>
  <c r="E52"/>
  <c r="F52" i="13"/>
  <c r="E52"/>
  <c r="F52" i="14"/>
  <c r="E52"/>
  <c r="F52" i="15"/>
  <c r="E52"/>
  <c r="F52" i="16"/>
  <c r="E52"/>
  <c r="F52" i="17"/>
  <c r="E52"/>
  <c r="F52" i="18"/>
  <c r="E52"/>
  <c r="F52" i="19"/>
  <c r="E52"/>
  <c r="F52" i="20"/>
  <c r="E52"/>
  <c r="F52" i="21"/>
  <c r="E52"/>
  <c r="F52" i="22"/>
  <c r="E52"/>
  <c r="F52" i="23"/>
  <c r="E52"/>
  <c r="F52" i="24"/>
  <c r="E52"/>
  <c r="F52" i="25"/>
  <c r="E52"/>
  <c r="F52" i="26"/>
  <c r="E52"/>
  <c r="F52" i="27"/>
  <c r="E52"/>
  <c r="F52" i="28"/>
  <c r="E52"/>
  <c r="F52" i="29"/>
  <c r="E52"/>
  <c r="F52" i="30"/>
  <c r="E52"/>
  <c r="F52" i="31"/>
  <c r="E52"/>
  <c r="F52" i="1"/>
  <c r="E52"/>
  <c r="D52" i="2"/>
  <c r="D77" s="1"/>
  <c r="D52" i="3"/>
  <c r="D77" s="1"/>
  <c r="D52" i="4"/>
  <c r="D77" s="1"/>
  <c r="D52" i="5"/>
  <c r="D77" s="1"/>
  <c r="D52" i="6"/>
  <c r="D77" s="1"/>
  <c r="D52" i="7"/>
  <c r="D77" s="1"/>
  <c r="D52" i="8"/>
  <c r="D77" s="1"/>
  <c r="D52" i="9"/>
  <c r="D77" s="1"/>
  <c r="D52" i="10"/>
  <c r="D77" s="1"/>
  <c r="D52" i="11"/>
  <c r="D77" s="1"/>
  <c r="D52" i="12"/>
  <c r="D77" s="1"/>
  <c r="D52" i="13"/>
  <c r="D77" s="1"/>
  <c r="D52" i="14"/>
  <c r="D77" s="1"/>
  <c r="D52" i="15"/>
  <c r="D77" s="1"/>
  <c r="D52" i="16"/>
  <c r="D77" s="1"/>
  <c r="D52" i="17"/>
  <c r="D77" s="1"/>
  <c r="D52" i="18"/>
  <c r="D77" s="1"/>
  <c r="D52" i="19"/>
  <c r="D77" s="1"/>
  <c r="D52" i="20"/>
  <c r="D77" s="1"/>
  <c r="D52" i="21"/>
  <c r="D77" s="1"/>
  <c r="D52" i="22"/>
  <c r="D77" s="1"/>
  <c r="D52" i="23"/>
  <c r="D77" s="1"/>
  <c r="D52" i="24"/>
  <c r="D77" s="1"/>
  <c r="D52" i="25"/>
  <c r="D77" s="1"/>
  <c r="D52" i="26"/>
  <c r="D77" s="1"/>
  <c r="D52" i="27"/>
  <c r="D77" s="1"/>
  <c r="D52" i="28"/>
  <c r="D77" s="1"/>
  <c r="D52" i="29"/>
  <c r="D77" s="1"/>
  <c r="D52" i="30"/>
  <c r="D77" s="1"/>
  <c r="D52" i="31"/>
  <c r="D77" s="1"/>
  <c r="D52" i="1"/>
  <c r="D77" s="1"/>
  <c r="C52" i="2"/>
  <c r="C77" s="1"/>
  <c r="C52" i="3"/>
  <c r="C77" s="1"/>
  <c r="C52" i="4"/>
  <c r="C77" s="1"/>
  <c r="C52" i="5"/>
  <c r="C77" s="1"/>
  <c r="C52" i="6"/>
  <c r="C77" s="1"/>
  <c r="C52" i="7"/>
  <c r="C77" s="1"/>
  <c r="C52" i="8"/>
  <c r="C77" s="1"/>
  <c r="C52" i="9"/>
  <c r="C77" s="1"/>
  <c r="C52" i="10"/>
  <c r="C77" s="1"/>
  <c r="C52" i="11"/>
  <c r="C77" s="1"/>
  <c r="C52" i="12"/>
  <c r="C77" s="1"/>
  <c r="C52" i="13"/>
  <c r="C77" s="1"/>
  <c r="C52" i="14"/>
  <c r="C77" s="1"/>
  <c r="C52" i="15"/>
  <c r="C77" s="1"/>
  <c r="C52" i="16"/>
  <c r="C77" s="1"/>
  <c r="C52" i="17"/>
  <c r="C77" s="1"/>
  <c r="C52" i="18"/>
  <c r="C77" s="1"/>
  <c r="C52" i="19"/>
  <c r="C77" s="1"/>
  <c r="C52" i="20"/>
  <c r="C77" s="1"/>
  <c r="C52" i="21"/>
  <c r="C77" s="1"/>
  <c r="C52" i="22"/>
  <c r="C77" s="1"/>
  <c r="C52" i="23"/>
  <c r="C77" s="1"/>
  <c r="C52" i="24"/>
  <c r="C77" s="1"/>
  <c r="C52" i="25"/>
  <c r="C77" s="1"/>
  <c r="C52" i="26"/>
  <c r="C77" s="1"/>
  <c r="C52" i="27"/>
  <c r="C77" s="1"/>
  <c r="C52" i="28"/>
  <c r="C77" s="1"/>
  <c r="C52" i="29"/>
  <c r="C77" s="1"/>
  <c r="C52" i="30"/>
  <c r="C77" s="1"/>
  <c r="C52" i="31"/>
  <c r="C77" s="1"/>
  <c r="C52" i="1"/>
  <c r="AB44" i="2"/>
  <c r="AA44"/>
  <c r="Z44"/>
  <c r="Y44"/>
  <c r="AB44" i="3"/>
  <c r="AA44"/>
  <c r="Z44"/>
  <c r="Y44"/>
  <c r="AB44" i="4"/>
  <c r="AA44"/>
  <c r="Z44"/>
  <c r="Y44"/>
  <c r="AB44" i="5"/>
  <c r="AA44"/>
  <c r="Z44"/>
  <c r="Y44"/>
  <c r="AB44" i="6"/>
  <c r="AA44"/>
  <c r="Z44"/>
  <c r="Y44"/>
  <c r="AB44" i="7"/>
  <c r="AA44"/>
  <c r="Z44"/>
  <c r="Y44"/>
  <c r="AB44" i="8"/>
  <c r="AA44"/>
  <c r="Z44"/>
  <c r="Y44"/>
  <c r="AB44" i="9"/>
  <c r="AA44"/>
  <c r="Z44"/>
  <c r="Y44"/>
  <c r="AB44" i="10"/>
  <c r="AA44"/>
  <c r="Z44"/>
  <c r="Y44"/>
  <c r="AB44" i="11"/>
  <c r="AA44"/>
  <c r="Z44"/>
  <c r="Y44"/>
  <c r="AB44" i="12"/>
  <c r="AA44"/>
  <c r="Z44"/>
  <c r="Y44"/>
  <c r="AB44" i="13"/>
  <c r="AA44"/>
  <c r="Z44"/>
  <c r="Y44"/>
  <c r="AB44" i="14"/>
  <c r="AA44"/>
  <c r="Z44"/>
  <c r="Y44"/>
  <c r="AB44" i="15"/>
  <c r="AA44"/>
  <c r="Z44"/>
  <c r="Y44"/>
  <c r="AB44" i="16"/>
  <c r="AA44"/>
  <c r="Z44"/>
  <c r="Y44"/>
  <c r="AB44" i="17"/>
  <c r="AA44"/>
  <c r="Z44"/>
  <c r="Y44"/>
  <c r="AB44" i="18"/>
  <c r="AA44"/>
  <c r="Z44"/>
  <c r="Y44"/>
  <c r="AB44" i="19"/>
  <c r="AA44"/>
  <c r="Z44"/>
  <c r="Y44"/>
  <c r="AB44" i="20"/>
  <c r="AA44"/>
  <c r="Z44"/>
  <c r="Y44"/>
  <c r="AB44" i="21"/>
  <c r="AA44"/>
  <c r="Z44"/>
  <c r="Y44"/>
  <c r="AB44" i="22"/>
  <c r="AA44"/>
  <c r="Z44"/>
  <c r="Y44"/>
  <c r="AB44" i="23"/>
  <c r="AA44"/>
  <c r="Z44"/>
  <c r="Y44"/>
  <c r="AB44" i="24"/>
  <c r="AA44"/>
  <c r="Z44"/>
  <c r="Y44"/>
  <c r="AB44" i="25"/>
  <c r="AA44"/>
  <c r="Z44"/>
  <c r="Y44"/>
  <c r="AB44" i="26"/>
  <c r="AA44"/>
  <c r="Z44"/>
  <c r="Y44"/>
  <c r="AB44" i="27"/>
  <c r="AA44"/>
  <c r="Z44"/>
  <c r="Y44"/>
  <c r="AB44" i="28"/>
  <c r="AA44"/>
  <c r="Z44"/>
  <c r="Y44"/>
  <c r="AB44" i="29"/>
  <c r="AA44"/>
  <c r="Z44"/>
  <c r="Y44"/>
  <c r="AB44" i="30"/>
  <c r="AA44"/>
  <c r="Z44"/>
  <c r="Y44"/>
  <c r="AB44" i="31"/>
  <c r="AA44"/>
  <c r="Z44"/>
  <c r="Y44"/>
  <c r="AB44" i="1"/>
  <c r="AA44"/>
  <c r="Z44"/>
  <c r="Y44"/>
  <c r="U44" i="2"/>
  <c r="T44"/>
  <c r="U44" i="3"/>
  <c r="T44"/>
  <c r="U44" i="4"/>
  <c r="T44"/>
  <c r="U44" i="5"/>
  <c r="T44"/>
  <c r="U44" i="6"/>
  <c r="T44"/>
  <c r="U44" i="7"/>
  <c r="T44"/>
  <c r="U44" i="8"/>
  <c r="T44"/>
  <c r="U44" i="9"/>
  <c r="T44"/>
  <c r="U44" i="10"/>
  <c r="T44"/>
  <c r="U44" i="11"/>
  <c r="T44"/>
  <c r="U44" i="12"/>
  <c r="T44"/>
  <c r="U44" i="13"/>
  <c r="T44"/>
  <c r="U44" i="14"/>
  <c r="T44"/>
  <c r="U44" i="15"/>
  <c r="T44"/>
  <c r="U44" i="16"/>
  <c r="T44"/>
  <c r="U44" i="17"/>
  <c r="T44"/>
  <c r="U44" i="18"/>
  <c r="T44"/>
  <c r="U44" i="19"/>
  <c r="T44"/>
  <c r="U44" i="20"/>
  <c r="T44"/>
  <c r="U44" i="21"/>
  <c r="T44"/>
  <c r="U44" i="22"/>
  <c r="T44"/>
  <c r="U44" i="23"/>
  <c r="T44"/>
  <c r="U44" i="24"/>
  <c r="T44"/>
  <c r="U44" i="25"/>
  <c r="T44"/>
  <c r="U44" i="26"/>
  <c r="T44"/>
  <c r="U44" i="27"/>
  <c r="T44"/>
  <c r="U44" i="28"/>
  <c r="T44"/>
  <c r="U44" i="29"/>
  <c r="T44"/>
  <c r="U44" i="30"/>
  <c r="T44"/>
  <c r="U44" i="31"/>
  <c r="T44"/>
  <c r="U44" i="1"/>
  <c r="T44"/>
  <c r="S44" i="2"/>
  <c r="R44"/>
  <c r="S44" i="3"/>
  <c r="R44"/>
  <c r="S44" i="4"/>
  <c r="R44"/>
  <c r="S44" i="5"/>
  <c r="R44"/>
  <c r="S44" i="6"/>
  <c r="R44"/>
  <c r="S44" i="7"/>
  <c r="R44"/>
  <c r="S44" i="8"/>
  <c r="R44"/>
  <c r="S44" i="9"/>
  <c r="R44"/>
  <c r="S44" i="10"/>
  <c r="R44"/>
  <c r="S44" i="11"/>
  <c r="R44"/>
  <c r="S44" i="12"/>
  <c r="R44"/>
  <c r="S44" i="13"/>
  <c r="R44"/>
  <c r="S44" i="14"/>
  <c r="R44"/>
  <c r="S44" i="15"/>
  <c r="R44"/>
  <c r="S44" i="16"/>
  <c r="R44"/>
  <c r="S44" i="17"/>
  <c r="R44"/>
  <c r="S44" i="18"/>
  <c r="R44"/>
  <c r="S44" i="19"/>
  <c r="R44"/>
  <c r="S44" i="20"/>
  <c r="R44"/>
  <c r="S44" i="21"/>
  <c r="R44"/>
  <c r="S44" i="22"/>
  <c r="R44"/>
  <c r="S44" i="23"/>
  <c r="R44"/>
  <c r="S44" i="24"/>
  <c r="R44"/>
  <c r="S44" i="25"/>
  <c r="R44"/>
  <c r="S44" i="26"/>
  <c r="R44"/>
  <c r="S44" i="27"/>
  <c r="R44"/>
  <c r="S44" i="28"/>
  <c r="R44"/>
  <c r="S44" i="29"/>
  <c r="R44"/>
  <c r="S44" i="30"/>
  <c r="R44"/>
  <c r="S44" i="31"/>
  <c r="R44"/>
  <c r="S44" i="1"/>
  <c r="R44"/>
  <c r="Q44" i="2"/>
  <c r="P44"/>
  <c r="Q44" i="3"/>
  <c r="P44"/>
  <c r="Q44" i="4"/>
  <c r="P44"/>
  <c r="Q44" i="5"/>
  <c r="P44"/>
  <c r="Q44" i="6"/>
  <c r="P44"/>
  <c r="Q44" i="7"/>
  <c r="P44"/>
  <c r="Q44" i="8"/>
  <c r="P44"/>
  <c r="Q44" i="9"/>
  <c r="P44"/>
  <c r="Q44" i="10"/>
  <c r="P44"/>
  <c r="Q44" i="11"/>
  <c r="P44"/>
  <c r="Q44" i="12"/>
  <c r="P44"/>
  <c r="Q44" i="13"/>
  <c r="P44"/>
  <c r="Q44" i="14"/>
  <c r="P44"/>
  <c r="Q44" i="15"/>
  <c r="P44"/>
  <c r="Q44" i="16"/>
  <c r="P44"/>
  <c r="Q44" i="17"/>
  <c r="P44"/>
  <c r="Q44" i="18"/>
  <c r="P44"/>
  <c r="Q44" i="19"/>
  <c r="P44"/>
  <c r="Q44" i="20"/>
  <c r="P44"/>
  <c r="Q44" i="21"/>
  <c r="P44"/>
  <c r="Q44" i="22"/>
  <c r="P44"/>
  <c r="Q44" i="23"/>
  <c r="P44"/>
  <c r="Q44" i="24"/>
  <c r="P44"/>
  <c r="Q44" i="25"/>
  <c r="P44"/>
  <c r="Q44" i="26"/>
  <c r="P44"/>
  <c r="Q44" i="27"/>
  <c r="P44"/>
  <c r="Q44" i="28"/>
  <c r="P44"/>
  <c r="Q44" i="29"/>
  <c r="P44"/>
  <c r="Q44" i="30"/>
  <c r="P44"/>
  <c r="Q44" i="31"/>
  <c r="P44"/>
  <c r="Q44" i="1"/>
  <c r="P44"/>
  <c r="L44" i="2"/>
  <c r="K44"/>
  <c r="J44"/>
  <c r="I44"/>
  <c r="L44" i="3"/>
  <c r="K44"/>
  <c r="J44"/>
  <c r="I44"/>
  <c r="L44" i="4"/>
  <c r="K44"/>
  <c r="J44"/>
  <c r="I44"/>
  <c r="L44" i="5"/>
  <c r="K44"/>
  <c r="J44"/>
  <c r="I44"/>
  <c r="L44" i="6"/>
  <c r="K44"/>
  <c r="J44"/>
  <c r="I44"/>
  <c r="L44" i="7"/>
  <c r="K44"/>
  <c r="J44"/>
  <c r="I44"/>
  <c r="L44" i="8"/>
  <c r="K44"/>
  <c r="J44"/>
  <c r="I44"/>
  <c r="L44" i="9"/>
  <c r="K44"/>
  <c r="J44"/>
  <c r="I44"/>
  <c r="L44" i="10"/>
  <c r="K44"/>
  <c r="J44"/>
  <c r="I44"/>
  <c r="L44" i="11"/>
  <c r="K44"/>
  <c r="J44"/>
  <c r="I44"/>
  <c r="L44" i="12"/>
  <c r="K44"/>
  <c r="J44"/>
  <c r="I44"/>
  <c r="L44" i="13"/>
  <c r="K44"/>
  <c r="J44"/>
  <c r="I44"/>
  <c r="L44" i="14"/>
  <c r="K44"/>
  <c r="J44"/>
  <c r="I44"/>
  <c r="L44" i="15"/>
  <c r="K44"/>
  <c r="J44"/>
  <c r="I44"/>
  <c r="L44" i="16"/>
  <c r="K44"/>
  <c r="J44"/>
  <c r="I44"/>
  <c r="L44" i="17"/>
  <c r="K44"/>
  <c r="J44"/>
  <c r="I44"/>
  <c r="L44" i="18"/>
  <c r="K44"/>
  <c r="J44"/>
  <c r="I44"/>
  <c r="L44" i="19"/>
  <c r="K44"/>
  <c r="J44"/>
  <c r="I44"/>
  <c r="L44" i="20"/>
  <c r="K44"/>
  <c r="J44"/>
  <c r="I44"/>
  <c r="L44" i="21"/>
  <c r="K44"/>
  <c r="J44"/>
  <c r="I44"/>
  <c r="L44" i="22"/>
  <c r="K44"/>
  <c r="J44"/>
  <c r="I44"/>
  <c r="L44" i="23"/>
  <c r="K44"/>
  <c r="J44"/>
  <c r="I44"/>
  <c r="L44" i="24"/>
  <c r="K44"/>
  <c r="J44"/>
  <c r="I44"/>
  <c r="L44" i="25"/>
  <c r="K44"/>
  <c r="J44"/>
  <c r="I44"/>
  <c r="L44" i="26"/>
  <c r="K44"/>
  <c r="J44"/>
  <c r="I44"/>
  <c r="L44" i="27"/>
  <c r="K44"/>
  <c r="J44"/>
  <c r="I44"/>
  <c r="L44" i="28"/>
  <c r="K44"/>
  <c r="J44"/>
  <c r="I44"/>
  <c r="L44" i="29"/>
  <c r="K44"/>
  <c r="J44"/>
  <c r="I44"/>
  <c r="L44" i="30"/>
  <c r="K44"/>
  <c r="J44"/>
  <c r="I44"/>
  <c r="L44" i="31"/>
  <c r="K44"/>
  <c r="J44"/>
  <c r="I44"/>
  <c r="L44" i="1"/>
  <c r="K44"/>
  <c r="J44"/>
  <c r="I44"/>
  <c r="F44" i="2"/>
  <c r="E44"/>
  <c r="F44" i="3"/>
  <c r="E44"/>
  <c r="F44" i="4"/>
  <c r="E44"/>
  <c r="F44" i="5"/>
  <c r="E44"/>
  <c r="F44" i="6"/>
  <c r="E44"/>
  <c r="F44" i="7"/>
  <c r="E44"/>
  <c r="F44" i="8"/>
  <c r="E44"/>
  <c r="F44" i="9"/>
  <c r="E44"/>
  <c r="F44" i="10"/>
  <c r="E44"/>
  <c r="F44" i="11"/>
  <c r="E44"/>
  <c r="F44" i="12"/>
  <c r="E44"/>
  <c r="F44" i="13"/>
  <c r="E44"/>
  <c r="F44" i="14"/>
  <c r="E44"/>
  <c r="F44" i="15"/>
  <c r="E44"/>
  <c r="F44" i="16"/>
  <c r="E44"/>
  <c r="F44" i="17"/>
  <c r="E44"/>
  <c r="F44" i="18"/>
  <c r="E44"/>
  <c r="F44" i="19"/>
  <c r="E44"/>
  <c r="F44" i="20"/>
  <c r="E44"/>
  <c r="F44" i="21"/>
  <c r="E44"/>
  <c r="F44" i="22"/>
  <c r="E44"/>
  <c r="F44" i="23"/>
  <c r="E44"/>
  <c r="F44" i="24"/>
  <c r="E44"/>
  <c r="F44" i="25"/>
  <c r="E44"/>
  <c r="F44" i="26"/>
  <c r="E44"/>
  <c r="F44" i="27"/>
  <c r="E44"/>
  <c r="F44" i="28"/>
  <c r="E44"/>
  <c r="F44" i="29"/>
  <c r="E44"/>
  <c r="F44" i="30"/>
  <c r="E44"/>
  <c r="F44" i="31"/>
  <c r="E44"/>
  <c r="F44" i="1"/>
  <c r="E44"/>
  <c r="D44" i="2"/>
  <c r="D44" i="3"/>
  <c r="D44" i="4"/>
  <c r="D44" i="5"/>
  <c r="D44" i="6"/>
  <c r="D44" i="7"/>
  <c r="D44" i="8"/>
  <c r="D44" i="9"/>
  <c r="D44" i="10"/>
  <c r="D44" i="11"/>
  <c r="D44" i="12"/>
  <c r="D44" i="13"/>
  <c r="D44" i="14"/>
  <c r="D44" i="15"/>
  <c r="D44" i="16"/>
  <c r="D44" i="17"/>
  <c r="D44" i="18"/>
  <c r="D44" i="19"/>
  <c r="D44" i="20"/>
  <c r="D44" i="21"/>
  <c r="D44" i="22"/>
  <c r="D44" i="23"/>
  <c r="D44" i="24"/>
  <c r="D44" i="25"/>
  <c r="D44" i="26"/>
  <c r="D44" i="27"/>
  <c r="D44" i="28"/>
  <c r="D44" i="29"/>
  <c r="D44" i="30"/>
  <c r="D44" i="31"/>
  <c r="D44" i="1"/>
  <c r="C44" i="2"/>
  <c r="C44" i="3"/>
  <c r="C44" i="4"/>
  <c r="C44" i="5"/>
  <c r="C44" i="6"/>
  <c r="C44" i="7"/>
  <c r="C44" i="8"/>
  <c r="C44" i="9"/>
  <c r="C44" i="10"/>
  <c r="C44" i="11"/>
  <c r="C44" i="12"/>
  <c r="C44" i="13"/>
  <c r="C44" i="14"/>
  <c r="C44" i="15"/>
  <c r="C44" i="16"/>
  <c r="C44" i="17"/>
  <c r="C44" i="18"/>
  <c r="C44" i="19"/>
  <c r="C44" i="20"/>
  <c r="C44" i="21"/>
  <c r="C44" i="22"/>
  <c r="C44" i="23"/>
  <c r="C44" i="24"/>
  <c r="C44" i="25"/>
  <c r="C44" i="26"/>
  <c r="C44" i="27"/>
  <c r="C44" i="28"/>
  <c r="C44" i="29"/>
  <c r="C44" i="30"/>
  <c r="C44" i="31"/>
  <c r="C44" i="1"/>
  <c r="AA21" i="2"/>
  <c r="Z21"/>
  <c r="Y21"/>
  <c r="AA21" i="3"/>
  <c r="Z21"/>
  <c r="Y21"/>
  <c r="AA21" i="4"/>
  <c r="Z21"/>
  <c r="Y21"/>
  <c r="AA21" i="5"/>
  <c r="Z21"/>
  <c r="Y21"/>
  <c r="AA21" i="6"/>
  <c r="Z21"/>
  <c r="Y21"/>
  <c r="AA21" i="7"/>
  <c r="Z21"/>
  <c r="Y21"/>
  <c r="AA21" i="8"/>
  <c r="Z21"/>
  <c r="Y21"/>
  <c r="AA21" i="9"/>
  <c r="Z21"/>
  <c r="Y21"/>
  <c r="AA21" i="10"/>
  <c r="Z21"/>
  <c r="Y21"/>
  <c r="AA21" i="11"/>
  <c r="Z21"/>
  <c r="Y21"/>
  <c r="AA21" i="12"/>
  <c r="Z21"/>
  <c r="Y21"/>
  <c r="AA21" i="13"/>
  <c r="Z21"/>
  <c r="Y21"/>
  <c r="AA21" i="14"/>
  <c r="Z21"/>
  <c r="Y21"/>
  <c r="AA21" i="15"/>
  <c r="Z21"/>
  <c r="Y21"/>
  <c r="AA21" i="16"/>
  <c r="Z21"/>
  <c r="Y21"/>
  <c r="AA21" i="17"/>
  <c r="Z21"/>
  <c r="Y21"/>
  <c r="AA21" i="18"/>
  <c r="Z21"/>
  <c r="Y21"/>
  <c r="AA21" i="19"/>
  <c r="Z21"/>
  <c r="Y21"/>
  <c r="AA21" i="20"/>
  <c r="Z21"/>
  <c r="Y21"/>
  <c r="AA21" i="21"/>
  <c r="Z21"/>
  <c r="Y21"/>
  <c r="AA21" i="22"/>
  <c r="Z21"/>
  <c r="Y21"/>
  <c r="AA21" i="23"/>
  <c r="Z21"/>
  <c r="Y21"/>
  <c r="AA21" i="24"/>
  <c r="Z21"/>
  <c r="Y21"/>
  <c r="AA21" i="25"/>
  <c r="Z21"/>
  <c r="Y21"/>
  <c r="AA21" i="26"/>
  <c r="Z21"/>
  <c r="Y21"/>
  <c r="AA21" i="27"/>
  <c r="Z21"/>
  <c r="Y21"/>
  <c r="AA21" i="28"/>
  <c r="Z21"/>
  <c r="Y21"/>
  <c r="AA21" i="29"/>
  <c r="Z21"/>
  <c r="Y21"/>
  <c r="AA21" i="30"/>
  <c r="Z21"/>
  <c r="Y21"/>
  <c r="AA21" i="31"/>
  <c r="Z21"/>
  <c r="Y21"/>
  <c r="AA21" i="1"/>
  <c r="Z21"/>
  <c r="Y21"/>
  <c r="U21" i="2"/>
  <c r="T21"/>
  <c r="R21"/>
  <c r="Q21"/>
  <c r="P21"/>
  <c r="U21" i="3"/>
  <c r="T21"/>
  <c r="R21"/>
  <c r="Q21"/>
  <c r="P21"/>
  <c r="U21" i="4"/>
  <c r="T21"/>
  <c r="R21"/>
  <c r="Q21"/>
  <c r="P21"/>
  <c r="U21" i="5"/>
  <c r="T21"/>
  <c r="R21"/>
  <c r="Q21"/>
  <c r="P21"/>
  <c r="U21" i="6"/>
  <c r="T21"/>
  <c r="R21"/>
  <c r="Q21"/>
  <c r="P21"/>
  <c r="U21" i="7"/>
  <c r="T21"/>
  <c r="R21"/>
  <c r="Q21"/>
  <c r="P21"/>
  <c r="U21" i="8"/>
  <c r="T21"/>
  <c r="R21"/>
  <c r="Q21"/>
  <c r="P21"/>
  <c r="U21" i="9"/>
  <c r="T21"/>
  <c r="R21"/>
  <c r="Q21"/>
  <c r="P21"/>
  <c r="U21" i="10"/>
  <c r="T21"/>
  <c r="R21"/>
  <c r="Q21"/>
  <c r="P21"/>
  <c r="U21" i="11"/>
  <c r="T21"/>
  <c r="R21"/>
  <c r="Q21"/>
  <c r="P21"/>
  <c r="U21" i="12"/>
  <c r="T21"/>
  <c r="R21"/>
  <c r="Q21"/>
  <c r="P21"/>
  <c r="U21" i="13"/>
  <c r="T21"/>
  <c r="R21"/>
  <c r="Q21"/>
  <c r="P21"/>
  <c r="U21" i="14"/>
  <c r="T21"/>
  <c r="R21"/>
  <c r="Q21"/>
  <c r="P21"/>
  <c r="U21" i="15"/>
  <c r="T21"/>
  <c r="R21"/>
  <c r="Q21"/>
  <c r="P21"/>
  <c r="U21" i="16"/>
  <c r="T21"/>
  <c r="R21"/>
  <c r="Q21"/>
  <c r="P21"/>
  <c r="U21" i="17"/>
  <c r="T21"/>
  <c r="R21"/>
  <c r="Q21"/>
  <c r="P21"/>
  <c r="U21" i="18"/>
  <c r="T21"/>
  <c r="R21"/>
  <c r="Q21"/>
  <c r="P21"/>
  <c r="U21" i="19"/>
  <c r="T21"/>
  <c r="R21"/>
  <c r="Q21"/>
  <c r="P21"/>
  <c r="U21" i="20"/>
  <c r="T21"/>
  <c r="R21"/>
  <c r="Q21"/>
  <c r="P21"/>
  <c r="U21" i="21"/>
  <c r="T21"/>
  <c r="R21"/>
  <c r="Q21"/>
  <c r="P21"/>
  <c r="U21" i="22"/>
  <c r="T21"/>
  <c r="R21"/>
  <c r="Q21"/>
  <c r="P21"/>
  <c r="U21" i="23"/>
  <c r="T21"/>
  <c r="R21"/>
  <c r="Q21"/>
  <c r="P21"/>
  <c r="U21" i="24"/>
  <c r="T21"/>
  <c r="R21"/>
  <c r="Q21"/>
  <c r="P21"/>
  <c r="U21" i="25"/>
  <c r="T21"/>
  <c r="R21"/>
  <c r="Q21"/>
  <c r="P21"/>
  <c r="U21" i="26"/>
  <c r="T21"/>
  <c r="R21"/>
  <c r="Q21"/>
  <c r="P21"/>
  <c r="U21" i="27"/>
  <c r="T21"/>
  <c r="R21"/>
  <c r="Q21"/>
  <c r="P21"/>
  <c r="U21" i="28"/>
  <c r="T21"/>
  <c r="R21"/>
  <c r="Q21"/>
  <c r="P21"/>
  <c r="U21" i="29"/>
  <c r="T21"/>
  <c r="R21"/>
  <c r="Q21"/>
  <c r="P21"/>
  <c r="U21" i="30"/>
  <c r="T21"/>
  <c r="R21"/>
  <c r="Q21"/>
  <c r="P21"/>
  <c r="U21" i="31"/>
  <c r="T21"/>
  <c r="R21"/>
  <c r="Q21"/>
  <c r="P21"/>
  <c r="U21" i="1"/>
  <c r="T21"/>
  <c r="R21"/>
  <c r="Q21"/>
  <c r="P21"/>
  <c r="L21" i="2"/>
  <c r="K21"/>
  <c r="J21"/>
  <c r="I21"/>
  <c r="L21" i="3"/>
  <c r="K21"/>
  <c r="J21"/>
  <c r="I21"/>
  <c r="L21" i="4"/>
  <c r="K21"/>
  <c r="J21"/>
  <c r="I21"/>
  <c r="L21" i="5"/>
  <c r="K21"/>
  <c r="J21"/>
  <c r="I21"/>
  <c r="L21" i="6"/>
  <c r="K21"/>
  <c r="J21"/>
  <c r="I21"/>
  <c r="L21" i="7"/>
  <c r="K21"/>
  <c r="J21"/>
  <c r="I21"/>
  <c r="L21" i="8"/>
  <c r="K21"/>
  <c r="J21"/>
  <c r="I21"/>
  <c r="L21" i="9"/>
  <c r="K21"/>
  <c r="J21"/>
  <c r="I21"/>
  <c r="L21" i="10"/>
  <c r="K21"/>
  <c r="J21"/>
  <c r="I21"/>
  <c r="L21" i="11"/>
  <c r="K21"/>
  <c r="J21"/>
  <c r="I21"/>
  <c r="L21" i="12"/>
  <c r="K21"/>
  <c r="J21"/>
  <c r="I21"/>
  <c r="L21" i="13"/>
  <c r="K21"/>
  <c r="J21"/>
  <c r="I21"/>
  <c r="L21" i="14"/>
  <c r="K21"/>
  <c r="J21"/>
  <c r="I21"/>
  <c r="L21" i="15"/>
  <c r="K21"/>
  <c r="J21"/>
  <c r="I21"/>
  <c r="L21" i="16"/>
  <c r="K21"/>
  <c r="J21"/>
  <c r="I21"/>
  <c r="L21" i="17"/>
  <c r="K21"/>
  <c r="J21"/>
  <c r="I21"/>
  <c r="L21" i="18"/>
  <c r="K21"/>
  <c r="J21"/>
  <c r="I21"/>
  <c r="L21" i="19"/>
  <c r="K21"/>
  <c r="J21"/>
  <c r="I21"/>
  <c r="L21" i="20"/>
  <c r="K21"/>
  <c r="J21"/>
  <c r="I21"/>
  <c r="L21" i="21"/>
  <c r="K21"/>
  <c r="J21"/>
  <c r="I21"/>
  <c r="L21" i="22"/>
  <c r="K21"/>
  <c r="J21"/>
  <c r="I21"/>
  <c r="L21" i="23"/>
  <c r="K21"/>
  <c r="J21"/>
  <c r="I21"/>
  <c r="L21" i="24"/>
  <c r="K21"/>
  <c r="J21"/>
  <c r="I21"/>
  <c r="L21" i="25"/>
  <c r="K21"/>
  <c r="J21"/>
  <c r="I21"/>
  <c r="L21" i="26"/>
  <c r="K21"/>
  <c r="J21"/>
  <c r="I21"/>
  <c r="L21" i="27"/>
  <c r="K21"/>
  <c r="J21"/>
  <c r="I21"/>
  <c r="L21" i="28"/>
  <c r="K21"/>
  <c r="J21"/>
  <c r="I21"/>
  <c r="L21" i="29"/>
  <c r="K21"/>
  <c r="J21"/>
  <c r="I21"/>
  <c r="L21" i="30"/>
  <c r="K21"/>
  <c r="J21"/>
  <c r="I21"/>
  <c r="L21" i="31"/>
  <c r="K21"/>
  <c r="J21"/>
  <c r="I21"/>
  <c r="L21" i="1"/>
  <c r="K21"/>
  <c r="J21"/>
  <c r="I21"/>
  <c r="F21" i="2"/>
  <c r="E21"/>
  <c r="F21" i="3"/>
  <c r="E21"/>
  <c r="F21" i="4"/>
  <c r="E21"/>
  <c r="F21" i="5"/>
  <c r="E21"/>
  <c r="F21" i="6"/>
  <c r="E21"/>
  <c r="F21" i="7"/>
  <c r="E21"/>
  <c r="F21" i="8"/>
  <c r="E21"/>
  <c r="F21" i="9"/>
  <c r="E21"/>
  <c r="F21" i="10"/>
  <c r="E21"/>
  <c r="F21" i="11"/>
  <c r="E21"/>
  <c r="F21" i="12"/>
  <c r="E21"/>
  <c r="F21" i="13"/>
  <c r="E21"/>
  <c r="F21" i="14"/>
  <c r="E21"/>
  <c r="F21" i="15"/>
  <c r="E21"/>
  <c r="F21" i="16"/>
  <c r="E21"/>
  <c r="F21" i="17"/>
  <c r="E21"/>
  <c r="F21" i="18"/>
  <c r="E21"/>
  <c r="F21" i="19"/>
  <c r="E21"/>
  <c r="F21" i="20"/>
  <c r="E21"/>
  <c r="F21" i="21"/>
  <c r="E21"/>
  <c r="F21" i="22"/>
  <c r="E21"/>
  <c r="F21" i="23"/>
  <c r="E21"/>
  <c r="F21" i="24"/>
  <c r="E21"/>
  <c r="F21" i="25"/>
  <c r="E21"/>
  <c r="F21" i="26"/>
  <c r="E21"/>
  <c r="F21" i="27"/>
  <c r="E21"/>
  <c r="F21" i="28"/>
  <c r="E21"/>
  <c r="F21" i="29"/>
  <c r="E21"/>
  <c r="F21" i="30"/>
  <c r="E21"/>
  <c r="F21" i="31"/>
  <c r="E21"/>
  <c r="F21" i="1"/>
  <c r="E21"/>
  <c r="D21" i="2"/>
  <c r="D45" s="1"/>
  <c r="D78" s="1"/>
  <c r="D21" i="3"/>
  <c r="D45" s="1"/>
  <c r="D78" s="1"/>
  <c r="D21" i="4"/>
  <c r="D45" s="1"/>
  <c r="D78" s="1"/>
  <c r="D21" i="5"/>
  <c r="D45" s="1"/>
  <c r="D78" s="1"/>
  <c r="D21" i="6"/>
  <c r="D45" s="1"/>
  <c r="D78" s="1"/>
  <c r="D21" i="7"/>
  <c r="D45" s="1"/>
  <c r="D78" s="1"/>
  <c r="D21" i="8"/>
  <c r="D45" s="1"/>
  <c r="D78" s="1"/>
  <c r="D21" i="9"/>
  <c r="D45" s="1"/>
  <c r="D78" s="1"/>
  <c r="D21" i="10"/>
  <c r="D45" s="1"/>
  <c r="D78" s="1"/>
  <c r="D21" i="11"/>
  <c r="D45" s="1"/>
  <c r="D78" s="1"/>
  <c r="D21" i="12"/>
  <c r="D45" s="1"/>
  <c r="D78" s="1"/>
  <c r="D21" i="13"/>
  <c r="D45" s="1"/>
  <c r="D78" s="1"/>
  <c r="D21" i="14"/>
  <c r="D45" s="1"/>
  <c r="D78" s="1"/>
  <c r="D21" i="15"/>
  <c r="D45" s="1"/>
  <c r="D78" s="1"/>
  <c r="D21" i="16"/>
  <c r="D45" s="1"/>
  <c r="D78" s="1"/>
  <c r="D21" i="17"/>
  <c r="D45" s="1"/>
  <c r="D78" s="1"/>
  <c r="D21" i="18"/>
  <c r="D45" s="1"/>
  <c r="D78" s="1"/>
  <c r="D21" i="19"/>
  <c r="D45" s="1"/>
  <c r="D78" s="1"/>
  <c r="D21" i="20"/>
  <c r="D45" s="1"/>
  <c r="D78" s="1"/>
  <c r="D21" i="21"/>
  <c r="D45" s="1"/>
  <c r="D78" s="1"/>
  <c r="D21" i="22"/>
  <c r="D45" s="1"/>
  <c r="D78" s="1"/>
  <c r="D21" i="23"/>
  <c r="D45" s="1"/>
  <c r="D78" s="1"/>
  <c r="D21" i="24"/>
  <c r="D45" s="1"/>
  <c r="D78" s="1"/>
  <c r="D21" i="25"/>
  <c r="D45" s="1"/>
  <c r="D78" s="1"/>
  <c r="D21" i="26"/>
  <c r="D45" s="1"/>
  <c r="D78" s="1"/>
  <c r="D21" i="27"/>
  <c r="D45" s="1"/>
  <c r="D78" s="1"/>
  <c r="D21" i="28"/>
  <c r="D45" s="1"/>
  <c r="D78" s="1"/>
  <c r="D21" i="29"/>
  <c r="D45" s="1"/>
  <c r="D78" s="1"/>
  <c r="D21" i="30"/>
  <c r="D45" s="1"/>
  <c r="D78" s="1"/>
  <c r="D21" i="31"/>
  <c r="D45" s="1"/>
  <c r="D78" s="1"/>
  <c r="D21" i="1"/>
  <c r="D45" s="1"/>
  <c r="C21" i="2"/>
  <c r="C45" s="1"/>
  <c r="C78" s="1"/>
  <c r="C21" i="3"/>
  <c r="C45" s="1"/>
  <c r="C78" s="1"/>
  <c r="C21" i="4"/>
  <c r="C45" s="1"/>
  <c r="C78" s="1"/>
  <c r="C21" i="5"/>
  <c r="C45" s="1"/>
  <c r="C78" s="1"/>
  <c r="C21" i="6"/>
  <c r="C45" s="1"/>
  <c r="C78" s="1"/>
  <c r="C21" i="7"/>
  <c r="C45" s="1"/>
  <c r="C78" s="1"/>
  <c r="C21" i="8"/>
  <c r="C45" s="1"/>
  <c r="C78" s="1"/>
  <c r="C21" i="9"/>
  <c r="C45" s="1"/>
  <c r="C78" s="1"/>
  <c r="C21" i="10"/>
  <c r="C45" s="1"/>
  <c r="C78" s="1"/>
  <c r="C21" i="11"/>
  <c r="C45" s="1"/>
  <c r="C78" s="1"/>
  <c r="C21" i="12"/>
  <c r="C45" s="1"/>
  <c r="C78" s="1"/>
  <c r="C21" i="13"/>
  <c r="C45" s="1"/>
  <c r="C78" s="1"/>
  <c r="C21" i="14"/>
  <c r="C45" s="1"/>
  <c r="C78" s="1"/>
  <c r="C21" i="15"/>
  <c r="C45" s="1"/>
  <c r="C78" s="1"/>
  <c r="C21" i="16"/>
  <c r="C45" s="1"/>
  <c r="C78" s="1"/>
  <c r="C21" i="17"/>
  <c r="C45" s="1"/>
  <c r="C78" s="1"/>
  <c r="C21" i="18"/>
  <c r="C45" s="1"/>
  <c r="C78" s="1"/>
  <c r="C21" i="19"/>
  <c r="C45" s="1"/>
  <c r="C78" s="1"/>
  <c r="C21" i="20"/>
  <c r="C45" s="1"/>
  <c r="C78" s="1"/>
  <c r="C21" i="21"/>
  <c r="C45" s="1"/>
  <c r="C78" s="1"/>
  <c r="C21" i="22"/>
  <c r="C45" s="1"/>
  <c r="C78" s="1"/>
  <c r="C21" i="23"/>
  <c r="C45" s="1"/>
  <c r="C78" s="1"/>
  <c r="C21" i="24"/>
  <c r="C45" s="1"/>
  <c r="C78" s="1"/>
  <c r="C21" i="25"/>
  <c r="C45" s="1"/>
  <c r="C78" s="1"/>
  <c r="C21" i="26"/>
  <c r="C45" s="1"/>
  <c r="C78" s="1"/>
  <c r="C21" i="27"/>
  <c r="C45" s="1"/>
  <c r="C78" s="1"/>
  <c r="C21" i="28"/>
  <c r="C45" s="1"/>
  <c r="C78" s="1"/>
  <c r="C21" i="29"/>
  <c r="C45" s="1"/>
  <c r="C78" s="1"/>
  <c r="C21" i="30"/>
  <c r="C45" s="1"/>
  <c r="C78" s="1"/>
  <c r="C21" i="31"/>
  <c r="C45" s="1"/>
  <c r="C78" s="1"/>
  <c r="C21" i="1"/>
  <c r="Y514" i="2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V513" s="1"/>
  <c r="AB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W110" s="1"/>
  <c r="W143" s="1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V21"/>
  <c r="Y514" i="3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Y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V110" s="1"/>
  <c r="V143" s="1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AB21"/>
  <c r="Y514" i="4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V440"/>
  <c r="V514" s="1"/>
  <c r="AA514"/>
  <c r="AA515" s="1"/>
  <c r="AA516" s="1"/>
  <c r="W416"/>
  <c r="V416"/>
  <c r="V513" s="1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V110" s="1"/>
  <c r="V143" s="1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AB21"/>
  <c r="Y514" i="5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V440"/>
  <c r="V514" s="1"/>
  <c r="AA514"/>
  <c r="AA515" s="1"/>
  <c r="W416"/>
  <c r="V416"/>
  <c r="V513" s="1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Y514" i="6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W477" s="1"/>
  <c r="V453"/>
  <c r="W440"/>
  <c r="W514" s="1"/>
  <c r="V440"/>
  <c r="V514" s="1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AB244" s="1"/>
  <c r="W237"/>
  <c r="W238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AA47"/>
  <c r="Z47"/>
  <c r="AB47" s="1"/>
  <c r="AA46"/>
  <c r="Z46"/>
  <c r="AB46" s="1"/>
  <c r="W44"/>
  <c r="V44"/>
  <c r="W21"/>
  <c r="V21"/>
  <c r="Y514" i="7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V110" s="1"/>
  <c r="V143" s="1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Y514" i="8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W193" s="1"/>
  <c r="V156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W110" s="1"/>
  <c r="W143" s="1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398" s="1"/>
  <c r="V21"/>
  <c r="Y514" i="9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AA514"/>
  <c r="AA515" s="1"/>
  <c r="AA516" s="1"/>
  <c r="W416"/>
  <c r="W513" s="1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W142" s="1"/>
  <c r="V117"/>
  <c r="V142" s="1"/>
  <c r="AA112"/>
  <c r="Z112"/>
  <c r="AB112" s="1"/>
  <c r="AA111"/>
  <c r="Z111"/>
  <c r="AB111" s="1"/>
  <c r="W109"/>
  <c r="V109"/>
  <c r="W86"/>
  <c r="W110" s="1"/>
  <c r="W143" s="1"/>
  <c r="V86"/>
  <c r="V110" s="1"/>
  <c r="V143" s="1"/>
  <c r="AA81"/>
  <c r="Z81"/>
  <c r="AB81" s="1"/>
  <c r="AA80"/>
  <c r="Z80"/>
  <c r="AB80" s="1"/>
  <c r="W76"/>
  <c r="V76"/>
  <c r="W52"/>
  <c r="W77" s="1"/>
  <c r="V52"/>
  <c r="V77" s="1"/>
  <c r="AA47"/>
  <c r="Z47"/>
  <c r="AB47" s="1"/>
  <c r="AA46"/>
  <c r="Z46"/>
  <c r="AB46" s="1"/>
  <c r="W44"/>
  <c r="V44"/>
  <c r="W21"/>
  <c r="V21"/>
  <c r="V398" s="1"/>
  <c r="AB21"/>
  <c r="Y514" i="10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AA514"/>
  <c r="AA515" s="1"/>
  <c r="AA516" s="1"/>
  <c r="W416"/>
  <c r="W513" s="1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V110" s="1"/>
  <c r="V143" s="1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Y514" i="11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V513" s="1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W45" s="1"/>
  <c r="V44"/>
  <c r="W21"/>
  <c r="V21"/>
  <c r="Y514" i="12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W193" s="1"/>
  <c r="V156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398" s="1"/>
  <c r="V21"/>
  <c r="AB21"/>
  <c r="AA514" i="13"/>
  <c r="AA515" s="1"/>
  <c r="Y514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V477" s="1"/>
  <c r="W440"/>
  <c r="V440"/>
  <c r="V514" s="1"/>
  <c r="W416"/>
  <c r="W513" s="1"/>
  <c r="V416"/>
  <c r="V513" s="1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W237"/>
  <c r="W238" s="1"/>
  <c r="W260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W193" s="1"/>
  <c r="V156"/>
  <c r="V193" s="1"/>
  <c r="W149"/>
  <c r="V149"/>
  <c r="W147"/>
  <c r="V147"/>
  <c r="W141"/>
  <c r="V141"/>
  <c r="W117"/>
  <c r="W142" s="1"/>
  <c r="V117"/>
  <c r="V142" s="1"/>
  <c r="AA112"/>
  <c r="Z112"/>
  <c r="AB112" s="1"/>
  <c r="AA111"/>
  <c r="Z111"/>
  <c r="AB111" s="1"/>
  <c r="W109"/>
  <c r="V109"/>
  <c r="W86"/>
  <c r="W110" s="1"/>
  <c r="W143" s="1"/>
  <c r="V86"/>
  <c r="V110" s="1"/>
  <c r="V143" s="1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45" s="1"/>
  <c r="V21"/>
  <c r="Y514" i="14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V513" s="1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AB244" s="1"/>
  <c r="W237"/>
  <c r="W238" s="1"/>
  <c r="W260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W193" s="1"/>
  <c r="V156"/>
  <c r="V193" s="1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W110" s="1"/>
  <c r="V86"/>
  <c r="AA81"/>
  <c r="Z81"/>
  <c r="AB81" s="1"/>
  <c r="AA80"/>
  <c r="Z80"/>
  <c r="AB80" s="1"/>
  <c r="W76"/>
  <c r="V76"/>
  <c r="W52"/>
  <c r="V52"/>
  <c r="AA47"/>
  <c r="Z47"/>
  <c r="AB47" s="1"/>
  <c r="AA46"/>
  <c r="Z46"/>
  <c r="AB46" s="1"/>
  <c r="W44"/>
  <c r="V44"/>
  <c r="V398" s="1"/>
  <c r="V403" s="1"/>
  <c r="W21"/>
  <c r="V21"/>
  <c r="AB21"/>
  <c r="AA514" i="15"/>
  <c r="AA515" s="1"/>
  <c r="AA516" s="1"/>
  <c r="Y514"/>
  <c r="Y515" s="1"/>
  <c r="Y516" s="1"/>
  <c r="T514"/>
  <c r="T515" s="1"/>
  <c r="T516" s="1"/>
  <c r="AB513"/>
  <c r="AA513"/>
  <c r="Z513"/>
  <c r="Y513"/>
  <c r="U513"/>
  <c r="T513"/>
  <c r="W511"/>
  <c r="V511"/>
  <c r="W489"/>
  <c r="W512" s="1"/>
  <c r="V489"/>
  <c r="W476"/>
  <c r="V476"/>
  <c r="W453"/>
  <c r="V453"/>
  <c r="W440"/>
  <c r="W514" s="1"/>
  <c r="V440"/>
  <c r="W416"/>
  <c r="W513" s="1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W398" s="1"/>
  <c r="W403" s="1"/>
  <c r="V44"/>
  <c r="W21"/>
  <c r="V21"/>
  <c r="Y514" i="16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V440"/>
  <c r="V514" s="1"/>
  <c r="AA514"/>
  <c r="AA515" s="1"/>
  <c r="AA516" s="1"/>
  <c r="W416"/>
  <c r="W513" s="1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V110" s="1"/>
  <c r="V143" s="1"/>
  <c r="AA81"/>
  <c r="Z81"/>
  <c r="AB81" s="1"/>
  <c r="AA80"/>
  <c r="Z80"/>
  <c r="AB80" s="1"/>
  <c r="W76"/>
  <c r="V76"/>
  <c r="W52"/>
  <c r="W77" s="1"/>
  <c r="V52"/>
  <c r="V77" s="1"/>
  <c r="AA47"/>
  <c r="Z47"/>
  <c r="AB47" s="1"/>
  <c r="AA46"/>
  <c r="Z46"/>
  <c r="AB46" s="1"/>
  <c r="W44"/>
  <c r="V44"/>
  <c r="W21"/>
  <c r="V21"/>
  <c r="V45" s="1"/>
  <c r="AB21"/>
  <c r="AA514" i="17"/>
  <c r="AA515" s="1"/>
  <c r="Y514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W416"/>
  <c r="W513" s="1"/>
  <c r="V416"/>
  <c r="AB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Y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W77" s="1"/>
  <c r="V52"/>
  <c r="V77" s="1"/>
  <c r="AA47"/>
  <c r="Z47"/>
  <c r="AB47" s="1"/>
  <c r="AA46"/>
  <c r="Z46"/>
  <c r="AB46" s="1"/>
  <c r="W44"/>
  <c r="V44"/>
  <c r="W21"/>
  <c r="V21"/>
  <c r="Y514" i="18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AB21"/>
  <c r="Y514" i="19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AA47"/>
  <c r="Z47"/>
  <c r="AB47" s="1"/>
  <c r="AA46"/>
  <c r="Z46"/>
  <c r="AB46" s="1"/>
  <c r="W44"/>
  <c r="V44"/>
  <c r="W21"/>
  <c r="V21"/>
  <c r="Y514" i="20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V513" s="1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W110" s="1"/>
  <c r="W143" s="1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398" s="1"/>
  <c r="W403" s="1"/>
  <c r="V21"/>
  <c r="AB21"/>
  <c r="Y514" i="21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AA514"/>
  <c r="AA515" s="1"/>
  <c r="AA516" s="1"/>
  <c r="W416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Y283" s="1"/>
  <c r="W258"/>
  <c r="W259" s="1"/>
  <c r="V258"/>
  <c r="V259" s="1"/>
  <c r="AA245"/>
  <c r="Z245"/>
  <c r="AB245" s="1"/>
  <c r="AA244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W110" s="1"/>
  <c r="V86"/>
  <c r="V110" s="1"/>
  <c r="V143" s="1"/>
  <c r="AA81"/>
  <c r="Z81"/>
  <c r="AB81" s="1"/>
  <c r="AA80"/>
  <c r="Z80"/>
  <c r="AB80" s="1"/>
  <c r="W76"/>
  <c r="V76"/>
  <c r="W52"/>
  <c r="W77" s="1"/>
  <c r="V52"/>
  <c r="V77" s="1"/>
  <c r="AA47"/>
  <c r="Z47"/>
  <c r="AB47" s="1"/>
  <c r="AA46"/>
  <c r="Z46"/>
  <c r="AB46" s="1"/>
  <c r="W44"/>
  <c r="V44"/>
  <c r="W21"/>
  <c r="V21"/>
  <c r="V398" s="1"/>
  <c r="V403" s="1"/>
  <c r="AB21"/>
  <c r="Y514" i="22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AB244" s="1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W110" s="1"/>
  <c r="V86"/>
  <c r="V110" s="1"/>
  <c r="V143" s="1"/>
  <c r="AA81"/>
  <c r="Z81"/>
  <c r="AB81" s="1"/>
  <c r="AA80"/>
  <c r="Z80"/>
  <c r="AB80" s="1"/>
  <c r="W76"/>
  <c r="V76"/>
  <c r="W52"/>
  <c r="W77" s="1"/>
  <c r="V52"/>
  <c r="V77" s="1"/>
  <c r="AA47"/>
  <c r="Z47"/>
  <c r="AB47" s="1"/>
  <c r="AA46"/>
  <c r="Z46"/>
  <c r="AB46" s="1"/>
  <c r="W44"/>
  <c r="V44"/>
  <c r="W21"/>
  <c r="V21"/>
  <c r="V398" s="1"/>
  <c r="V403" s="1"/>
  <c r="AB21"/>
  <c r="Y514" i="23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W477" s="1"/>
  <c r="V453"/>
  <c r="W440"/>
  <c r="W514" s="1"/>
  <c r="V440"/>
  <c r="V514" s="1"/>
  <c r="AA514"/>
  <c r="AA515" s="1"/>
  <c r="AA516" s="1"/>
  <c r="W416"/>
  <c r="V416"/>
  <c r="V513" s="1"/>
  <c r="AB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Y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W193" s="1"/>
  <c r="V156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W110" s="1"/>
  <c r="W143" s="1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398" s="1"/>
  <c r="W403" s="1"/>
  <c r="V21"/>
  <c r="AB21"/>
  <c r="Y514" i="24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V440"/>
  <c r="V514" s="1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W110" s="1"/>
  <c r="W143" s="1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398" s="1"/>
  <c r="W403" s="1"/>
  <c r="V21"/>
  <c r="Y514" i="25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AA514"/>
  <c r="AA515" s="1"/>
  <c r="W416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Y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W142" s="1"/>
  <c r="V117"/>
  <c r="AA112"/>
  <c r="Z112"/>
  <c r="AB112" s="1"/>
  <c r="AA111"/>
  <c r="Z111"/>
  <c r="AB111" s="1"/>
  <c r="W109"/>
  <c r="V109"/>
  <c r="W86"/>
  <c r="W110" s="1"/>
  <c r="W143" s="1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398" s="1"/>
  <c r="W403" s="1"/>
  <c r="V21"/>
  <c r="AB21"/>
  <c r="Y514" i="26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V440"/>
  <c r="V514" s="1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AA112"/>
  <c r="Z112"/>
  <c r="AB112" s="1"/>
  <c r="AA111"/>
  <c r="Z111"/>
  <c r="AB111" s="1"/>
  <c r="W109"/>
  <c r="W110" s="1"/>
  <c r="V109"/>
  <c r="W86"/>
  <c r="V86"/>
  <c r="AA81"/>
  <c r="Z81"/>
  <c r="AB81" s="1"/>
  <c r="AA80"/>
  <c r="Z80"/>
  <c r="AB80" s="1"/>
  <c r="W76"/>
  <c r="V76"/>
  <c r="W52"/>
  <c r="V52"/>
  <c r="AA47"/>
  <c r="Z47"/>
  <c r="AB47" s="1"/>
  <c r="AA46"/>
  <c r="Z46"/>
  <c r="AB46" s="1"/>
  <c r="W44"/>
  <c r="V44"/>
  <c r="W21"/>
  <c r="V21"/>
  <c r="Y514" i="27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V110" s="1"/>
  <c r="V143" s="1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AB21"/>
  <c r="Y514" i="28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V416"/>
  <c r="AB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V260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V193" s="1"/>
  <c r="W149"/>
  <c r="V149"/>
  <c r="W147"/>
  <c r="V147"/>
  <c r="W141"/>
  <c r="V141"/>
  <c r="W117"/>
  <c r="V117"/>
  <c r="V142" s="1"/>
  <c r="AA112"/>
  <c r="Z112"/>
  <c r="AB112" s="1"/>
  <c r="AA111"/>
  <c r="Z111"/>
  <c r="AB111" s="1"/>
  <c r="W109"/>
  <c r="V109"/>
  <c r="W86"/>
  <c r="V86"/>
  <c r="V110" s="1"/>
  <c r="V143" s="1"/>
  <c r="AA81"/>
  <c r="Z81"/>
  <c r="AB81" s="1"/>
  <c r="AA80"/>
  <c r="Z80"/>
  <c r="AB80" s="1"/>
  <c r="W76"/>
  <c r="V76"/>
  <c r="W52"/>
  <c r="V52"/>
  <c r="V77" s="1"/>
  <c r="AA47"/>
  <c r="Z47"/>
  <c r="AB47" s="1"/>
  <c r="AA46"/>
  <c r="Z46"/>
  <c r="AB46" s="1"/>
  <c r="W44"/>
  <c r="V44"/>
  <c r="W21"/>
  <c r="V21"/>
  <c r="Y514" i="29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V440"/>
  <c r="V514" s="1"/>
  <c r="AA514"/>
  <c r="AA515" s="1"/>
  <c r="W416"/>
  <c r="V416"/>
  <c r="AB402"/>
  <c r="Z402"/>
  <c r="W402"/>
  <c r="V402"/>
  <c r="U402"/>
  <c r="W397"/>
  <c r="V397"/>
  <c r="W391"/>
  <c r="V391"/>
  <c r="AB390"/>
  <c r="AB389"/>
  <c r="AB391" s="1"/>
  <c r="AB387"/>
  <c r="W384"/>
  <c r="V384"/>
  <c r="W347"/>
  <c r="V347"/>
  <c r="W343"/>
  <c r="V343"/>
  <c r="W337"/>
  <c r="V337"/>
  <c r="W333"/>
  <c r="V333"/>
  <c r="W330"/>
  <c r="V330"/>
  <c r="Y347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AA47"/>
  <c r="Z47"/>
  <c r="AB47" s="1"/>
  <c r="AA46"/>
  <c r="Z46"/>
  <c r="AB46" s="1"/>
  <c r="W44"/>
  <c r="V44"/>
  <c r="W21"/>
  <c r="V21"/>
  <c r="AB21"/>
  <c r="Y514" i="30"/>
  <c r="Y515" s="1"/>
  <c r="Y516" s="1"/>
  <c r="U514"/>
  <c r="U515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AA515" s="1"/>
  <c r="AA516" s="1"/>
  <c r="W416"/>
  <c r="W513" s="1"/>
  <c r="V416"/>
  <c r="AB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B245" s="1"/>
  <c r="AA244"/>
  <c r="Z244"/>
  <c r="AB244" s="1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W77" s="1"/>
  <c r="V52"/>
  <c r="AA47"/>
  <c r="Z47"/>
  <c r="AB47" s="1"/>
  <c r="AA46"/>
  <c r="Z46"/>
  <c r="AB46" s="1"/>
  <c r="W44"/>
  <c r="V44"/>
  <c r="W21"/>
  <c r="W398" s="1"/>
  <c r="W403" s="1"/>
  <c r="V21"/>
  <c r="Y514" i="31"/>
  <c r="Y515" s="1"/>
  <c r="Y516" s="1"/>
  <c r="T514"/>
  <c r="T515" s="1"/>
  <c r="T516" s="1"/>
  <c r="AB513"/>
  <c r="AA513"/>
  <c r="Z513"/>
  <c r="Y513"/>
  <c r="U513"/>
  <c r="T513"/>
  <c r="W511"/>
  <c r="V511"/>
  <c r="W489"/>
  <c r="V489"/>
  <c r="W476"/>
  <c r="V476"/>
  <c r="W453"/>
  <c r="W477" s="1"/>
  <c r="V453"/>
  <c r="W440"/>
  <c r="W514" s="1"/>
  <c r="V440"/>
  <c r="V514" s="1"/>
  <c r="AA514"/>
  <c r="AA515" s="1"/>
  <c r="W416"/>
  <c r="V416"/>
  <c r="V513" s="1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AB286" s="1"/>
  <c r="W283"/>
  <c r="V283"/>
  <c r="U283"/>
  <c r="T283"/>
  <c r="Y270"/>
  <c r="Y269"/>
  <c r="Y268"/>
  <c r="W258"/>
  <c r="W259" s="1"/>
  <c r="V258"/>
  <c r="V259" s="1"/>
  <c r="AA245"/>
  <c r="Z245"/>
  <c r="AB245" s="1"/>
  <c r="AA244"/>
  <c r="AA258" s="1"/>
  <c r="AA259" s="1"/>
  <c r="Z244"/>
  <c r="W237"/>
  <c r="W238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V156"/>
  <c r="W149"/>
  <c r="V149"/>
  <c r="W147"/>
  <c r="V147"/>
  <c r="W141"/>
  <c r="V141"/>
  <c r="W117"/>
  <c r="V117"/>
  <c r="AA112"/>
  <c r="Z112"/>
  <c r="AB112" s="1"/>
  <c r="AA111"/>
  <c r="Z111"/>
  <c r="AB111" s="1"/>
  <c r="W109"/>
  <c r="V109"/>
  <c r="W86"/>
  <c r="V86"/>
  <c r="AA81"/>
  <c r="Z81"/>
  <c r="AB81" s="1"/>
  <c r="AA80"/>
  <c r="Z80"/>
  <c r="AB80" s="1"/>
  <c r="W76"/>
  <c r="V76"/>
  <c r="W52"/>
  <c r="V52"/>
  <c r="AA47"/>
  <c r="Z47"/>
  <c r="AB47" s="1"/>
  <c r="AA46"/>
  <c r="Z46"/>
  <c r="AB46" s="1"/>
  <c r="W44"/>
  <c r="V44"/>
  <c r="W21"/>
  <c r="V21"/>
  <c r="AB21"/>
  <c r="Y514" i="1"/>
  <c r="U514"/>
  <c r="T514"/>
  <c r="AB513"/>
  <c r="AA513"/>
  <c r="Z513"/>
  <c r="Y513"/>
  <c r="U513"/>
  <c r="T513"/>
  <c r="W511"/>
  <c r="V511"/>
  <c r="W489"/>
  <c r="V489"/>
  <c r="W476"/>
  <c r="V476"/>
  <c r="W453"/>
  <c r="V453"/>
  <c r="W440"/>
  <c r="W514" s="1"/>
  <c r="V440"/>
  <c r="V514" s="1"/>
  <c r="AA514"/>
  <c r="W416"/>
  <c r="W513" s="1"/>
  <c r="V416"/>
  <c r="AB402"/>
  <c r="Z402"/>
  <c r="W402"/>
  <c r="V402"/>
  <c r="U402"/>
  <c r="W397"/>
  <c r="V397"/>
  <c r="W391"/>
  <c r="V391"/>
  <c r="AB390"/>
  <c r="AB389"/>
  <c r="AB387"/>
  <c r="W384"/>
  <c r="V384"/>
  <c r="W347"/>
  <c r="V347"/>
  <c r="W343"/>
  <c r="V343"/>
  <c r="W337"/>
  <c r="V337"/>
  <c r="W333"/>
  <c r="V333"/>
  <c r="W330"/>
  <c r="V330"/>
  <c r="W326"/>
  <c r="V326"/>
  <c r="W322"/>
  <c r="V322"/>
  <c r="W315"/>
  <c r="V315"/>
  <c r="W311"/>
  <c r="V311"/>
  <c r="W306"/>
  <c r="V306"/>
  <c r="AB300"/>
  <c r="AA300"/>
  <c r="W297"/>
  <c r="V297"/>
  <c r="AA286"/>
  <c r="Z286"/>
  <c r="W283"/>
  <c r="V283"/>
  <c r="U283"/>
  <c r="T283"/>
  <c r="Y270"/>
  <c r="Y269"/>
  <c r="Y268"/>
  <c r="W258"/>
  <c r="W259" s="1"/>
  <c r="V258"/>
  <c r="V259" s="1"/>
  <c r="AA245"/>
  <c r="Z245"/>
  <c r="AA244"/>
  <c r="Z244"/>
  <c r="W237"/>
  <c r="W238" s="1"/>
  <c r="W260" s="1"/>
  <c r="V237"/>
  <c r="V238" s="1"/>
  <c r="W216"/>
  <c r="V216"/>
  <c r="W212"/>
  <c r="V212"/>
  <c r="W206"/>
  <c r="V206"/>
  <c r="W192"/>
  <c r="V192"/>
  <c r="W186"/>
  <c r="V186"/>
  <c r="W180"/>
  <c r="V180"/>
  <c r="W174"/>
  <c r="V174"/>
  <c r="W168"/>
  <c r="V168"/>
  <c r="W162"/>
  <c r="V162"/>
  <c r="W156"/>
  <c r="W193" s="1"/>
  <c r="V156"/>
  <c r="W149"/>
  <c r="V149"/>
  <c r="W147"/>
  <c r="V147"/>
  <c r="W141"/>
  <c r="V141"/>
  <c r="W117"/>
  <c r="W142" s="1"/>
  <c r="V117"/>
  <c r="AA112"/>
  <c r="Z112"/>
  <c r="AA111"/>
  <c r="Z111"/>
  <c r="W109"/>
  <c r="V109"/>
  <c r="W86"/>
  <c r="W110" s="1"/>
  <c r="W143" s="1"/>
  <c r="V86"/>
  <c r="AA81"/>
  <c r="Z81"/>
  <c r="AA80"/>
  <c r="Z80"/>
  <c r="W76"/>
  <c r="V76"/>
  <c r="W52"/>
  <c r="W77" s="1"/>
  <c r="V52"/>
  <c r="AA47"/>
  <c r="Z47"/>
  <c r="AA46"/>
  <c r="Z46"/>
  <c r="W44"/>
  <c r="V44"/>
  <c r="W21"/>
  <c r="W398" s="1"/>
  <c r="W403" s="1"/>
  <c r="V21"/>
  <c r="AB21"/>
  <c r="V193" i="21" l="1"/>
  <c r="V512" i="14"/>
  <c r="W512" i="6"/>
  <c r="U45" i="30"/>
  <c r="U45" i="26"/>
  <c r="U45" i="22"/>
  <c r="U45" i="18"/>
  <c r="U45" i="14"/>
  <c r="U45" i="10"/>
  <c r="U45" i="6"/>
  <c r="U45" i="2"/>
  <c r="C193" i="31"/>
  <c r="C193" i="15"/>
  <c r="U260" i="30"/>
  <c r="U260" i="26"/>
  <c r="U260" i="22"/>
  <c r="U260" i="18"/>
  <c r="U260" i="14"/>
  <c r="U260" i="10"/>
  <c r="U260" i="6"/>
  <c r="U260" i="2"/>
  <c r="W514" i="26"/>
  <c r="V514" i="21"/>
  <c r="W477" i="19"/>
  <c r="V193" i="15"/>
  <c r="V193" i="4"/>
  <c r="F77" i="19"/>
  <c r="F77" i="15"/>
  <c r="F77" i="11"/>
  <c r="F77" i="7"/>
  <c r="F77" i="3"/>
  <c r="J77" i="31"/>
  <c r="J77" i="29"/>
  <c r="J77" i="27"/>
  <c r="J77" i="25"/>
  <c r="J77" i="23"/>
  <c r="J77" i="21"/>
  <c r="J77" i="19"/>
  <c r="J77" i="17"/>
  <c r="J77" i="15"/>
  <c r="J77" i="13"/>
  <c r="J77" i="11"/>
  <c r="J77" i="9"/>
  <c r="J77" i="7"/>
  <c r="J77" i="5"/>
  <c r="J77" i="3"/>
  <c r="T77" i="31"/>
  <c r="T77" i="27"/>
  <c r="T77" i="23"/>
  <c r="T77" i="19"/>
  <c r="T77" i="15"/>
  <c r="T77" i="11"/>
  <c r="T77" i="7"/>
  <c r="U77" i="3"/>
  <c r="C193" i="27"/>
  <c r="C193" i="19"/>
  <c r="C193" i="11"/>
  <c r="C193" i="3"/>
  <c r="W110" i="30"/>
  <c r="W143" s="1"/>
  <c r="W142"/>
  <c r="W193"/>
  <c r="W193" i="24"/>
  <c r="W514"/>
  <c r="W143" i="22"/>
  <c r="W142"/>
  <c r="W193"/>
  <c r="V513" i="17"/>
  <c r="W142" i="16"/>
  <c r="W514" i="13"/>
  <c r="W193" i="9"/>
  <c r="W193" i="2"/>
  <c r="F45" i="28"/>
  <c r="F45" i="24"/>
  <c r="F45" i="20"/>
  <c r="F45" i="16"/>
  <c r="F45" i="12"/>
  <c r="F45" i="8"/>
  <c r="F45" i="4"/>
  <c r="L45" i="30"/>
  <c r="L45" i="28"/>
  <c r="L45" i="26"/>
  <c r="L45" i="24"/>
  <c r="L45" i="22"/>
  <c r="L45" i="20"/>
  <c r="L45" i="18"/>
  <c r="L45" i="16"/>
  <c r="L45" i="14"/>
  <c r="L45" i="12"/>
  <c r="L45" i="10"/>
  <c r="L45" i="8"/>
  <c r="L45" i="6"/>
  <c r="L45" i="4"/>
  <c r="L45" i="2"/>
  <c r="C143" i="27"/>
  <c r="C143" i="19"/>
  <c r="C143" i="11"/>
  <c r="C143" i="3"/>
  <c r="D143" i="26"/>
  <c r="D143" i="18"/>
  <c r="D143" i="10"/>
  <c r="D143" i="2"/>
  <c r="Y260" i="27"/>
  <c r="Y260" i="19"/>
  <c r="Y260" i="11"/>
  <c r="Y260" i="3"/>
  <c r="V193" i="22"/>
  <c r="W260" i="21"/>
  <c r="V512" i="12"/>
  <c r="V398" i="2"/>
  <c r="V403" s="1"/>
  <c r="V77"/>
  <c r="V110"/>
  <c r="V142"/>
  <c r="V193"/>
  <c r="F77" i="29"/>
  <c r="F77" i="25"/>
  <c r="F142" i="30"/>
  <c r="F142" i="26"/>
  <c r="F142" i="22"/>
  <c r="F142" i="18"/>
  <c r="F142" i="14"/>
  <c r="F142" i="10"/>
  <c r="F142" i="6"/>
  <c r="F142" i="2"/>
  <c r="L142" i="31"/>
  <c r="L142" i="29"/>
  <c r="L142" i="27"/>
  <c r="L142" i="25"/>
  <c r="L142" i="23"/>
  <c r="L142" i="21"/>
  <c r="L142" i="19"/>
  <c r="L142" i="17"/>
  <c r="L142" i="15"/>
  <c r="L142" i="13"/>
  <c r="L142" i="11"/>
  <c r="L142" i="9"/>
  <c r="L142" i="7"/>
  <c r="L142" i="5"/>
  <c r="L142" i="3"/>
  <c r="U142" i="31"/>
  <c r="U142" i="27"/>
  <c r="U142" i="23"/>
  <c r="U142" i="19"/>
  <c r="U142" i="15"/>
  <c r="U142" i="11"/>
  <c r="U142" i="7"/>
  <c r="U142" i="3"/>
  <c r="J260" i="30"/>
  <c r="J260" i="28"/>
  <c r="J260" i="26"/>
  <c r="J260" i="24"/>
  <c r="J260" i="22"/>
  <c r="J260" i="20"/>
  <c r="J260" i="18"/>
  <c r="J260" i="16"/>
  <c r="J260" i="14"/>
  <c r="J260" i="12"/>
  <c r="J260" i="10"/>
  <c r="J260" i="8"/>
  <c r="J260" i="6"/>
  <c r="J260" i="4"/>
  <c r="J260" i="2"/>
  <c r="V514" i="22"/>
  <c r="V514" i="9"/>
  <c r="U45" i="28"/>
  <c r="U45" i="24"/>
  <c r="U45" i="20"/>
  <c r="U45" i="16"/>
  <c r="U45" i="12"/>
  <c r="U45" i="8"/>
  <c r="U45" i="4"/>
  <c r="C143" i="29"/>
  <c r="C143" i="13"/>
  <c r="D143" i="28"/>
  <c r="D143" i="12"/>
  <c r="U260" i="28"/>
  <c r="U260" i="24"/>
  <c r="U260" i="20"/>
  <c r="U260" i="16"/>
  <c r="U260" i="12"/>
  <c r="U260" i="8"/>
  <c r="U260" i="4"/>
  <c r="W193" i="25"/>
  <c r="W193" i="20"/>
  <c r="W512" i="19"/>
  <c r="V260" i="17"/>
  <c r="V512" i="13"/>
  <c r="V514" i="3"/>
  <c r="F77" i="21"/>
  <c r="F77" i="17"/>
  <c r="F77" i="13"/>
  <c r="F77" i="9"/>
  <c r="F77" i="5"/>
  <c r="J77" i="30"/>
  <c r="J77" i="28"/>
  <c r="J77" i="26"/>
  <c r="J77" i="24"/>
  <c r="J77" i="22"/>
  <c r="J77" i="20"/>
  <c r="J77" i="18"/>
  <c r="J77" i="16"/>
  <c r="J77" i="14"/>
  <c r="J77" i="12"/>
  <c r="J77" i="10"/>
  <c r="J77" i="8"/>
  <c r="J77" i="6"/>
  <c r="J77" i="4"/>
  <c r="J77" i="2"/>
  <c r="T77" i="29"/>
  <c r="T77" i="25"/>
  <c r="T77" i="21"/>
  <c r="T77" i="17"/>
  <c r="T77" i="13"/>
  <c r="T77" i="9"/>
  <c r="U77" i="5"/>
  <c r="C193" i="23"/>
  <c r="C193" i="7"/>
  <c r="W512" i="31"/>
  <c r="V514" i="25"/>
  <c r="W260" i="22"/>
  <c r="W260" i="9"/>
  <c r="F45" i="30"/>
  <c r="F45" i="26"/>
  <c r="F45" i="22"/>
  <c r="F45" i="18"/>
  <c r="F45" i="14"/>
  <c r="F45" i="10"/>
  <c r="F45" i="6"/>
  <c r="F45" i="2"/>
  <c r="L45" i="31"/>
  <c r="L45" i="29"/>
  <c r="L45" i="27"/>
  <c r="L45" i="25"/>
  <c r="L45" i="23"/>
  <c r="L45" i="21"/>
  <c r="L45" i="19"/>
  <c r="L45" i="17"/>
  <c r="L45" i="15"/>
  <c r="L45" i="13"/>
  <c r="L45" i="11"/>
  <c r="L45" i="9"/>
  <c r="L45" i="7"/>
  <c r="L45" i="5"/>
  <c r="L45" i="3"/>
  <c r="U45" i="29"/>
  <c r="U45" i="25"/>
  <c r="U45" i="21"/>
  <c r="U45" i="17"/>
  <c r="U45" i="13"/>
  <c r="U45" i="9"/>
  <c r="U45" i="5"/>
  <c r="Y260" i="31"/>
  <c r="Y260" i="23"/>
  <c r="Y260" i="15"/>
  <c r="Y260" i="7"/>
  <c r="W512" i="23"/>
  <c r="W142" i="21"/>
  <c r="W143" s="1"/>
  <c r="W193"/>
  <c r="W45" i="17"/>
  <c r="W78" s="1"/>
  <c r="V110"/>
  <c r="W477" i="15"/>
  <c r="V514" i="10"/>
  <c r="V260" i="2"/>
  <c r="F77" i="27"/>
  <c r="F77" i="23"/>
  <c r="F142" i="28"/>
  <c r="F142" i="24"/>
  <c r="F142" i="20"/>
  <c r="F142" i="16"/>
  <c r="F142" i="12"/>
  <c r="F142" i="8"/>
  <c r="F142" i="4"/>
  <c r="L142" i="30"/>
  <c r="L142" i="28"/>
  <c r="L142" i="26"/>
  <c r="L142" i="24"/>
  <c r="L142" i="22"/>
  <c r="L142" i="20"/>
  <c r="L142" i="18"/>
  <c r="L142" i="16"/>
  <c r="L142" i="14"/>
  <c r="L142" i="12"/>
  <c r="L142" i="10"/>
  <c r="L142" i="8"/>
  <c r="L142" i="6"/>
  <c r="L142" i="4"/>
  <c r="L142" i="2"/>
  <c r="U142" i="29"/>
  <c r="U142" i="25"/>
  <c r="U142" i="21"/>
  <c r="U142" i="17"/>
  <c r="U142" i="13"/>
  <c r="U142" i="9"/>
  <c r="U142" i="5"/>
  <c r="J260" i="31"/>
  <c r="J260" i="29"/>
  <c r="J260" i="27"/>
  <c r="J260" i="25"/>
  <c r="J260" i="23"/>
  <c r="J260" i="21"/>
  <c r="J260" i="19"/>
  <c r="J260" i="17"/>
  <c r="J260" i="15"/>
  <c r="J260" i="13"/>
  <c r="J260" i="11"/>
  <c r="J260" i="9"/>
  <c r="J260" i="7"/>
  <c r="J260" i="5"/>
  <c r="J260" i="3"/>
  <c r="AA268" i="1"/>
  <c r="Z268"/>
  <c r="Y283"/>
  <c r="Z269" i="29"/>
  <c r="AB269" s="1"/>
  <c r="AA269"/>
  <c r="Z269" i="26"/>
  <c r="AB269" s="1"/>
  <c r="AA269"/>
  <c r="AA268" i="23"/>
  <c r="Z268"/>
  <c r="Y283"/>
  <c r="AB244" i="17"/>
  <c r="Z258"/>
  <c r="Z259" s="1"/>
  <c r="AA270" i="15"/>
  <c r="Z270"/>
  <c r="AB270" s="1"/>
  <c r="AA268" i="8"/>
  <c r="Z268"/>
  <c r="Y283"/>
  <c r="AA270" i="5"/>
  <c r="Z270"/>
  <c r="AB270" s="1"/>
  <c r="AA268" i="2"/>
  <c r="Z268"/>
  <c r="Y283"/>
  <c r="AB46" i="1"/>
  <c r="AB80"/>
  <c r="AB111"/>
  <c r="AB245"/>
  <c r="AB286"/>
  <c r="AA268" i="31"/>
  <c r="Z268"/>
  <c r="Y283"/>
  <c r="AA268" i="30"/>
  <c r="Z268"/>
  <c r="Y283"/>
  <c r="AA268" i="29"/>
  <c r="Z268"/>
  <c r="Y283"/>
  <c r="AB244" i="28"/>
  <c r="AB258" s="1"/>
  <c r="AB259" s="1"/>
  <c r="AB260" s="1"/>
  <c r="Z258"/>
  <c r="Z259" s="1"/>
  <c r="AA270"/>
  <c r="Z270"/>
  <c r="AB270" s="1"/>
  <c r="AB244" i="27"/>
  <c r="AB258" s="1"/>
  <c r="AB259" s="1"/>
  <c r="AB260" s="1"/>
  <c r="Z258"/>
  <c r="Z259" s="1"/>
  <c r="Z269"/>
  <c r="AB269" s="1"/>
  <c r="AA269"/>
  <c r="AA268" i="26"/>
  <c r="Z268"/>
  <c r="Y283"/>
  <c r="AA268" i="24"/>
  <c r="Z268"/>
  <c r="Y283"/>
  <c r="AA270" i="22"/>
  <c r="Z270"/>
  <c r="AB270" s="1"/>
  <c r="AA270" i="21"/>
  <c r="Z270"/>
  <c r="AB270" s="1"/>
  <c r="Z269" i="19"/>
  <c r="AB269" s="1"/>
  <c r="AA269"/>
  <c r="AB244" i="18"/>
  <c r="AB258" s="1"/>
  <c r="AB259" s="1"/>
  <c r="AB260" s="1"/>
  <c r="Z258"/>
  <c r="Z259" s="1"/>
  <c r="Z269"/>
  <c r="AB269" s="1"/>
  <c r="AA269"/>
  <c r="AA268" i="17"/>
  <c r="Z268"/>
  <c r="Y283"/>
  <c r="AB244" i="16"/>
  <c r="Z258"/>
  <c r="Z259" s="1"/>
  <c r="AA268"/>
  <c r="Z268"/>
  <c r="Y283"/>
  <c r="Z269" i="15"/>
  <c r="AB269" s="1"/>
  <c r="AA269"/>
  <c r="AA270" i="14"/>
  <c r="Z270"/>
  <c r="AB270" s="1"/>
  <c r="AB244" i="11"/>
  <c r="AB258" s="1"/>
  <c r="AB259" s="1"/>
  <c r="AB260" s="1"/>
  <c r="Z258"/>
  <c r="Z259" s="1"/>
  <c r="AA270"/>
  <c r="Z270"/>
  <c r="AB270" s="1"/>
  <c r="AB244" i="10"/>
  <c r="AB258" s="1"/>
  <c r="AB259" s="1"/>
  <c r="AB260" s="1"/>
  <c r="Z258"/>
  <c r="Z259" s="1"/>
  <c r="AA270"/>
  <c r="Z270"/>
  <c r="AB270" s="1"/>
  <c r="AA270" i="9"/>
  <c r="Z270"/>
  <c r="AB270" s="1"/>
  <c r="AB244" i="7"/>
  <c r="Z258"/>
  <c r="Z259" s="1"/>
  <c r="AA270"/>
  <c r="Z270"/>
  <c r="AB270" s="1"/>
  <c r="Z269" i="6"/>
  <c r="AB269" s="1"/>
  <c r="AA269"/>
  <c r="AB244" i="5"/>
  <c r="Z258"/>
  <c r="Z259" s="1"/>
  <c r="Z269"/>
  <c r="AB269" s="1"/>
  <c r="AA269"/>
  <c r="AB244" i="4"/>
  <c r="Z258"/>
  <c r="Z259" s="1"/>
  <c r="Z269"/>
  <c r="AB269" s="1"/>
  <c r="AA269"/>
  <c r="AB244" i="3"/>
  <c r="AB258" s="1"/>
  <c r="AB259" s="1"/>
  <c r="AB260" s="1"/>
  <c r="Z258"/>
  <c r="Z259" s="1"/>
  <c r="AA270"/>
  <c r="Z270"/>
  <c r="AB270" s="1"/>
  <c r="E45" i="1"/>
  <c r="K45"/>
  <c r="Y45"/>
  <c r="E110"/>
  <c r="K110"/>
  <c r="C142"/>
  <c r="J193"/>
  <c r="U259"/>
  <c r="U45" i="31"/>
  <c r="U45" i="19"/>
  <c r="V398" i="1"/>
  <c r="V403" s="1"/>
  <c r="V77"/>
  <c r="V110"/>
  <c r="V143" s="1"/>
  <c r="V142"/>
  <c r="V193"/>
  <c r="V260"/>
  <c r="W398" i="31"/>
  <c r="W403" s="1"/>
  <c r="W77"/>
  <c r="W110"/>
  <c r="W142"/>
  <c r="W193"/>
  <c r="W260"/>
  <c r="AB391"/>
  <c r="W513"/>
  <c r="V398" i="30"/>
  <c r="V403" s="1"/>
  <c r="V77"/>
  <c r="V110"/>
  <c r="V142"/>
  <c r="V193"/>
  <c r="V260"/>
  <c r="AB391"/>
  <c r="V513"/>
  <c r="W398" i="29"/>
  <c r="W403" s="1"/>
  <c r="W77"/>
  <c r="W110"/>
  <c r="W142"/>
  <c r="W193"/>
  <c r="W260"/>
  <c r="V513"/>
  <c r="W513" i="28"/>
  <c r="W398" i="26"/>
  <c r="W403" s="1"/>
  <c r="W77"/>
  <c r="W142"/>
  <c r="W193"/>
  <c r="W260"/>
  <c r="V398" i="25"/>
  <c r="V403" s="1"/>
  <c r="V77"/>
  <c r="V110"/>
  <c r="V142"/>
  <c r="V193"/>
  <c r="V260"/>
  <c r="V77" i="24"/>
  <c r="V110"/>
  <c r="V142"/>
  <c r="V193"/>
  <c r="V260"/>
  <c r="V398" i="23"/>
  <c r="V77"/>
  <c r="V110"/>
  <c r="V142"/>
  <c r="V193"/>
  <c r="V260"/>
  <c r="AA258" i="22"/>
  <c r="AA259" s="1"/>
  <c r="W45" i="21"/>
  <c r="W78" s="1"/>
  <c r="AA258"/>
  <c r="AA259" s="1"/>
  <c r="W477"/>
  <c r="W512"/>
  <c r="V398" i="20"/>
  <c r="V403" s="1"/>
  <c r="V77"/>
  <c r="V110"/>
  <c r="V143" s="1"/>
  <c r="V142"/>
  <c r="V193"/>
  <c r="V260"/>
  <c r="W398" i="19"/>
  <c r="W403" s="1"/>
  <c r="W77"/>
  <c r="W110"/>
  <c r="W142"/>
  <c r="W193"/>
  <c r="W260"/>
  <c r="AB391"/>
  <c r="V513"/>
  <c r="V110" i="18"/>
  <c r="W142" i="17"/>
  <c r="W193"/>
  <c r="W260"/>
  <c r="W110" i="16"/>
  <c r="W143" s="1"/>
  <c r="W193"/>
  <c r="V110" i="15"/>
  <c r="V143" s="1"/>
  <c r="W260"/>
  <c r="AB391"/>
  <c r="V441"/>
  <c r="W77" i="14"/>
  <c r="V142"/>
  <c r="AA258"/>
  <c r="AA259" s="1"/>
  <c r="AA260" s="1"/>
  <c r="V77" i="13"/>
  <c r="AA258"/>
  <c r="AA259" s="1"/>
  <c r="V77" i="12"/>
  <c r="V110"/>
  <c r="V143" s="1"/>
  <c r="V142"/>
  <c r="V193"/>
  <c r="V260"/>
  <c r="V110" i="11"/>
  <c r="V143" s="1"/>
  <c r="V45" i="8"/>
  <c r="V77"/>
  <c r="V110"/>
  <c r="V142"/>
  <c r="V193"/>
  <c r="V260"/>
  <c r="W477" i="7"/>
  <c r="W512"/>
  <c r="W398" i="6"/>
  <c r="W403" s="1"/>
  <c r="W77"/>
  <c r="W110"/>
  <c r="W142"/>
  <c r="W193"/>
  <c r="W260"/>
  <c r="AB391"/>
  <c r="V513"/>
  <c r="V110" i="5"/>
  <c r="V143" s="1"/>
  <c r="AB391"/>
  <c r="W513"/>
  <c r="AB391" i="4"/>
  <c r="W513"/>
  <c r="AB391" i="3"/>
  <c r="V513"/>
  <c r="W45" i="2"/>
  <c r="W78" s="1"/>
  <c r="AA258"/>
  <c r="AA259" s="1"/>
  <c r="E45" i="30"/>
  <c r="E45" i="28"/>
  <c r="E45" i="26"/>
  <c r="E45" i="24"/>
  <c r="E45" i="22"/>
  <c r="E45" i="20"/>
  <c r="E45" i="18"/>
  <c r="E45" i="16"/>
  <c r="E45" i="14"/>
  <c r="E45" i="12"/>
  <c r="E45" i="10"/>
  <c r="E45" i="8"/>
  <c r="E45" i="6"/>
  <c r="E45" i="4"/>
  <c r="E45" i="2"/>
  <c r="K45" i="31"/>
  <c r="K45" i="30"/>
  <c r="K45" i="29"/>
  <c r="K45" i="28"/>
  <c r="K45" i="27"/>
  <c r="K45" i="26"/>
  <c r="K45" i="25"/>
  <c r="K45" i="24"/>
  <c r="K45" i="23"/>
  <c r="K45" i="22"/>
  <c r="K45" i="21"/>
  <c r="K45" i="20"/>
  <c r="K45" i="19"/>
  <c r="K45" i="18"/>
  <c r="K45" i="17"/>
  <c r="K45" i="16"/>
  <c r="K45" i="15"/>
  <c r="K45" i="14"/>
  <c r="K45" i="13"/>
  <c r="K45" i="12"/>
  <c r="K45" i="11"/>
  <c r="K45" i="10"/>
  <c r="K45" i="9"/>
  <c r="K45" i="8"/>
  <c r="K45" i="7"/>
  <c r="K45" i="6"/>
  <c r="K45" i="5"/>
  <c r="K45" i="4"/>
  <c r="K45" i="3"/>
  <c r="K45" i="2"/>
  <c r="P45" i="31"/>
  <c r="P45" i="29"/>
  <c r="P45" i="27"/>
  <c r="P45" i="25"/>
  <c r="P45" i="23"/>
  <c r="P45" i="21"/>
  <c r="P45" i="19"/>
  <c r="P45" i="17"/>
  <c r="P45" i="15"/>
  <c r="P45" i="13"/>
  <c r="P45" i="11"/>
  <c r="P45" i="9"/>
  <c r="P45" i="7"/>
  <c r="P45" i="5"/>
  <c r="P45" i="3"/>
  <c r="T45" i="31"/>
  <c r="T78" s="1"/>
  <c r="T45" i="29"/>
  <c r="T45" i="27"/>
  <c r="T45" i="25"/>
  <c r="T45" i="23"/>
  <c r="T78" s="1"/>
  <c r="T45" i="21"/>
  <c r="T45" i="19"/>
  <c r="T45" i="17"/>
  <c r="T45" i="15"/>
  <c r="T78" s="1"/>
  <c r="T45" i="13"/>
  <c r="T45" i="11"/>
  <c r="T45" i="9"/>
  <c r="T45" i="7"/>
  <c r="T78" s="1"/>
  <c r="T45" i="5"/>
  <c r="T45" i="3"/>
  <c r="Y45" i="31"/>
  <c r="Y45" i="30"/>
  <c r="Y45" i="29"/>
  <c r="Y45" i="28"/>
  <c r="Y45" i="27"/>
  <c r="Y45" i="26"/>
  <c r="Y45" i="25"/>
  <c r="Y45" i="24"/>
  <c r="Y45" i="23"/>
  <c r="Y45" i="22"/>
  <c r="Y45" i="21"/>
  <c r="Y45" i="20"/>
  <c r="Y45" i="19"/>
  <c r="Y45" i="18"/>
  <c r="Y45" i="17"/>
  <c r="Y45" i="16"/>
  <c r="Y45" i="15"/>
  <c r="Y45" i="14"/>
  <c r="Y45" i="13"/>
  <c r="Y45" i="12"/>
  <c r="Y45" i="11"/>
  <c r="Y45" i="10"/>
  <c r="Y45" i="9"/>
  <c r="Y45" i="8"/>
  <c r="Y45" i="7"/>
  <c r="Y45" i="6"/>
  <c r="Y45" i="5"/>
  <c r="Y45" i="4"/>
  <c r="Y45" i="3"/>
  <c r="Y45" i="2"/>
  <c r="E110" i="30"/>
  <c r="E110" i="28"/>
  <c r="E110" i="26"/>
  <c r="E110" i="24"/>
  <c r="E110" i="22"/>
  <c r="E110" i="20"/>
  <c r="E110" i="18"/>
  <c r="E110" i="16"/>
  <c r="E110" i="14"/>
  <c r="E110" i="12"/>
  <c r="E110" i="10"/>
  <c r="E110" i="8"/>
  <c r="E110" i="6"/>
  <c r="E110" i="4"/>
  <c r="E110" i="2"/>
  <c r="K110" i="31"/>
  <c r="K110" i="30"/>
  <c r="K110" i="29"/>
  <c r="K110" i="28"/>
  <c r="K110" i="27"/>
  <c r="K110" i="26"/>
  <c r="K110" i="25"/>
  <c r="K110" i="24"/>
  <c r="K110" i="23"/>
  <c r="K110" i="22"/>
  <c r="K110" i="21"/>
  <c r="K110" i="20"/>
  <c r="K110" i="19"/>
  <c r="K110" i="18"/>
  <c r="K110" i="17"/>
  <c r="K110" i="16"/>
  <c r="K110" i="15"/>
  <c r="K110" i="14"/>
  <c r="K110" i="13"/>
  <c r="K110" i="12"/>
  <c r="K110" i="11"/>
  <c r="K110" i="10"/>
  <c r="K110" i="9"/>
  <c r="K110" i="8"/>
  <c r="K110" i="7"/>
  <c r="K110" i="6"/>
  <c r="K110" i="5"/>
  <c r="K110" i="4"/>
  <c r="K110" i="3"/>
  <c r="K110" i="2"/>
  <c r="P110" i="31"/>
  <c r="T110"/>
  <c r="P110" i="29"/>
  <c r="T110"/>
  <c r="P110" i="27"/>
  <c r="T110"/>
  <c r="P110" i="25"/>
  <c r="T110"/>
  <c r="P110" i="23"/>
  <c r="T110"/>
  <c r="P110" i="21"/>
  <c r="T110"/>
  <c r="P110" i="19"/>
  <c r="T110"/>
  <c r="P110" i="17"/>
  <c r="T110"/>
  <c r="P110" i="15"/>
  <c r="T110"/>
  <c r="P110" i="13"/>
  <c r="T110"/>
  <c r="P110" i="11"/>
  <c r="T110"/>
  <c r="P110" i="9"/>
  <c r="T110"/>
  <c r="P110" i="7"/>
  <c r="T110"/>
  <c r="P110" i="5"/>
  <c r="T110"/>
  <c r="P110" i="3"/>
  <c r="T110"/>
  <c r="Y110" i="31"/>
  <c r="Y110" i="30"/>
  <c r="Y110" i="29"/>
  <c r="Y110" i="28"/>
  <c r="Y110" i="27"/>
  <c r="Y110" i="26"/>
  <c r="Y110" i="25"/>
  <c r="Y110" i="24"/>
  <c r="Y110" i="23"/>
  <c r="Y110" i="22"/>
  <c r="Y110" i="21"/>
  <c r="Y110" i="20"/>
  <c r="Y110" i="19"/>
  <c r="Y110" i="18"/>
  <c r="Y110" i="17"/>
  <c r="Y110" i="16"/>
  <c r="Y110" i="15"/>
  <c r="Y110" i="14"/>
  <c r="Y110" i="13"/>
  <c r="Y110" i="12"/>
  <c r="Y110" i="11"/>
  <c r="Y110" i="10"/>
  <c r="Y110" i="9"/>
  <c r="Y110" i="8"/>
  <c r="Y110" i="7"/>
  <c r="Y110" i="6"/>
  <c r="Y110" i="5"/>
  <c r="Y110" i="4"/>
  <c r="Y110" i="3"/>
  <c r="Y110" i="2"/>
  <c r="F193" i="31"/>
  <c r="F193" i="27"/>
  <c r="F193" i="25"/>
  <c r="F193" i="21"/>
  <c r="F193" i="19"/>
  <c r="F193" i="17"/>
  <c r="F193" i="15"/>
  <c r="F193" i="11"/>
  <c r="F193" i="9"/>
  <c r="F193" i="7"/>
  <c r="F193" i="3"/>
  <c r="J193" i="31"/>
  <c r="J193" i="30"/>
  <c r="J193" i="29"/>
  <c r="J193" i="28"/>
  <c r="J193" i="27"/>
  <c r="J193" i="26"/>
  <c r="J193" i="25"/>
  <c r="J193" i="24"/>
  <c r="J193" i="23"/>
  <c r="J193" i="22"/>
  <c r="J193" i="21"/>
  <c r="J193" i="20"/>
  <c r="J193" i="19"/>
  <c r="J193" i="18"/>
  <c r="J193" i="17"/>
  <c r="J193" i="16"/>
  <c r="J193" i="15"/>
  <c r="J193" i="14"/>
  <c r="Z258" i="30"/>
  <c r="Z259" s="1"/>
  <c r="Z258" i="14"/>
  <c r="Z259" s="1"/>
  <c r="Z260" s="1"/>
  <c r="Z269" i="30"/>
  <c r="AB269" s="1"/>
  <c r="AA269"/>
  <c r="AB244" i="29"/>
  <c r="Z258"/>
  <c r="Z259" s="1"/>
  <c r="Z260" s="1"/>
  <c r="AA270" i="27"/>
  <c r="Z270"/>
  <c r="AB270" s="1"/>
  <c r="AB244" i="26"/>
  <c r="Z258"/>
  <c r="Z259" s="1"/>
  <c r="Z260" s="1"/>
  <c r="AA268" i="20"/>
  <c r="Z268"/>
  <c r="Y283"/>
  <c r="AA270" i="18"/>
  <c r="Z270"/>
  <c r="AB270" s="1"/>
  <c r="Z269" i="17"/>
  <c r="AB269" s="1"/>
  <c r="AA269"/>
  <c r="AB244" i="15"/>
  <c r="Z258"/>
  <c r="Z259" s="1"/>
  <c r="AA268" i="13"/>
  <c r="Z268"/>
  <c r="Y283"/>
  <c r="AA268" i="12"/>
  <c r="Z268"/>
  <c r="Y283"/>
  <c r="AA270" i="6"/>
  <c r="Z270"/>
  <c r="AB270" s="1"/>
  <c r="AA270" i="4"/>
  <c r="Z270"/>
  <c r="AB270" s="1"/>
  <c r="D78" i="1"/>
  <c r="AA258"/>
  <c r="AA270"/>
  <c r="Z270"/>
  <c r="Z269" i="28"/>
  <c r="AB269" s="1"/>
  <c r="AA269"/>
  <c r="AA268" i="27"/>
  <c r="AA283" s="1"/>
  <c r="Z268"/>
  <c r="Y283"/>
  <c r="AA270" i="25"/>
  <c r="Z270"/>
  <c r="AB270" s="1"/>
  <c r="AA270" i="23"/>
  <c r="Z270"/>
  <c r="AB270" s="1"/>
  <c r="Z269" i="22"/>
  <c r="AB269" s="1"/>
  <c r="AA269"/>
  <c r="AB244" i="21"/>
  <c r="Z258"/>
  <c r="Z259" s="1"/>
  <c r="Z269"/>
  <c r="AB269" s="1"/>
  <c r="AA269"/>
  <c r="AA270" i="20"/>
  <c r="Z270"/>
  <c r="AB270" s="1"/>
  <c r="AA268" i="19"/>
  <c r="Z268"/>
  <c r="Y283"/>
  <c r="AA268" i="18"/>
  <c r="Z268"/>
  <c r="Y283"/>
  <c r="AA268" i="15"/>
  <c r="AA283" s="1"/>
  <c r="Z268"/>
  <c r="Y283"/>
  <c r="Z269" i="14"/>
  <c r="AB269" s="1"/>
  <c r="AA269"/>
  <c r="AB244" i="13"/>
  <c r="Z258"/>
  <c r="Z259" s="1"/>
  <c r="Z260" s="1"/>
  <c r="AA270"/>
  <c r="Z270"/>
  <c r="AB270" s="1"/>
  <c r="AA270" i="12"/>
  <c r="Z270"/>
  <c r="AB270" s="1"/>
  <c r="Z269" i="11"/>
  <c r="AB269" s="1"/>
  <c r="AA269"/>
  <c r="Z269" i="10"/>
  <c r="AB269" s="1"/>
  <c r="AA269"/>
  <c r="AB244" i="9"/>
  <c r="Z258"/>
  <c r="Z259" s="1"/>
  <c r="Z269"/>
  <c r="AB269" s="1"/>
  <c r="AA269"/>
  <c r="AA270" i="8"/>
  <c r="Z270"/>
  <c r="AB270" s="1"/>
  <c r="Z269" i="7"/>
  <c r="AB269" s="1"/>
  <c r="AA269"/>
  <c r="AA268" i="6"/>
  <c r="Z268"/>
  <c r="Y283"/>
  <c r="AA268" i="5"/>
  <c r="AA283" s="1"/>
  <c r="Z268"/>
  <c r="AA268" i="4"/>
  <c r="Z268"/>
  <c r="Y283"/>
  <c r="Z269" i="3"/>
  <c r="AB269" s="1"/>
  <c r="AA269"/>
  <c r="AB244" i="2"/>
  <c r="Z258"/>
  <c r="Z259" s="1"/>
  <c r="Z260" s="1"/>
  <c r="AA270"/>
  <c r="Z270"/>
  <c r="AB270" s="1"/>
  <c r="J45" i="1"/>
  <c r="U45"/>
  <c r="J77"/>
  <c r="F142"/>
  <c r="L142"/>
  <c r="C193"/>
  <c r="F238"/>
  <c r="L238"/>
  <c r="S238"/>
  <c r="Z238"/>
  <c r="U45" i="27"/>
  <c r="U45" i="15"/>
  <c r="U45" i="11"/>
  <c r="U45" i="7"/>
  <c r="U45" i="3"/>
  <c r="V398" i="31"/>
  <c r="V403" s="1"/>
  <c r="V77"/>
  <c r="V110"/>
  <c r="V142"/>
  <c r="V193"/>
  <c r="V260"/>
  <c r="AA258" i="30"/>
  <c r="AA259" s="1"/>
  <c r="V398" i="29"/>
  <c r="V77"/>
  <c r="V110"/>
  <c r="V143" s="1"/>
  <c r="V142"/>
  <c r="V193"/>
  <c r="V260"/>
  <c r="W398" i="28"/>
  <c r="W403" s="1"/>
  <c r="W77"/>
  <c r="W110"/>
  <c r="W142"/>
  <c r="W193"/>
  <c r="W260"/>
  <c r="W398" i="27"/>
  <c r="W77"/>
  <c r="W110"/>
  <c r="W143" s="1"/>
  <c r="W142"/>
  <c r="W193"/>
  <c r="W260"/>
  <c r="V77" i="26"/>
  <c r="V110"/>
  <c r="V142"/>
  <c r="V193"/>
  <c r="V260"/>
  <c r="AA258" i="24"/>
  <c r="AA259" s="1"/>
  <c r="AA258" i="23"/>
  <c r="AA259" s="1"/>
  <c r="AA258" i="20"/>
  <c r="AA259" s="1"/>
  <c r="AA260" s="1"/>
  <c r="W477"/>
  <c r="W512"/>
  <c r="V398" i="19"/>
  <c r="V403" s="1"/>
  <c r="V77"/>
  <c r="V110"/>
  <c r="V143" s="1"/>
  <c r="V142"/>
  <c r="V193"/>
  <c r="V260"/>
  <c r="W398" i="18"/>
  <c r="W403" s="1"/>
  <c r="W77"/>
  <c r="W110"/>
  <c r="W142"/>
  <c r="W193"/>
  <c r="W260"/>
  <c r="V512"/>
  <c r="W398" i="17"/>
  <c r="W403" s="1"/>
  <c r="W110"/>
  <c r="W143" s="1"/>
  <c r="V142"/>
  <c r="V143" s="1"/>
  <c r="V193"/>
  <c r="W77" i="15"/>
  <c r="W110"/>
  <c r="W143" s="1"/>
  <c r="W142"/>
  <c r="W193"/>
  <c r="V260"/>
  <c r="V77" i="14"/>
  <c r="V110"/>
  <c r="W143"/>
  <c r="W477"/>
  <c r="W512"/>
  <c r="W78" i="13"/>
  <c r="W110" i="12"/>
  <c r="W143" s="1"/>
  <c r="AA258"/>
  <c r="AA259" s="1"/>
  <c r="AA260" s="1"/>
  <c r="W77" i="11"/>
  <c r="W78" s="1"/>
  <c r="W110"/>
  <c r="W142"/>
  <c r="W193"/>
  <c r="W260"/>
  <c r="W477"/>
  <c r="W512"/>
  <c r="W398" i="10"/>
  <c r="W403" s="1"/>
  <c r="W77"/>
  <c r="W110"/>
  <c r="W142"/>
  <c r="W193"/>
  <c r="W260"/>
  <c r="AA258" i="8"/>
  <c r="AA259" s="1"/>
  <c r="W398" i="7"/>
  <c r="W403" s="1"/>
  <c r="W77"/>
  <c r="W110"/>
  <c r="W143" s="1"/>
  <c r="W142"/>
  <c r="W193"/>
  <c r="W260"/>
  <c r="V477"/>
  <c r="V512"/>
  <c r="V398" i="6"/>
  <c r="V403" s="1"/>
  <c r="V77"/>
  <c r="V110"/>
  <c r="V143" s="1"/>
  <c r="V142"/>
  <c r="V193"/>
  <c r="V260"/>
  <c r="W398" i="5"/>
  <c r="W403" s="1"/>
  <c r="W77"/>
  <c r="W110"/>
  <c r="W142"/>
  <c r="W193"/>
  <c r="W260"/>
  <c r="W398" i="4"/>
  <c r="W403" s="1"/>
  <c r="W77"/>
  <c r="W110"/>
  <c r="W143" s="1"/>
  <c r="W142"/>
  <c r="W193"/>
  <c r="W260"/>
  <c r="W398" i="3"/>
  <c r="W403" s="1"/>
  <c r="W77"/>
  <c r="W110"/>
  <c r="W142"/>
  <c r="W193"/>
  <c r="W260"/>
  <c r="F45" i="31"/>
  <c r="F45" i="29"/>
  <c r="F78" s="1"/>
  <c r="F45" i="27"/>
  <c r="F45" i="25"/>
  <c r="F78" s="1"/>
  <c r="F45" i="23"/>
  <c r="F78" s="1"/>
  <c r="F45" i="21"/>
  <c r="F78" s="1"/>
  <c r="F45" i="19"/>
  <c r="F45" i="17"/>
  <c r="F45" i="15"/>
  <c r="F78" s="1"/>
  <c r="F45" i="13"/>
  <c r="F78" s="1"/>
  <c r="F45" i="11"/>
  <c r="F45" i="9"/>
  <c r="F45" i="7"/>
  <c r="F78" s="1"/>
  <c r="F45" i="5"/>
  <c r="F78" s="1"/>
  <c r="F45" i="3"/>
  <c r="J45" i="31"/>
  <c r="J45" i="30"/>
  <c r="J78" s="1"/>
  <c r="J45" i="29"/>
  <c r="J78" s="1"/>
  <c r="J45" i="28"/>
  <c r="J45" i="27"/>
  <c r="J78" s="1"/>
  <c r="J45" i="26"/>
  <c r="J78" s="1"/>
  <c r="J45" i="25"/>
  <c r="J78" s="1"/>
  <c r="J45" i="24"/>
  <c r="J45" i="23"/>
  <c r="J45" i="22"/>
  <c r="J78" s="1"/>
  <c r="J45" i="21"/>
  <c r="J78" s="1"/>
  <c r="J45" i="20"/>
  <c r="J45" i="19"/>
  <c r="J45" i="18"/>
  <c r="J78" s="1"/>
  <c r="J45" i="17"/>
  <c r="J78" s="1"/>
  <c r="J45" i="16"/>
  <c r="J45" i="15"/>
  <c r="J45" i="14"/>
  <c r="J78" s="1"/>
  <c r="J45" i="13"/>
  <c r="J78" s="1"/>
  <c r="J45" i="12"/>
  <c r="J45" i="11"/>
  <c r="J78" s="1"/>
  <c r="J45" i="10"/>
  <c r="J78" s="1"/>
  <c r="J45" i="9"/>
  <c r="J78" s="1"/>
  <c r="J45" i="8"/>
  <c r="J45" i="7"/>
  <c r="J45" i="6"/>
  <c r="J78" s="1"/>
  <c r="J45" i="5"/>
  <c r="J78" s="1"/>
  <c r="J45" i="4"/>
  <c r="J45" i="3"/>
  <c r="J45" i="2"/>
  <c r="J78" s="1"/>
  <c r="F78" i="19"/>
  <c r="F78" i="17"/>
  <c r="F78" i="11"/>
  <c r="F78" i="9"/>
  <c r="F78" i="3"/>
  <c r="J78" i="31"/>
  <c r="J78" i="28"/>
  <c r="J78" i="24"/>
  <c r="J78" i="23"/>
  <c r="J78" i="20"/>
  <c r="J78" i="19"/>
  <c r="J78" i="16"/>
  <c r="J78" i="15"/>
  <c r="J78" i="12"/>
  <c r="J78" i="8"/>
  <c r="J78" i="7"/>
  <c r="J78" i="4"/>
  <c r="J78" i="3"/>
  <c r="T78" i="29"/>
  <c r="T78" i="27"/>
  <c r="T78" i="25"/>
  <c r="T78" i="21"/>
  <c r="T78" i="19"/>
  <c r="T78" i="17"/>
  <c r="T78" i="13"/>
  <c r="T78" i="11"/>
  <c r="T78" i="9"/>
  <c r="U78" i="5"/>
  <c r="U78" i="3"/>
  <c r="Y283" i="5"/>
  <c r="AB391" i="1"/>
  <c r="AB244" i="31"/>
  <c r="Z258"/>
  <c r="Z259" s="1"/>
  <c r="Z260" s="1"/>
  <c r="Z269"/>
  <c r="AB269" s="1"/>
  <c r="AA269"/>
  <c r="AA268" i="25"/>
  <c r="Z268"/>
  <c r="Y283"/>
  <c r="Z269" i="24"/>
  <c r="AB269" s="1"/>
  <c r="AA269"/>
  <c r="AB244" i="19"/>
  <c r="Z258"/>
  <c r="Z259" s="1"/>
  <c r="AA270"/>
  <c r="Z270"/>
  <c r="AB270" s="1"/>
  <c r="Z269" i="16"/>
  <c r="AB269" s="1"/>
  <c r="AA269"/>
  <c r="F45" i="1"/>
  <c r="L45"/>
  <c r="AB47"/>
  <c r="AB81"/>
  <c r="AB112"/>
  <c r="AB244"/>
  <c r="Z258"/>
  <c r="Z269"/>
  <c r="AA269"/>
  <c r="AA270" i="31"/>
  <c r="Z270"/>
  <c r="AB270" s="1"/>
  <c r="AA270" i="30"/>
  <c r="Z270"/>
  <c r="AB270" s="1"/>
  <c r="AA270" i="29"/>
  <c r="Z270"/>
  <c r="AB270" s="1"/>
  <c r="AA268" i="28"/>
  <c r="AA283" s="1"/>
  <c r="Z268"/>
  <c r="Y283"/>
  <c r="AA270" i="26"/>
  <c r="Z270"/>
  <c r="AB270" s="1"/>
  <c r="AB244" i="25"/>
  <c r="Z258"/>
  <c r="Z259" s="1"/>
  <c r="Z269"/>
  <c r="AB269" s="1"/>
  <c r="AA269"/>
  <c r="AB244" i="24"/>
  <c r="Z258"/>
  <c r="Z259" s="1"/>
  <c r="AA270"/>
  <c r="Z270"/>
  <c r="AB270" s="1"/>
  <c r="AB244" i="23"/>
  <c r="Z258"/>
  <c r="Z259" s="1"/>
  <c r="Z269"/>
  <c r="AB269" s="1"/>
  <c r="AA269"/>
  <c r="AA268" i="22"/>
  <c r="AA283" s="1"/>
  <c r="Z268"/>
  <c r="Y283"/>
  <c r="AA268" i="21"/>
  <c r="AA283" s="1"/>
  <c r="Z268"/>
  <c r="AB244" i="20"/>
  <c r="Z258"/>
  <c r="Z259" s="1"/>
  <c r="Z269"/>
  <c r="AB269" s="1"/>
  <c r="AA269"/>
  <c r="AA270" i="17"/>
  <c r="Z270"/>
  <c r="AB270" s="1"/>
  <c r="AA270" i="16"/>
  <c r="Z270"/>
  <c r="AB270" s="1"/>
  <c r="AA268" i="14"/>
  <c r="AA283" s="1"/>
  <c r="Z268"/>
  <c r="Y283"/>
  <c r="Z269" i="13"/>
  <c r="AB269" s="1"/>
  <c r="AA269"/>
  <c r="AB244" i="12"/>
  <c r="Z258"/>
  <c r="Z259" s="1"/>
  <c r="Z269"/>
  <c r="AB269" s="1"/>
  <c r="AA269"/>
  <c r="AA268" i="11"/>
  <c r="AA283" s="1"/>
  <c r="Z268"/>
  <c r="Y283"/>
  <c r="AA268" i="10"/>
  <c r="Z268"/>
  <c r="Y283"/>
  <c r="AA268" i="9"/>
  <c r="Z268"/>
  <c r="Y283"/>
  <c r="AB244" i="8"/>
  <c r="AB258" s="1"/>
  <c r="AB259" s="1"/>
  <c r="AB260" s="1"/>
  <c r="Z258"/>
  <c r="Z259" s="1"/>
  <c r="Z269"/>
  <c r="AB269" s="1"/>
  <c r="AA269"/>
  <c r="AA268" i="7"/>
  <c r="AA283" s="1"/>
  <c r="Z268"/>
  <c r="Y283"/>
  <c r="AA268" i="3"/>
  <c r="AA283" s="1"/>
  <c r="Z268"/>
  <c r="Y283"/>
  <c r="Z269" i="2"/>
  <c r="AB269" s="1"/>
  <c r="AA269"/>
  <c r="I45" i="1"/>
  <c r="P45"/>
  <c r="T45"/>
  <c r="U45" i="23"/>
  <c r="F78" i="27"/>
  <c r="V398" i="28"/>
  <c r="V403" s="1"/>
  <c r="V398" i="27"/>
  <c r="V403" s="1"/>
  <c r="W143" i="26"/>
  <c r="W513"/>
  <c r="V513" i="25"/>
  <c r="W513" i="24"/>
  <c r="W398" i="22"/>
  <c r="W403" s="1"/>
  <c r="AB391"/>
  <c r="V513"/>
  <c r="W398" i="21"/>
  <c r="W403" s="1"/>
  <c r="V513"/>
  <c r="AB391" i="20"/>
  <c r="V398" i="18"/>
  <c r="V403" s="1"/>
  <c r="V398" i="16"/>
  <c r="W260"/>
  <c r="AB391" i="14"/>
  <c r="W398" i="13"/>
  <c r="W403" s="1"/>
  <c r="AB391"/>
  <c r="V398" i="12"/>
  <c r="V403" s="1"/>
  <c r="V398" i="11"/>
  <c r="V403" s="1"/>
  <c r="AB391"/>
  <c r="W513"/>
  <c r="V398" i="10"/>
  <c r="V403" s="1"/>
  <c r="AB391"/>
  <c r="V513"/>
  <c r="W398" i="9"/>
  <c r="W403" s="1"/>
  <c r="V513"/>
  <c r="V398" i="7"/>
  <c r="V403" s="1"/>
  <c r="AB391"/>
  <c r="V513"/>
  <c r="V398" i="5"/>
  <c r="V398" i="4"/>
  <c r="V398" i="3"/>
  <c r="W513" i="2"/>
  <c r="C45" i="1"/>
  <c r="E45" i="31"/>
  <c r="E45" i="29"/>
  <c r="E45" i="27"/>
  <c r="E45" i="25"/>
  <c r="E45" i="23"/>
  <c r="E45" i="21"/>
  <c r="E45" i="19"/>
  <c r="E45" i="17"/>
  <c r="E45" i="15"/>
  <c r="E45" i="13"/>
  <c r="E45" i="11"/>
  <c r="E45" i="9"/>
  <c r="E45" i="7"/>
  <c r="E45" i="5"/>
  <c r="E45" i="3"/>
  <c r="I45" i="31"/>
  <c r="I45" i="30"/>
  <c r="I45" i="29"/>
  <c r="I45" i="28"/>
  <c r="I45" i="27"/>
  <c r="I45" i="26"/>
  <c r="I45" i="25"/>
  <c r="I45" i="24"/>
  <c r="I45" i="23"/>
  <c r="I45" i="22"/>
  <c r="I45" i="21"/>
  <c r="I45" i="20"/>
  <c r="I45" i="19"/>
  <c r="I45" i="18"/>
  <c r="I45" i="17"/>
  <c r="I45" i="16"/>
  <c r="I45" i="15"/>
  <c r="I45" i="14"/>
  <c r="I45" i="13"/>
  <c r="I45" i="12"/>
  <c r="I45" i="11"/>
  <c r="I45" i="10"/>
  <c r="I45" i="9"/>
  <c r="I45" i="8"/>
  <c r="I45" i="7"/>
  <c r="I45" i="6"/>
  <c r="I45" i="5"/>
  <c r="I45" i="4"/>
  <c r="I45" i="3"/>
  <c r="I45" i="2"/>
  <c r="P45" i="30"/>
  <c r="P45" i="28"/>
  <c r="P45" i="26"/>
  <c r="P45" i="24"/>
  <c r="P45" i="22"/>
  <c r="P45" i="20"/>
  <c r="P45" i="18"/>
  <c r="P45" i="16"/>
  <c r="P45" i="14"/>
  <c r="P45" i="12"/>
  <c r="P45" i="10"/>
  <c r="P45" i="8"/>
  <c r="P45" i="6"/>
  <c r="P45" i="4"/>
  <c r="P45" i="2"/>
  <c r="T45" i="30"/>
  <c r="T45" i="28"/>
  <c r="T45" i="26"/>
  <c r="T45" i="24"/>
  <c r="T45" i="22"/>
  <c r="T45" i="20"/>
  <c r="T45" i="18"/>
  <c r="T45" i="16"/>
  <c r="T45" i="14"/>
  <c r="T45" i="12"/>
  <c r="T45" i="10"/>
  <c r="T45" i="8"/>
  <c r="T45" i="6"/>
  <c r="T45" i="4"/>
  <c r="T45" i="2"/>
  <c r="C143" i="31"/>
  <c r="C143" i="23"/>
  <c r="C143" i="15"/>
  <c r="C143" i="7"/>
  <c r="D143" i="30"/>
  <c r="D143" i="22"/>
  <c r="D143" i="14"/>
  <c r="D143" i="6"/>
  <c r="Z258" i="22"/>
  <c r="Z259" s="1"/>
  <c r="Z260" s="1"/>
  <c r="Z258" i="6"/>
  <c r="Z259" s="1"/>
  <c r="I77" i="1"/>
  <c r="U77"/>
  <c r="J110"/>
  <c r="U110"/>
  <c r="E142"/>
  <c r="K142"/>
  <c r="I193"/>
  <c r="AB326"/>
  <c r="AB337"/>
  <c r="E77" i="31"/>
  <c r="E77" i="29"/>
  <c r="E78" s="1"/>
  <c r="E77" i="27"/>
  <c r="E78" s="1"/>
  <c r="E77" i="25"/>
  <c r="E77" i="23"/>
  <c r="E77" i="21"/>
  <c r="E78" s="1"/>
  <c r="E77" i="19"/>
  <c r="E78" s="1"/>
  <c r="E77" i="17"/>
  <c r="E77" i="15"/>
  <c r="E77" i="13"/>
  <c r="E78" s="1"/>
  <c r="E77" i="11"/>
  <c r="E78" s="1"/>
  <c r="E77" i="9"/>
  <c r="E77" i="7"/>
  <c r="E77" i="5"/>
  <c r="E78" s="1"/>
  <c r="E77" i="3"/>
  <c r="E78" s="1"/>
  <c r="I77" i="31"/>
  <c r="I77" i="30"/>
  <c r="I77" i="29"/>
  <c r="I78" s="1"/>
  <c r="I77" i="28"/>
  <c r="I78" s="1"/>
  <c r="I77" i="27"/>
  <c r="I77" i="26"/>
  <c r="I77" i="25"/>
  <c r="I78" s="1"/>
  <c r="I77" i="24"/>
  <c r="I78" s="1"/>
  <c r="I77" i="23"/>
  <c r="I77" i="22"/>
  <c r="I77" i="21"/>
  <c r="I78" s="1"/>
  <c r="I77" i="20"/>
  <c r="I78" s="1"/>
  <c r="I77" i="19"/>
  <c r="I77" i="18"/>
  <c r="I77" i="17"/>
  <c r="I78" s="1"/>
  <c r="I77" i="16"/>
  <c r="I78" s="1"/>
  <c r="I77" i="15"/>
  <c r="I77" i="14"/>
  <c r="I77" i="13"/>
  <c r="I78" s="1"/>
  <c r="I77" i="12"/>
  <c r="I78" s="1"/>
  <c r="I77" i="11"/>
  <c r="I77" i="10"/>
  <c r="I77" i="9"/>
  <c r="I78" s="1"/>
  <c r="I77" i="8"/>
  <c r="I78" s="1"/>
  <c r="I77" i="7"/>
  <c r="I77" i="6"/>
  <c r="I77" i="5"/>
  <c r="I78" s="1"/>
  <c r="I77" i="4"/>
  <c r="I78" s="1"/>
  <c r="I77" i="3"/>
  <c r="I77" i="2"/>
  <c r="U77" i="30"/>
  <c r="U78" s="1"/>
  <c r="U77" i="28"/>
  <c r="U78" s="1"/>
  <c r="U77" i="26"/>
  <c r="U78" s="1"/>
  <c r="U77" i="24"/>
  <c r="U78" s="1"/>
  <c r="U77" i="22"/>
  <c r="U78" s="1"/>
  <c r="U77" i="20"/>
  <c r="U78" s="1"/>
  <c r="U77" i="18"/>
  <c r="U78" s="1"/>
  <c r="U77" i="16"/>
  <c r="U78" s="1"/>
  <c r="U77" i="14"/>
  <c r="U78" s="1"/>
  <c r="U77" i="12"/>
  <c r="U78" s="1"/>
  <c r="U77" i="10"/>
  <c r="U78" s="1"/>
  <c r="U77" i="8"/>
  <c r="U78" s="1"/>
  <c r="T77" i="5"/>
  <c r="T78" s="1"/>
  <c r="T77" i="3"/>
  <c r="T78" s="1"/>
  <c r="F110" i="31"/>
  <c r="F110" i="29"/>
  <c r="F110" i="27"/>
  <c r="F110" i="25"/>
  <c r="F110" i="23"/>
  <c r="F110" i="21"/>
  <c r="F110" i="19"/>
  <c r="F110" i="17"/>
  <c r="F110" i="15"/>
  <c r="F110" i="13"/>
  <c r="F110" i="11"/>
  <c r="F110" i="9"/>
  <c r="F110" i="7"/>
  <c r="F110" i="5"/>
  <c r="F110" i="3"/>
  <c r="J110" i="31"/>
  <c r="J110" i="30"/>
  <c r="J110" i="29"/>
  <c r="J110" i="28"/>
  <c r="J110" i="27"/>
  <c r="J110" i="26"/>
  <c r="J110" i="25"/>
  <c r="J110" i="24"/>
  <c r="J110" i="23"/>
  <c r="J110" i="22"/>
  <c r="J110" i="21"/>
  <c r="J110" i="20"/>
  <c r="J110" i="19"/>
  <c r="J110" i="18"/>
  <c r="J110" i="17"/>
  <c r="J110" i="16"/>
  <c r="J110" i="15"/>
  <c r="J110" i="14"/>
  <c r="J110" i="13"/>
  <c r="J110" i="12"/>
  <c r="J110" i="11"/>
  <c r="J110" i="10"/>
  <c r="J110" i="9"/>
  <c r="J110" i="8"/>
  <c r="J110" i="7"/>
  <c r="J110" i="6"/>
  <c r="J110" i="5"/>
  <c r="J110" i="4"/>
  <c r="J110" i="3"/>
  <c r="J110" i="2"/>
  <c r="U110" i="30"/>
  <c r="U110" i="28"/>
  <c r="U110" i="26"/>
  <c r="U110" i="24"/>
  <c r="U110" i="22"/>
  <c r="U110" i="20"/>
  <c r="U110" i="18"/>
  <c r="U110" i="16"/>
  <c r="U110" i="14"/>
  <c r="U110" i="12"/>
  <c r="U110" i="10"/>
  <c r="U110" i="8"/>
  <c r="U110" i="6"/>
  <c r="U110" i="4"/>
  <c r="U110" i="2"/>
  <c r="E142" i="30"/>
  <c r="E143" s="1"/>
  <c r="E142" i="28"/>
  <c r="E143" s="1"/>
  <c r="E142" i="26"/>
  <c r="E143" s="1"/>
  <c r="E142" i="24"/>
  <c r="E142" i="22"/>
  <c r="E143" s="1"/>
  <c r="E142" i="20"/>
  <c r="E143" s="1"/>
  <c r="E142" i="18"/>
  <c r="E143" s="1"/>
  <c r="E142" i="16"/>
  <c r="E142" i="14"/>
  <c r="E143" s="1"/>
  <c r="E142" i="12"/>
  <c r="E143" s="1"/>
  <c r="E142" i="10"/>
  <c r="E143" s="1"/>
  <c r="E142" i="8"/>
  <c r="E142" i="6"/>
  <c r="E143" s="1"/>
  <c r="E142" i="4"/>
  <c r="E143" s="1"/>
  <c r="E142" i="2"/>
  <c r="E143" s="1"/>
  <c r="K142" i="31"/>
  <c r="K142" i="30"/>
  <c r="K143" s="1"/>
  <c r="K142" i="29"/>
  <c r="K143" s="1"/>
  <c r="K142" i="28"/>
  <c r="K143" s="1"/>
  <c r="K142" i="27"/>
  <c r="K142" i="26"/>
  <c r="K143" s="1"/>
  <c r="K142" i="25"/>
  <c r="K143" s="1"/>
  <c r="K142" i="24"/>
  <c r="K143" s="1"/>
  <c r="K142" i="23"/>
  <c r="K142" i="22"/>
  <c r="K143" s="1"/>
  <c r="K142" i="21"/>
  <c r="K143" s="1"/>
  <c r="K142" i="20"/>
  <c r="K143" s="1"/>
  <c r="K142" i="19"/>
  <c r="K142" i="18"/>
  <c r="K143" s="1"/>
  <c r="K142" i="17"/>
  <c r="K143" s="1"/>
  <c r="K142" i="16"/>
  <c r="K143" s="1"/>
  <c r="K142" i="15"/>
  <c r="K142" i="14"/>
  <c r="K143" s="1"/>
  <c r="K142" i="13"/>
  <c r="K143" s="1"/>
  <c r="K142" i="12"/>
  <c r="K143" s="1"/>
  <c r="K142" i="11"/>
  <c r="K142" i="10"/>
  <c r="K143" s="1"/>
  <c r="K142" i="9"/>
  <c r="K143" s="1"/>
  <c r="K142" i="8"/>
  <c r="K143" s="1"/>
  <c r="K142" i="7"/>
  <c r="K142" i="6"/>
  <c r="K143" s="1"/>
  <c r="K142" i="5"/>
  <c r="K143" s="1"/>
  <c r="K142" i="4"/>
  <c r="K143" s="1"/>
  <c r="K142" i="3"/>
  <c r="K142" i="2"/>
  <c r="K143" s="1"/>
  <c r="T142" i="31"/>
  <c r="T143" s="1"/>
  <c r="T142" i="29"/>
  <c r="T143" s="1"/>
  <c r="T142" i="27"/>
  <c r="T143" s="1"/>
  <c r="T142" i="25"/>
  <c r="T143" s="1"/>
  <c r="T142" i="23"/>
  <c r="T143" s="1"/>
  <c r="T142" i="21"/>
  <c r="T143" s="1"/>
  <c r="T142" i="19"/>
  <c r="T143" s="1"/>
  <c r="T142" i="17"/>
  <c r="T143" s="1"/>
  <c r="T142" i="15"/>
  <c r="T143" s="1"/>
  <c r="T142" i="13"/>
  <c r="T143" s="1"/>
  <c r="T142" i="11"/>
  <c r="T143" s="1"/>
  <c r="T142" i="9"/>
  <c r="T143" s="1"/>
  <c r="T142" i="7"/>
  <c r="T143" s="1"/>
  <c r="T142" i="5"/>
  <c r="T143" s="1"/>
  <c r="T142" i="3"/>
  <c r="T143" s="1"/>
  <c r="E193" i="31"/>
  <c r="E193" i="29"/>
  <c r="E193" i="27"/>
  <c r="E193" i="25"/>
  <c r="E193" i="23"/>
  <c r="E193" i="21"/>
  <c r="E193" i="19"/>
  <c r="E193" i="17"/>
  <c r="E193" i="15"/>
  <c r="E193" i="13"/>
  <c r="E193" i="11"/>
  <c r="E193" i="7"/>
  <c r="E193" i="5"/>
  <c r="E193" i="3"/>
  <c r="I193" i="31"/>
  <c r="I193" i="30"/>
  <c r="I193" i="29"/>
  <c r="I193" i="28"/>
  <c r="I193" i="27"/>
  <c r="I193" i="26"/>
  <c r="I193" i="25"/>
  <c r="I193" i="24"/>
  <c r="I193" i="23"/>
  <c r="I193" i="22"/>
  <c r="I193" i="21"/>
  <c r="I193" i="20"/>
  <c r="I193" i="19"/>
  <c r="I193" i="18"/>
  <c r="I193" i="17"/>
  <c r="I193" i="16"/>
  <c r="I193" i="15"/>
  <c r="I193" i="14"/>
  <c r="J398" i="31"/>
  <c r="J403" s="1"/>
  <c r="J398" i="30"/>
  <c r="J403" s="1"/>
  <c r="J398" i="29"/>
  <c r="J403" s="1"/>
  <c r="J398" i="28"/>
  <c r="J403" s="1"/>
  <c r="J398" i="27"/>
  <c r="J403" s="1"/>
  <c r="J398" i="26"/>
  <c r="J403" s="1"/>
  <c r="J398" i="25"/>
  <c r="J403" s="1"/>
  <c r="J398" i="24"/>
  <c r="J403" s="1"/>
  <c r="J398" i="23"/>
  <c r="J403" s="1"/>
  <c r="J398" i="22"/>
  <c r="J403" s="1"/>
  <c r="J398" i="21"/>
  <c r="J403" s="1"/>
  <c r="J398" i="20"/>
  <c r="J403" s="1"/>
  <c r="J398" i="19"/>
  <c r="J403" s="1"/>
  <c r="J398" i="18"/>
  <c r="J403" s="1"/>
  <c r="J398" i="17"/>
  <c r="J403" s="1"/>
  <c r="J398" i="16"/>
  <c r="J403" s="1"/>
  <c r="J398" i="15"/>
  <c r="J403" s="1"/>
  <c r="J398" i="14"/>
  <c r="J403" s="1"/>
  <c r="J398" i="13"/>
  <c r="J403" s="1"/>
  <c r="J398" i="12"/>
  <c r="J403" s="1"/>
  <c r="J398" i="11"/>
  <c r="J403" s="1"/>
  <c r="J398" i="10"/>
  <c r="J403" s="1"/>
  <c r="J398" i="9"/>
  <c r="J403" s="1"/>
  <c r="J398" i="8"/>
  <c r="J403" s="1"/>
  <c r="J398" i="7"/>
  <c r="J403" s="1"/>
  <c r="J398" i="6"/>
  <c r="J403" s="1"/>
  <c r="J398" i="5"/>
  <c r="J403" s="1"/>
  <c r="J398" i="4"/>
  <c r="J403" s="1"/>
  <c r="J398" i="3"/>
  <c r="J403" s="1"/>
  <c r="J398" i="2"/>
  <c r="J403" s="1"/>
  <c r="F77" i="1"/>
  <c r="L77"/>
  <c r="T77"/>
  <c r="I110"/>
  <c r="T110"/>
  <c r="J142"/>
  <c r="U142"/>
  <c r="F193"/>
  <c r="L193"/>
  <c r="T193"/>
  <c r="AB237"/>
  <c r="AB206"/>
  <c r="AB216"/>
  <c r="S384"/>
  <c r="F77" i="30"/>
  <c r="F78" s="1"/>
  <c r="F77" i="28"/>
  <c r="F78" s="1"/>
  <c r="F77" i="26"/>
  <c r="F78" s="1"/>
  <c r="F77" i="24"/>
  <c r="F78" s="1"/>
  <c r="F77" i="20"/>
  <c r="F78" s="1"/>
  <c r="F77" i="18"/>
  <c r="F78" s="1"/>
  <c r="F77" i="16"/>
  <c r="F78" s="1"/>
  <c r="F77" i="14"/>
  <c r="F78" s="1"/>
  <c r="F77" i="12"/>
  <c r="F78" s="1"/>
  <c r="F77" i="10"/>
  <c r="F78" s="1"/>
  <c r="F77" i="8"/>
  <c r="F78" s="1"/>
  <c r="F77" i="6"/>
  <c r="F78" s="1"/>
  <c r="F77" i="4"/>
  <c r="F78" s="1"/>
  <c r="F77" i="2"/>
  <c r="F78" s="1"/>
  <c r="L77" i="31"/>
  <c r="L78" s="1"/>
  <c r="L77" i="30"/>
  <c r="L78" s="1"/>
  <c r="L77" i="29"/>
  <c r="L78" s="1"/>
  <c r="L77" i="28"/>
  <c r="L78" s="1"/>
  <c r="L77" i="27"/>
  <c r="L78" s="1"/>
  <c r="L77" i="26"/>
  <c r="L78" s="1"/>
  <c r="L77" i="25"/>
  <c r="L78" s="1"/>
  <c r="L77" i="24"/>
  <c r="L78" s="1"/>
  <c r="L77" i="23"/>
  <c r="L78" s="1"/>
  <c r="L77" i="22"/>
  <c r="L78" s="1"/>
  <c r="L77" i="21"/>
  <c r="L78" s="1"/>
  <c r="L77" i="20"/>
  <c r="L78" s="1"/>
  <c r="L77" i="19"/>
  <c r="L78" s="1"/>
  <c r="L77" i="18"/>
  <c r="L78" s="1"/>
  <c r="L77" i="17"/>
  <c r="L78" s="1"/>
  <c r="L77" i="16"/>
  <c r="L78" s="1"/>
  <c r="L77" i="15"/>
  <c r="L78" s="1"/>
  <c r="L77" i="14"/>
  <c r="L78" s="1"/>
  <c r="L77" i="13"/>
  <c r="L78" s="1"/>
  <c r="L77" i="12"/>
  <c r="L78" s="1"/>
  <c r="L77" i="11"/>
  <c r="L78" s="1"/>
  <c r="L77" i="10"/>
  <c r="L78" s="1"/>
  <c r="L77" i="9"/>
  <c r="L78" s="1"/>
  <c r="L77" i="8"/>
  <c r="L78" s="1"/>
  <c r="L77" i="7"/>
  <c r="L78" s="1"/>
  <c r="L77" i="6"/>
  <c r="L78" s="1"/>
  <c r="L77" i="5"/>
  <c r="L78" s="1"/>
  <c r="L77" i="4"/>
  <c r="L78" s="1"/>
  <c r="L77" i="3"/>
  <c r="L78" s="1"/>
  <c r="L77" i="2"/>
  <c r="L78" s="1"/>
  <c r="T77" i="30"/>
  <c r="T77" i="28"/>
  <c r="T78" s="1"/>
  <c r="T77" i="26"/>
  <c r="T78" s="1"/>
  <c r="T77" i="24"/>
  <c r="T78" s="1"/>
  <c r="T77" i="22"/>
  <c r="T77" i="20"/>
  <c r="T78" s="1"/>
  <c r="T77" i="18"/>
  <c r="T78" s="1"/>
  <c r="T77" i="16"/>
  <c r="T78" s="1"/>
  <c r="T77" i="14"/>
  <c r="T77" i="12"/>
  <c r="T78" s="1"/>
  <c r="T77" i="10"/>
  <c r="T78" s="1"/>
  <c r="T77" i="8"/>
  <c r="T78" s="1"/>
  <c r="U77" i="6"/>
  <c r="U78" s="1"/>
  <c r="U77" i="4"/>
  <c r="U78" s="1"/>
  <c r="U77" i="2"/>
  <c r="U78" s="1"/>
  <c r="C110" i="1"/>
  <c r="E110" i="31"/>
  <c r="E110" i="29"/>
  <c r="E110" i="27"/>
  <c r="E110" i="25"/>
  <c r="E110" i="23"/>
  <c r="E110" i="21"/>
  <c r="E110" i="19"/>
  <c r="E110" i="17"/>
  <c r="E110" i="15"/>
  <c r="E110" i="13"/>
  <c r="E110" i="11"/>
  <c r="E110" i="9"/>
  <c r="E110" i="7"/>
  <c r="E110" i="5"/>
  <c r="E110" i="3"/>
  <c r="I110" i="31"/>
  <c r="I110" i="30"/>
  <c r="I110" i="29"/>
  <c r="I110" i="28"/>
  <c r="I110" i="27"/>
  <c r="I110" i="26"/>
  <c r="I110" i="25"/>
  <c r="I110" i="24"/>
  <c r="I110" i="23"/>
  <c r="I110" i="22"/>
  <c r="I110" i="21"/>
  <c r="I110" i="20"/>
  <c r="I110" i="19"/>
  <c r="I110" i="18"/>
  <c r="I110" i="17"/>
  <c r="I110" i="16"/>
  <c r="I110" i="15"/>
  <c r="I110" i="14"/>
  <c r="I110" i="13"/>
  <c r="I110" i="12"/>
  <c r="I110" i="11"/>
  <c r="I110" i="10"/>
  <c r="I110" i="9"/>
  <c r="I110" i="8"/>
  <c r="I110" i="7"/>
  <c r="I110" i="6"/>
  <c r="I110" i="5"/>
  <c r="I110" i="4"/>
  <c r="I110" i="3"/>
  <c r="I110" i="2"/>
  <c r="P110" i="30"/>
  <c r="T110"/>
  <c r="P110" i="28"/>
  <c r="T110"/>
  <c r="P110" i="26"/>
  <c r="T110"/>
  <c r="P110" i="24"/>
  <c r="T110"/>
  <c r="P110" i="22"/>
  <c r="T110"/>
  <c r="P110" i="20"/>
  <c r="T110"/>
  <c r="P110" i="18"/>
  <c r="T110"/>
  <c r="P110" i="16"/>
  <c r="T110"/>
  <c r="P110" i="14"/>
  <c r="T110"/>
  <c r="P110" i="12"/>
  <c r="T110"/>
  <c r="P110" i="10"/>
  <c r="T110"/>
  <c r="P110" i="8"/>
  <c r="T110"/>
  <c r="P110" i="6"/>
  <c r="T110"/>
  <c r="P110" i="4"/>
  <c r="T110"/>
  <c r="P110" i="2"/>
  <c r="T110"/>
  <c r="D142" i="1"/>
  <c r="F142" i="31"/>
  <c r="F143" s="1"/>
  <c r="F142" i="29"/>
  <c r="F143" s="1"/>
  <c r="F142" i="27"/>
  <c r="F143" s="1"/>
  <c r="F142" i="25"/>
  <c r="F143" s="1"/>
  <c r="F142" i="23"/>
  <c r="F143" s="1"/>
  <c r="F142" i="21"/>
  <c r="F143" s="1"/>
  <c r="F142" i="19"/>
  <c r="F143" s="1"/>
  <c r="F142" i="17"/>
  <c r="F143" s="1"/>
  <c r="F142" i="15"/>
  <c r="F143" s="1"/>
  <c r="F142" i="13"/>
  <c r="F143" s="1"/>
  <c r="F142" i="11"/>
  <c r="F143" s="1"/>
  <c r="F142" i="9"/>
  <c r="F143" s="1"/>
  <c r="F142" i="7"/>
  <c r="F143" s="1"/>
  <c r="F142" i="5"/>
  <c r="F143" s="1"/>
  <c r="F142" i="3"/>
  <c r="F143" s="1"/>
  <c r="J142" i="31"/>
  <c r="J143" s="1"/>
  <c r="J142" i="30"/>
  <c r="J143" s="1"/>
  <c r="J142" i="29"/>
  <c r="J143" s="1"/>
  <c r="J142" i="28"/>
  <c r="J143" s="1"/>
  <c r="J142" i="27"/>
  <c r="J143" s="1"/>
  <c r="J142" i="26"/>
  <c r="J143" s="1"/>
  <c r="J142" i="25"/>
  <c r="J143" s="1"/>
  <c r="J142" i="24"/>
  <c r="J143" s="1"/>
  <c r="J142" i="23"/>
  <c r="J143" s="1"/>
  <c r="J142" i="22"/>
  <c r="J143" s="1"/>
  <c r="J142" i="21"/>
  <c r="J143" s="1"/>
  <c r="J142" i="20"/>
  <c r="J143" s="1"/>
  <c r="J142" i="19"/>
  <c r="J143" s="1"/>
  <c r="J142" i="18"/>
  <c r="J143" s="1"/>
  <c r="J142" i="17"/>
  <c r="J143" s="1"/>
  <c r="J142" i="16"/>
  <c r="J143" s="1"/>
  <c r="J142" i="15"/>
  <c r="J143" s="1"/>
  <c r="J142" i="14"/>
  <c r="J143" s="1"/>
  <c r="J142" i="13"/>
  <c r="J143" s="1"/>
  <c r="J142" i="12"/>
  <c r="J143" s="1"/>
  <c r="J142" i="11"/>
  <c r="J143" s="1"/>
  <c r="J142" i="10"/>
  <c r="J143" s="1"/>
  <c r="J142" i="9"/>
  <c r="J143" s="1"/>
  <c r="J142" i="8"/>
  <c r="J143" s="1"/>
  <c r="J142" i="7"/>
  <c r="J143" s="1"/>
  <c r="J142" i="6"/>
  <c r="J143" s="1"/>
  <c r="J142" i="5"/>
  <c r="J143" s="1"/>
  <c r="J142" i="4"/>
  <c r="J143" s="1"/>
  <c r="J142" i="3"/>
  <c r="J143" s="1"/>
  <c r="J142" i="2"/>
  <c r="J143" s="1"/>
  <c r="U142" i="30"/>
  <c r="U143" s="1"/>
  <c r="U142" i="28"/>
  <c r="U143" s="1"/>
  <c r="U142" i="26"/>
  <c r="U143" s="1"/>
  <c r="U142" i="24"/>
  <c r="U143" s="1"/>
  <c r="U142" i="22"/>
  <c r="U143" s="1"/>
  <c r="U142" i="20"/>
  <c r="U143" s="1"/>
  <c r="U142" i="18"/>
  <c r="U143" s="1"/>
  <c r="U142" i="16"/>
  <c r="U143" s="1"/>
  <c r="U142" i="14"/>
  <c r="U143" s="1"/>
  <c r="U142" i="12"/>
  <c r="U143" s="1"/>
  <c r="U142" i="10"/>
  <c r="U143" s="1"/>
  <c r="U142" i="8"/>
  <c r="U143" s="1"/>
  <c r="U142" i="6"/>
  <c r="U143" s="1"/>
  <c r="U142" i="4"/>
  <c r="U143" s="1"/>
  <c r="U142" i="2"/>
  <c r="U143" s="1"/>
  <c r="F193" i="30"/>
  <c r="F193" i="28"/>
  <c r="F193" i="26"/>
  <c r="F193" i="24"/>
  <c r="F193" i="22"/>
  <c r="F193" i="20"/>
  <c r="F193" i="18"/>
  <c r="F193" i="16"/>
  <c r="F193" i="14"/>
  <c r="F193" i="10"/>
  <c r="F193" i="8"/>
  <c r="F193" i="6"/>
  <c r="F193" i="4"/>
  <c r="F193" i="2"/>
  <c r="L193" i="31"/>
  <c r="L193" i="30"/>
  <c r="L193" i="29"/>
  <c r="L193" i="28"/>
  <c r="L193" i="27"/>
  <c r="L193" i="26"/>
  <c r="L193" i="25"/>
  <c r="L193" i="24"/>
  <c r="L193" i="23"/>
  <c r="L193" i="22"/>
  <c r="L193" i="21"/>
  <c r="L193" i="20"/>
  <c r="L193" i="19"/>
  <c r="L193" i="18"/>
  <c r="L193" i="17"/>
  <c r="L193" i="16"/>
  <c r="L193" i="15"/>
  <c r="L193" i="14"/>
  <c r="L193" i="13"/>
  <c r="L193" i="12"/>
  <c r="L193" i="11"/>
  <c r="L193" i="10"/>
  <c r="L193" i="9"/>
  <c r="L193" i="8"/>
  <c r="L193" i="7"/>
  <c r="L193" i="6"/>
  <c r="L193" i="5"/>
  <c r="L193" i="4"/>
  <c r="L193" i="3"/>
  <c r="L193" i="2"/>
  <c r="T193" i="30"/>
  <c r="T193" i="28"/>
  <c r="T193" i="26"/>
  <c r="T193" i="24"/>
  <c r="T193" i="22"/>
  <c r="T193" i="20"/>
  <c r="T193" i="18"/>
  <c r="T193" i="16"/>
  <c r="T193" i="14"/>
  <c r="T193" i="12"/>
  <c r="T193" i="10"/>
  <c r="T193" i="8"/>
  <c r="T193" i="6"/>
  <c r="T193" i="4"/>
  <c r="T193" i="2"/>
  <c r="E77" i="1"/>
  <c r="K77"/>
  <c r="F110"/>
  <c r="L110"/>
  <c r="I142"/>
  <c r="T142"/>
  <c r="E193"/>
  <c r="K193"/>
  <c r="J259"/>
  <c r="Q259"/>
  <c r="AB322"/>
  <c r="AB315"/>
  <c r="S258"/>
  <c r="C77"/>
  <c r="E77" i="30"/>
  <c r="E78" s="1"/>
  <c r="E77" i="28"/>
  <c r="E77" i="26"/>
  <c r="E78" s="1"/>
  <c r="E77" i="24"/>
  <c r="E78" s="1"/>
  <c r="E77" i="20"/>
  <c r="E77" i="18"/>
  <c r="E78" s="1"/>
  <c r="E77" i="16"/>
  <c r="E78" s="1"/>
  <c r="E77" i="14"/>
  <c r="E78" s="1"/>
  <c r="E77" i="12"/>
  <c r="E77" i="10"/>
  <c r="E78" s="1"/>
  <c r="E77" i="8"/>
  <c r="E78" s="1"/>
  <c r="E77" i="6"/>
  <c r="E78" s="1"/>
  <c r="E77" i="4"/>
  <c r="E77" i="2"/>
  <c r="E78" s="1"/>
  <c r="K77" i="31"/>
  <c r="K78" s="1"/>
  <c r="K77" i="30"/>
  <c r="K78" s="1"/>
  <c r="K77" i="29"/>
  <c r="K77" i="28"/>
  <c r="K78" s="1"/>
  <c r="K77" i="27"/>
  <c r="K78" s="1"/>
  <c r="K77" i="26"/>
  <c r="K78" s="1"/>
  <c r="K77" i="25"/>
  <c r="K77" i="24"/>
  <c r="K78" s="1"/>
  <c r="K77" i="23"/>
  <c r="K78" s="1"/>
  <c r="K77" i="22"/>
  <c r="K78" s="1"/>
  <c r="K77" i="21"/>
  <c r="K77" i="20"/>
  <c r="K78" s="1"/>
  <c r="K77" i="19"/>
  <c r="K78" s="1"/>
  <c r="K77" i="18"/>
  <c r="K78" s="1"/>
  <c r="K77" i="17"/>
  <c r="K77" i="16"/>
  <c r="K78" s="1"/>
  <c r="K77" i="15"/>
  <c r="K78" s="1"/>
  <c r="K77" i="14"/>
  <c r="K78" s="1"/>
  <c r="K77" i="13"/>
  <c r="K77" i="12"/>
  <c r="K78" s="1"/>
  <c r="K77" i="11"/>
  <c r="K78" s="1"/>
  <c r="K77" i="10"/>
  <c r="K78" s="1"/>
  <c r="K77" i="9"/>
  <c r="K77" i="8"/>
  <c r="K78" s="1"/>
  <c r="K77" i="7"/>
  <c r="K78" s="1"/>
  <c r="K77" i="6"/>
  <c r="K78" s="1"/>
  <c r="K77" i="5"/>
  <c r="K77" i="4"/>
  <c r="K78" s="1"/>
  <c r="K77" i="3"/>
  <c r="K78" s="1"/>
  <c r="K77" i="2"/>
  <c r="K78" s="1"/>
  <c r="U77" i="31"/>
  <c r="U78" s="1"/>
  <c r="U77" i="29"/>
  <c r="U78" s="1"/>
  <c r="U77" i="27"/>
  <c r="U78" s="1"/>
  <c r="U77" i="25"/>
  <c r="U78" s="1"/>
  <c r="U77" i="23"/>
  <c r="U78" s="1"/>
  <c r="U77" i="21"/>
  <c r="U78" s="1"/>
  <c r="U77" i="19"/>
  <c r="U78" s="1"/>
  <c r="U77" i="17"/>
  <c r="U78" s="1"/>
  <c r="U77" i="15"/>
  <c r="U77" i="13"/>
  <c r="U78" s="1"/>
  <c r="U77" i="11"/>
  <c r="U78" s="1"/>
  <c r="U77" i="9"/>
  <c r="U78" s="1"/>
  <c r="U77" i="7"/>
  <c r="U78" s="1"/>
  <c r="T77" i="6"/>
  <c r="T77" i="4"/>
  <c r="T78" s="1"/>
  <c r="T77" i="2"/>
  <c r="T78" s="1"/>
  <c r="D110" i="1"/>
  <c r="F110" i="30"/>
  <c r="F143" s="1"/>
  <c r="F110" i="28"/>
  <c r="F143" s="1"/>
  <c r="F110" i="26"/>
  <c r="F143" s="1"/>
  <c r="F110" i="24"/>
  <c r="F143" s="1"/>
  <c r="F110" i="22"/>
  <c r="F143" s="1"/>
  <c r="F110" i="20"/>
  <c r="F143" s="1"/>
  <c r="F110" i="18"/>
  <c r="F143" s="1"/>
  <c r="F110" i="16"/>
  <c r="F143" s="1"/>
  <c r="F110" i="14"/>
  <c r="F143" s="1"/>
  <c r="F110" i="12"/>
  <c r="F143" s="1"/>
  <c r="F110" i="10"/>
  <c r="F143" s="1"/>
  <c r="F110" i="8"/>
  <c r="F143" s="1"/>
  <c r="F110" i="6"/>
  <c r="F143" s="1"/>
  <c r="F110" i="4"/>
  <c r="F143" s="1"/>
  <c r="F110" i="2"/>
  <c r="F143" s="1"/>
  <c r="L110" i="31"/>
  <c r="L143" s="1"/>
  <c r="L110" i="30"/>
  <c r="L143" s="1"/>
  <c r="L110" i="29"/>
  <c r="L143" s="1"/>
  <c r="L110" i="28"/>
  <c r="L143" s="1"/>
  <c r="L110" i="27"/>
  <c r="L143" s="1"/>
  <c r="L110" i="26"/>
  <c r="L143" s="1"/>
  <c r="L110" i="25"/>
  <c r="L143" s="1"/>
  <c r="L110" i="24"/>
  <c r="L143" s="1"/>
  <c r="L110" i="23"/>
  <c r="L143" s="1"/>
  <c r="L110" i="22"/>
  <c r="L143" s="1"/>
  <c r="L110" i="21"/>
  <c r="L143" s="1"/>
  <c r="L110" i="20"/>
  <c r="L143" s="1"/>
  <c r="L110" i="19"/>
  <c r="L143" s="1"/>
  <c r="L110" i="18"/>
  <c r="L143" s="1"/>
  <c r="L110" i="17"/>
  <c r="L143" s="1"/>
  <c r="L110" i="16"/>
  <c r="L143" s="1"/>
  <c r="L110" i="15"/>
  <c r="L143" s="1"/>
  <c r="L110" i="14"/>
  <c r="L143" s="1"/>
  <c r="L110" i="13"/>
  <c r="L143" s="1"/>
  <c r="L110" i="12"/>
  <c r="L143" s="1"/>
  <c r="L110" i="11"/>
  <c r="L143" s="1"/>
  <c r="L110" i="10"/>
  <c r="L143" s="1"/>
  <c r="L110" i="9"/>
  <c r="L143" s="1"/>
  <c r="L110" i="8"/>
  <c r="L143" s="1"/>
  <c r="L110" i="7"/>
  <c r="L143" s="1"/>
  <c r="L110" i="6"/>
  <c r="L143" s="1"/>
  <c r="L110" i="5"/>
  <c r="L143" s="1"/>
  <c r="L110" i="4"/>
  <c r="L143" s="1"/>
  <c r="L110" i="3"/>
  <c r="L143" s="1"/>
  <c r="L110" i="2"/>
  <c r="L143" s="1"/>
  <c r="U110" i="31"/>
  <c r="U143" s="1"/>
  <c r="U110" i="29"/>
  <c r="U143" s="1"/>
  <c r="U110" i="27"/>
  <c r="U143" s="1"/>
  <c r="U110" i="25"/>
  <c r="U143" s="1"/>
  <c r="U110" i="23"/>
  <c r="U143" s="1"/>
  <c r="U110" i="21"/>
  <c r="U143" s="1"/>
  <c r="U110" i="19"/>
  <c r="U143" s="1"/>
  <c r="U110" i="17"/>
  <c r="U143" s="1"/>
  <c r="U110" i="15"/>
  <c r="U143" s="1"/>
  <c r="U110" i="13"/>
  <c r="U143" s="1"/>
  <c r="U110" i="11"/>
  <c r="U143" s="1"/>
  <c r="U110" i="9"/>
  <c r="U143" s="1"/>
  <c r="U110" i="7"/>
  <c r="U143" s="1"/>
  <c r="U110" i="5"/>
  <c r="U143" s="1"/>
  <c r="U110" i="3"/>
  <c r="U143" s="1"/>
  <c r="E142" i="31"/>
  <c r="E143" s="1"/>
  <c r="E142" i="29"/>
  <c r="E142" i="27"/>
  <c r="E142" i="25"/>
  <c r="E143" s="1"/>
  <c r="E142" i="23"/>
  <c r="E143" s="1"/>
  <c r="E142" i="21"/>
  <c r="E142" i="19"/>
  <c r="E142" i="17"/>
  <c r="E143" s="1"/>
  <c r="E142" i="15"/>
  <c r="E143" s="1"/>
  <c r="E142" i="13"/>
  <c r="E142" i="11"/>
  <c r="E142" i="9"/>
  <c r="E143" s="1"/>
  <c r="E142" i="7"/>
  <c r="E143" s="1"/>
  <c r="E142" i="5"/>
  <c r="E142" i="3"/>
  <c r="I142" i="31"/>
  <c r="I143" s="1"/>
  <c r="I142" i="30"/>
  <c r="I143" s="1"/>
  <c r="I142" i="29"/>
  <c r="I142" i="28"/>
  <c r="I142" i="27"/>
  <c r="I143" s="1"/>
  <c r="I142" i="26"/>
  <c r="I143" s="1"/>
  <c r="I142" i="25"/>
  <c r="I142" i="24"/>
  <c r="I142" i="23"/>
  <c r="I143" s="1"/>
  <c r="I142" i="22"/>
  <c r="I143" s="1"/>
  <c r="I142" i="21"/>
  <c r="I142" i="20"/>
  <c r="I142" i="19"/>
  <c r="I143" s="1"/>
  <c r="I142" i="18"/>
  <c r="I143" s="1"/>
  <c r="I142" i="17"/>
  <c r="I142" i="16"/>
  <c r="I142" i="15"/>
  <c r="I143" s="1"/>
  <c r="I142" i="14"/>
  <c r="I143" s="1"/>
  <c r="I142" i="13"/>
  <c r="I142" i="12"/>
  <c r="I142" i="11"/>
  <c r="I143" s="1"/>
  <c r="I142" i="10"/>
  <c r="I143" s="1"/>
  <c r="I142" i="9"/>
  <c r="I142" i="8"/>
  <c r="I142" i="7"/>
  <c r="I143" s="1"/>
  <c r="I142" i="6"/>
  <c r="I143" s="1"/>
  <c r="I142" i="5"/>
  <c r="I142" i="4"/>
  <c r="I142" i="3"/>
  <c r="I143" s="1"/>
  <c r="I142" i="2"/>
  <c r="I143" s="1"/>
  <c r="T142" i="30"/>
  <c r="T142" i="28"/>
  <c r="T143" s="1"/>
  <c r="T142" i="26"/>
  <c r="T143" s="1"/>
  <c r="T142" i="24"/>
  <c r="T143" s="1"/>
  <c r="T142" i="22"/>
  <c r="T142" i="20"/>
  <c r="T143" s="1"/>
  <c r="T142" i="18"/>
  <c r="T143" s="1"/>
  <c r="T142" i="16"/>
  <c r="T143" s="1"/>
  <c r="T142" i="14"/>
  <c r="T142" i="12"/>
  <c r="T143" s="1"/>
  <c r="T142" i="10"/>
  <c r="T143" s="1"/>
  <c r="T142" i="8"/>
  <c r="T143" s="1"/>
  <c r="T142" i="6"/>
  <c r="T142" i="4"/>
  <c r="T143" s="1"/>
  <c r="T142" i="2"/>
  <c r="T143" s="1"/>
  <c r="E193" i="30"/>
  <c r="E193" i="28"/>
  <c r="E193" i="26"/>
  <c r="E193" i="24"/>
  <c r="E193" i="22"/>
  <c r="E193" i="20"/>
  <c r="E193" i="18"/>
  <c r="E193" i="16"/>
  <c r="E193" i="14"/>
  <c r="E193" i="12"/>
  <c r="E193" i="10"/>
  <c r="E193" i="8"/>
  <c r="E193" i="6"/>
  <c r="E193" i="4"/>
  <c r="E193" i="2"/>
  <c r="K193" i="31"/>
  <c r="K193" i="30"/>
  <c r="K193" i="29"/>
  <c r="K193" i="28"/>
  <c r="K193" i="27"/>
  <c r="K193" i="26"/>
  <c r="K193" i="25"/>
  <c r="K193" i="24"/>
  <c r="K193" i="23"/>
  <c r="K193" i="22"/>
  <c r="K193" i="21"/>
  <c r="K193" i="20"/>
  <c r="K193" i="19"/>
  <c r="K193" i="18"/>
  <c r="K193" i="17"/>
  <c r="K193" i="16"/>
  <c r="K193" i="15"/>
  <c r="K193" i="14"/>
  <c r="U398" i="30"/>
  <c r="U403" s="1"/>
  <c r="U398" i="28"/>
  <c r="U403" s="1"/>
  <c r="U398" i="26"/>
  <c r="U403" s="1"/>
  <c r="U398" i="24"/>
  <c r="U403" s="1"/>
  <c r="U516" s="1"/>
  <c r="U398" i="22"/>
  <c r="U403" s="1"/>
  <c r="U398" i="20"/>
  <c r="U403" s="1"/>
  <c r="U398" i="18"/>
  <c r="U403" s="1"/>
  <c r="U398" i="16"/>
  <c r="U403" s="1"/>
  <c r="U516" s="1"/>
  <c r="U398" i="14"/>
  <c r="U403" s="1"/>
  <c r="U398" i="12"/>
  <c r="U403" s="1"/>
  <c r="U398" i="10"/>
  <c r="U403" s="1"/>
  <c r="U398" i="8"/>
  <c r="U403" s="1"/>
  <c r="U516" s="1"/>
  <c r="U398" i="6"/>
  <c r="U403" s="1"/>
  <c r="U398" i="4"/>
  <c r="U403" s="1"/>
  <c r="U398" i="2"/>
  <c r="U403" s="1"/>
  <c r="E238" i="1"/>
  <c r="K238"/>
  <c r="R238"/>
  <c r="Y238"/>
  <c r="I259"/>
  <c r="P259"/>
  <c r="T259"/>
  <c r="K193" i="13"/>
  <c r="K193" i="12"/>
  <c r="K193" i="11"/>
  <c r="K193" i="10"/>
  <c r="K193" i="9"/>
  <c r="K193" i="8"/>
  <c r="K193" i="7"/>
  <c r="K193" i="6"/>
  <c r="K193" i="5"/>
  <c r="K193" i="4"/>
  <c r="K193" i="3"/>
  <c r="K193" i="2"/>
  <c r="U193" i="31"/>
  <c r="U193" i="29"/>
  <c r="U193" i="27"/>
  <c r="U193" i="25"/>
  <c r="U193" i="23"/>
  <c r="U193" i="21"/>
  <c r="U193" i="19"/>
  <c r="U193" i="17"/>
  <c r="U193" i="15"/>
  <c r="U193" i="13"/>
  <c r="U193" i="11"/>
  <c r="U193" i="9"/>
  <c r="U193" i="7"/>
  <c r="U193" i="5"/>
  <c r="U193" i="3"/>
  <c r="I260" i="31"/>
  <c r="I260" i="30"/>
  <c r="I260" i="29"/>
  <c r="I260" i="28"/>
  <c r="I260" i="27"/>
  <c r="I260" i="26"/>
  <c r="I260" i="25"/>
  <c r="I260" i="24"/>
  <c r="I260" i="23"/>
  <c r="I260" i="22"/>
  <c r="I260" i="21"/>
  <c r="I260" i="20"/>
  <c r="I260" i="19"/>
  <c r="I260" i="18"/>
  <c r="I260" i="17"/>
  <c r="I260" i="16"/>
  <c r="I260" i="15"/>
  <c r="I260" i="14"/>
  <c r="I260" i="13"/>
  <c r="I260" i="12"/>
  <c r="I260" i="11"/>
  <c r="I260" i="10"/>
  <c r="I260" i="9"/>
  <c r="I260" i="8"/>
  <c r="I260" i="7"/>
  <c r="I260" i="6"/>
  <c r="I260" i="5"/>
  <c r="I260" i="4"/>
  <c r="I260" i="3"/>
  <c r="I260" i="2"/>
  <c r="P260" i="31"/>
  <c r="P260" i="30"/>
  <c r="P260" i="29"/>
  <c r="P260" i="28"/>
  <c r="P260" i="27"/>
  <c r="P260" i="26"/>
  <c r="P260" i="25"/>
  <c r="P260" i="24"/>
  <c r="P260" i="23"/>
  <c r="P260" i="22"/>
  <c r="P260" i="21"/>
  <c r="P260" i="20"/>
  <c r="P260" i="19"/>
  <c r="P260" i="18"/>
  <c r="P260" i="17"/>
  <c r="P260" i="16"/>
  <c r="P260" i="15"/>
  <c r="P260" i="14"/>
  <c r="P260" i="13"/>
  <c r="P260" i="12"/>
  <c r="P260" i="11"/>
  <c r="P260" i="10"/>
  <c r="P260" i="9"/>
  <c r="P260" i="8"/>
  <c r="P260" i="7"/>
  <c r="P260" i="6"/>
  <c r="P260" i="5"/>
  <c r="P260" i="4"/>
  <c r="P260" i="3"/>
  <c r="P260" i="2"/>
  <c r="T260" i="30"/>
  <c r="T260" i="28"/>
  <c r="T398" s="1"/>
  <c r="T260" i="26"/>
  <c r="T260" i="24"/>
  <c r="T260" i="22"/>
  <c r="T260" i="20"/>
  <c r="T398" s="1"/>
  <c r="T260" i="18"/>
  <c r="T260" i="16"/>
  <c r="T260" i="14"/>
  <c r="T260" i="12"/>
  <c r="T260" i="10"/>
  <c r="T260" i="8"/>
  <c r="T260" i="6"/>
  <c r="T260" i="4"/>
  <c r="T260" i="2"/>
  <c r="Y260" i="30"/>
  <c r="Y260" i="26"/>
  <c r="Y260" i="22"/>
  <c r="Y260" i="18"/>
  <c r="Y260" i="14"/>
  <c r="Y260" i="10"/>
  <c r="Y260" i="6"/>
  <c r="Y260" i="2"/>
  <c r="U441" i="30"/>
  <c r="U441" i="26"/>
  <c r="U441" i="22"/>
  <c r="U441" i="18"/>
  <c r="U441" i="14"/>
  <c r="U441" i="10"/>
  <c r="U441" i="6"/>
  <c r="U441" i="2"/>
  <c r="J238" i="1"/>
  <c r="Q238"/>
  <c r="U238"/>
  <c r="L259"/>
  <c r="J193" i="13"/>
  <c r="J193" i="12"/>
  <c r="J193" i="11"/>
  <c r="J193" i="10"/>
  <c r="J193" i="9"/>
  <c r="J193" i="8"/>
  <c r="J193" i="7"/>
  <c r="J193" i="6"/>
  <c r="J193" i="5"/>
  <c r="J193" i="4"/>
  <c r="J193" i="3"/>
  <c r="J193" i="2"/>
  <c r="T193" i="31"/>
  <c r="T193" i="29"/>
  <c r="T193" i="27"/>
  <c r="T193" i="25"/>
  <c r="T193" i="23"/>
  <c r="T193" i="21"/>
  <c r="T193" i="19"/>
  <c r="T193" i="17"/>
  <c r="T193" i="15"/>
  <c r="T193" i="13"/>
  <c r="T193" i="11"/>
  <c r="T193" i="9"/>
  <c r="T193" i="7"/>
  <c r="T193" i="5"/>
  <c r="T193" i="3"/>
  <c r="C238" i="1"/>
  <c r="L260" i="31"/>
  <c r="L260" i="30"/>
  <c r="L260" i="29"/>
  <c r="L260" i="28"/>
  <c r="L260" i="27"/>
  <c r="L260" i="26"/>
  <c r="L260" i="25"/>
  <c r="L260" i="24"/>
  <c r="L260" i="23"/>
  <c r="L260" i="22"/>
  <c r="L260" i="21"/>
  <c r="L260" i="20"/>
  <c r="L260" i="19"/>
  <c r="L260" i="18"/>
  <c r="L260" i="17"/>
  <c r="L260" i="16"/>
  <c r="L260" i="15"/>
  <c r="L260" i="14"/>
  <c r="L260" i="13"/>
  <c r="L260" i="12"/>
  <c r="L260" i="11"/>
  <c r="L260" i="10"/>
  <c r="L260" i="9"/>
  <c r="L260" i="8"/>
  <c r="L260" i="7"/>
  <c r="L260" i="6"/>
  <c r="L260" i="5"/>
  <c r="L260" i="4"/>
  <c r="L260" i="3"/>
  <c r="L260" i="2"/>
  <c r="U260" i="31"/>
  <c r="U260" i="29"/>
  <c r="U260" i="27"/>
  <c r="U260" i="25"/>
  <c r="U260" i="23"/>
  <c r="U260" i="21"/>
  <c r="U260" i="19"/>
  <c r="U260" i="17"/>
  <c r="U260" i="15"/>
  <c r="U260" i="13"/>
  <c r="U260" i="11"/>
  <c r="U260" i="9"/>
  <c r="U260" i="7"/>
  <c r="U260" i="5"/>
  <c r="U260" i="3"/>
  <c r="Y260" i="29"/>
  <c r="Y260" i="25"/>
  <c r="Y260" i="21"/>
  <c r="Y260" i="17"/>
  <c r="Y260" i="13"/>
  <c r="Y260" i="9"/>
  <c r="Y260" i="5"/>
  <c r="L398" i="31"/>
  <c r="L403" s="1"/>
  <c r="L398" i="30"/>
  <c r="L403" s="1"/>
  <c r="L398" i="29"/>
  <c r="L403" s="1"/>
  <c r="L398" i="28"/>
  <c r="L403" s="1"/>
  <c r="L398" i="27"/>
  <c r="L403" s="1"/>
  <c r="L398" i="26"/>
  <c r="L403" s="1"/>
  <c r="L398" i="25"/>
  <c r="L403" s="1"/>
  <c r="L398" i="24"/>
  <c r="L403" s="1"/>
  <c r="L398" i="23"/>
  <c r="L403" s="1"/>
  <c r="L398" i="22"/>
  <c r="L403" s="1"/>
  <c r="L398" i="21"/>
  <c r="L403" s="1"/>
  <c r="L398" i="20"/>
  <c r="L403" s="1"/>
  <c r="L398" i="19"/>
  <c r="L403" s="1"/>
  <c r="L398" i="18"/>
  <c r="L403" s="1"/>
  <c r="L398" i="17"/>
  <c r="L403" s="1"/>
  <c r="L398" i="16"/>
  <c r="L403" s="1"/>
  <c r="L398" i="15"/>
  <c r="L403" s="1"/>
  <c r="L398" i="14"/>
  <c r="L403" s="1"/>
  <c r="L398" i="13"/>
  <c r="L403" s="1"/>
  <c r="L398" i="12"/>
  <c r="L403" s="1"/>
  <c r="L398" i="11"/>
  <c r="L403" s="1"/>
  <c r="L398" i="10"/>
  <c r="L403" s="1"/>
  <c r="L398" i="9"/>
  <c r="L403" s="1"/>
  <c r="L398" i="8"/>
  <c r="L403" s="1"/>
  <c r="L398" i="7"/>
  <c r="L403" s="1"/>
  <c r="L398" i="6"/>
  <c r="L403" s="1"/>
  <c r="L398" i="5"/>
  <c r="L403" s="1"/>
  <c r="L398" i="4"/>
  <c r="L403" s="1"/>
  <c r="L398" i="3"/>
  <c r="L403" s="1"/>
  <c r="L398" i="2"/>
  <c r="L403" s="1"/>
  <c r="U398" i="31"/>
  <c r="U403" s="1"/>
  <c r="U398" i="29"/>
  <c r="U403" s="1"/>
  <c r="U516" s="1"/>
  <c r="U398" i="27"/>
  <c r="U403" s="1"/>
  <c r="U398" i="25"/>
  <c r="U403" s="1"/>
  <c r="U398" i="23"/>
  <c r="U403" s="1"/>
  <c r="U398" i="21"/>
  <c r="U403" s="1"/>
  <c r="U516" s="1"/>
  <c r="U398" i="19"/>
  <c r="U403" s="1"/>
  <c r="U398" i="17"/>
  <c r="U403" s="1"/>
  <c r="U398" i="15"/>
  <c r="U403" s="1"/>
  <c r="U398" i="13"/>
  <c r="U403" s="1"/>
  <c r="U516" s="1"/>
  <c r="U398" i="11"/>
  <c r="U403" s="1"/>
  <c r="U398" i="9"/>
  <c r="U403" s="1"/>
  <c r="U398" i="7"/>
  <c r="U403" s="1"/>
  <c r="U398" i="5"/>
  <c r="U403" s="1"/>
  <c r="U516" s="1"/>
  <c r="U398" i="3"/>
  <c r="U403" s="1"/>
  <c r="U193" i="1"/>
  <c r="I238"/>
  <c r="P238"/>
  <c r="T238"/>
  <c r="AA238"/>
  <c r="K259"/>
  <c r="R259"/>
  <c r="Y259"/>
  <c r="I193" i="13"/>
  <c r="I193" i="12"/>
  <c r="I193" i="11"/>
  <c r="I193" i="10"/>
  <c r="I193" i="9"/>
  <c r="I193" i="8"/>
  <c r="I193" i="7"/>
  <c r="I193" i="6"/>
  <c r="I193" i="5"/>
  <c r="I193" i="4"/>
  <c r="I193" i="3"/>
  <c r="I193" i="2"/>
  <c r="U193" i="30"/>
  <c r="U193" i="28"/>
  <c r="U193" i="26"/>
  <c r="U193" i="24"/>
  <c r="U193" i="22"/>
  <c r="U193" i="20"/>
  <c r="U193" i="18"/>
  <c r="U193" i="16"/>
  <c r="U193" i="14"/>
  <c r="U193" i="12"/>
  <c r="U193" i="10"/>
  <c r="U193" i="8"/>
  <c r="U193" i="6"/>
  <c r="U193" i="4"/>
  <c r="U193" i="2"/>
  <c r="K260" i="31"/>
  <c r="K260" i="30"/>
  <c r="K260" i="29"/>
  <c r="K260" i="28"/>
  <c r="K260" i="27"/>
  <c r="K260" i="26"/>
  <c r="K260" i="25"/>
  <c r="K260" i="24"/>
  <c r="K260" i="23"/>
  <c r="K260" i="22"/>
  <c r="K260" i="21"/>
  <c r="K260" i="20"/>
  <c r="K260" i="19"/>
  <c r="K260" i="18"/>
  <c r="K260" i="17"/>
  <c r="K260" i="16"/>
  <c r="K260" i="15"/>
  <c r="K260" i="14"/>
  <c r="K260" i="13"/>
  <c r="K260" i="12"/>
  <c r="K260" i="11"/>
  <c r="K260" i="10"/>
  <c r="K260" i="9"/>
  <c r="K260" i="8"/>
  <c r="K260" i="7"/>
  <c r="K260" i="6"/>
  <c r="K260" i="5"/>
  <c r="K260" i="4"/>
  <c r="K260" i="3"/>
  <c r="K260" i="2"/>
  <c r="T260" i="31"/>
  <c r="T398" s="1"/>
  <c r="T260" i="29"/>
  <c r="T260" i="27"/>
  <c r="T260" i="25"/>
  <c r="T260" i="23"/>
  <c r="T398" s="1"/>
  <c r="T260" i="21"/>
  <c r="T260" i="19"/>
  <c r="T260" i="17"/>
  <c r="T260" i="15"/>
  <c r="T398" s="1"/>
  <c r="T260" i="13"/>
  <c r="T260" i="11"/>
  <c r="T260" i="9"/>
  <c r="T260" i="7"/>
  <c r="T260" i="5"/>
  <c r="T260" i="3"/>
  <c r="Y260" i="28"/>
  <c r="Y260" i="24"/>
  <c r="Y260" i="20"/>
  <c r="Y260" i="16"/>
  <c r="Y260" i="12"/>
  <c r="Y260" i="8"/>
  <c r="Y260" i="4"/>
  <c r="D441" i="31"/>
  <c r="D514" s="1"/>
  <c r="D515" s="1"/>
  <c r="D441" i="27"/>
  <c r="D514" s="1"/>
  <c r="D515" s="1"/>
  <c r="D441" i="23"/>
  <c r="D514" s="1"/>
  <c r="D515" s="1"/>
  <c r="D441" i="19"/>
  <c r="D514" s="1"/>
  <c r="D515" s="1"/>
  <c r="D441" i="15"/>
  <c r="D514" s="1"/>
  <c r="D515" s="1"/>
  <c r="D441" i="11"/>
  <c r="D514" s="1"/>
  <c r="D515" s="1"/>
  <c r="D441" i="7"/>
  <c r="D514" s="1"/>
  <c r="D515" s="1"/>
  <c r="D441" i="3"/>
  <c r="D514" s="1"/>
  <c r="D515" s="1"/>
  <c r="AB76" i="1"/>
  <c r="AB384"/>
  <c r="W477"/>
  <c r="W512"/>
  <c r="V477" i="26"/>
  <c r="V512"/>
  <c r="V477" i="24"/>
  <c r="V512"/>
  <c r="V477" i="20"/>
  <c r="V512"/>
  <c r="V513" i="18"/>
  <c r="W512" i="16"/>
  <c r="W512" i="3"/>
  <c r="J441" i="28"/>
  <c r="J514" s="1"/>
  <c r="J515" s="1"/>
  <c r="J516" s="1"/>
  <c r="J441" i="24"/>
  <c r="J514" s="1"/>
  <c r="J515" s="1"/>
  <c r="J516" s="1"/>
  <c r="J441" i="20"/>
  <c r="J514" s="1"/>
  <c r="J515" s="1"/>
  <c r="J516" s="1"/>
  <c r="J441" i="16"/>
  <c r="J514" s="1"/>
  <c r="J515" s="1"/>
  <c r="J516" s="1"/>
  <c r="J441" i="12"/>
  <c r="J514" s="1"/>
  <c r="J515" s="1"/>
  <c r="J516" s="1"/>
  <c r="J441" i="8"/>
  <c r="J514" s="1"/>
  <c r="J515" s="1"/>
  <c r="J516" s="1"/>
  <c r="J441" i="4"/>
  <c r="J514" s="1"/>
  <c r="J515" s="1"/>
  <c r="J516" s="1"/>
  <c r="W513" i="29"/>
  <c r="W513" i="19"/>
  <c r="W513" i="12"/>
  <c r="V477"/>
  <c r="W513" i="8"/>
  <c r="V477"/>
  <c r="V512"/>
  <c r="W513" i="6"/>
  <c r="V477" i="28"/>
  <c r="V512"/>
  <c r="V398" i="24"/>
  <c r="V403" s="1"/>
  <c r="W513" i="23"/>
  <c r="W513" i="22"/>
  <c r="W512"/>
  <c r="W477" i="18"/>
  <c r="W512"/>
  <c r="V513" i="16"/>
  <c r="V513" i="15"/>
  <c r="J516" i="2"/>
  <c r="W513" i="27"/>
  <c r="V477"/>
  <c r="V512"/>
  <c r="V398" i="26"/>
  <c r="V403" s="1"/>
  <c r="W513" i="25"/>
  <c r="V477" i="22"/>
  <c r="V512"/>
  <c r="V477" i="21"/>
  <c r="V512"/>
  <c r="W477" i="13"/>
  <c r="W512"/>
  <c r="J398" i="1"/>
  <c r="S76" i="6"/>
  <c r="AB52" i="3"/>
  <c r="P193" i="27"/>
  <c r="P193" i="22"/>
  <c r="P193" i="21"/>
  <c r="P193" i="19"/>
  <c r="P193" i="17"/>
  <c r="P193" i="9"/>
  <c r="S76" i="1"/>
  <c r="S192" i="24"/>
  <c r="AB192" i="1"/>
  <c r="S186" i="25"/>
  <c r="S180" i="1"/>
  <c r="AB180"/>
  <c r="P193" i="31"/>
  <c r="P193" i="30"/>
  <c r="P193" i="29"/>
  <c r="P193" i="28"/>
  <c r="P193" i="26"/>
  <c r="P193" i="25"/>
  <c r="P193" i="24"/>
  <c r="P193" i="23"/>
  <c r="P193" i="20"/>
  <c r="P193" i="18"/>
  <c r="P193" i="16"/>
  <c r="P193" i="14"/>
  <c r="P193" i="8"/>
  <c r="P193" i="4"/>
  <c r="P193" i="2"/>
  <c r="S174" i="1"/>
  <c r="AB174"/>
  <c r="AB162"/>
  <c r="Y193" i="31"/>
  <c r="Y193" i="30"/>
  <c r="Y193" i="25"/>
  <c r="Y193" i="23"/>
  <c r="Y193" i="14"/>
  <c r="Y193" i="7"/>
  <c r="Y193" i="6"/>
  <c r="Y193" i="29"/>
  <c r="Y193" i="28"/>
  <c r="Y193" i="27"/>
  <c r="Y193" i="26"/>
  <c r="Y193" i="24"/>
  <c r="Y193" i="22"/>
  <c r="Y193" i="21"/>
  <c r="Y193" i="20"/>
  <c r="Y193" i="19"/>
  <c r="Y193" i="18"/>
  <c r="Y193" i="17"/>
  <c r="Y193" i="16"/>
  <c r="Y193" i="15"/>
  <c r="P193"/>
  <c r="Y193" i="13"/>
  <c r="P193"/>
  <c r="Y193" i="12"/>
  <c r="P193"/>
  <c r="Y193" i="11"/>
  <c r="P193"/>
  <c r="Y193" i="10"/>
  <c r="P193"/>
  <c r="Y193" i="9"/>
  <c r="Y193" i="8"/>
  <c r="P193" i="7"/>
  <c r="P193" i="6"/>
  <c r="Y193" i="5"/>
  <c r="P193"/>
  <c r="Y193" i="4"/>
  <c r="Y193" i="3"/>
  <c r="P193"/>
  <c r="Y193" i="2"/>
  <c r="AB168" i="1"/>
  <c r="Y193"/>
  <c r="S168"/>
  <c r="P193"/>
  <c r="W514" i="5"/>
  <c r="L441" i="28"/>
  <c r="L514" s="1"/>
  <c r="L515" s="1"/>
  <c r="L516" s="1"/>
  <c r="L441" i="16"/>
  <c r="L514" s="1"/>
  <c r="L515" s="1"/>
  <c r="V477" i="31"/>
  <c r="V512"/>
  <c r="W477" i="30"/>
  <c r="W512"/>
  <c r="W477" i="29"/>
  <c r="W512"/>
  <c r="W477" i="25"/>
  <c r="W512"/>
  <c r="V403" i="23"/>
  <c r="V477"/>
  <c r="V512"/>
  <c r="V477" i="19"/>
  <c r="V512"/>
  <c r="W513" i="18"/>
  <c r="V477"/>
  <c r="W477" i="17"/>
  <c r="W512"/>
  <c r="V403" i="16"/>
  <c r="W477"/>
  <c r="V512" i="15"/>
  <c r="W513" i="14"/>
  <c r="V477"/>
  <c r="V477" i="11"/>
  <c r="V512"/>
  <c r="W477" i="10"/>
  <c r="W512"/>
  <c r="W477" i="9"/>
  <c r="W512"/>
  <c r="V477" i="6"/>
  <c r="V512"/>
  <c r="W477" i="5"/>
  <c r="W512"/>
  <c r="W477" i="4"/>
  <c r="W512"/>
  <c r="V477" i="3"/>
  <c r="V512"/>
  <c r="W477" i="2"/>
  <c r="W512"/>
  <c r="J441" i="30"/>
  <c r="J514" s="1"/>
  <c r="J515" s="1"/>
  <c r="J516" s="1"/>
  <c r="J441" i="26"/>
  <c r="J514" s="1"/>
  <c r="J515" s="1"/>
  <c r="J516" s="1"/>
  <c r="J441" i="22"/>
  <c r="J514" s="1"/>
  <c r="J515" s="1"/>
  <c r="J516" s="1"/>
  <c r="J441" i="18"/>
  <c r="J514" s="1"/>
  <c r="J515" s="1"/>
  <c r="J516" s="1"/>
  <c r="J441" i="14"/>
  <c r="J514" s="1"/>
  <c r="J515" s="1"/>
  <c r="J516" s="1"/>
  <c r="J441" i="10"/>
  <c r="J514" s="1"/>
  <c r="J515" s="1"/>
  <c r="J516" s="1"/>
  <c r="J441" i="6"/>
  <c r="J514" s="1"/>
  <c r="J515" s="1"/>
  <c r="J516" s="1"/>
  <c r="L441" i="30"/>
  <c r="L514" s="1"/>
  <c r="L515" s="1"/>
  <c r="L516" s="1"/>
  <c r="L441" i="26"/>
  <c r="L514" s="1"/>
  <c r="L515" s="1"/>
  <c r="L516" s="1"/>
  <c r="L441" i="22"/>
  <c r="L514" s="1"/>
  <c r="L515" s="1"/>
  <c r="L516" s="1"/>
  <c r="L441" i="18"/>
  <c r="L514" s="1"/>
  <c r="L515" s="1"/>
  <c r="L516" s="1"/>
  <c r="L441" i="14"/>
  <c r="L514" s="1"/>
  <c r="L515" s="1"/>
  <c r="L516" s="1"/>
  <c r="L441" i="10"/>
  <c r="L514" s="1"/>
  <c r="L515" s="1"/>
  <c r="L441" i="6"/>
  <c r="L514" s="1"/>
  <c r="L515" s="1"/>
  <c r="L516" s="1"/>
  <c r="L441" i="2"/>
  <c r="L514" s="1"/>
  <c r="L515" s="1"/>
  <c r="L516" s="1"/>
  <c r="W514" i="29"/>
  <c r="W514" i="16"/>
  <c r="W514" i="4"/>
  <c r="L441" i="20"/>
  <c r="L514" s="1"/>
  <c r="L515" s="1"/>
  <c r="L441" i="8"/>
  <c r="L514" s="1"/>
  <c r="L515" s="1"/>
  <c r="V477" i="30"/>
  <c r="V512"/>
  <c r="V477" i="29"/>
  <c r="V512"/>
  <c r="W477" i="28"/>
  <c r="W512"/>
  <c r="W477" i="27"/>
  <c r="W512"/>
  <c r="W477" i="26"/>
  <c r="W512"/>
  <c r="V477" i="25"/>
  <c r="V512"/>
  <c r="W477" i="24"/>
  <c r="W512"/>
  <c r="V477" i="17"/>
  <c r="V512"/>
  <c r="V477" i="16"/>
  <c r="V512"/>
  <c r="W477" i="12"/>
  <c r="W512"/>
  <c r="V477" i="10"/>
  <c r="V512"/>
  <c r="V477" i="9"/>
  <c r="V512"/>
  <c r="W477" i="8"/>
  <c r="W512"/>
  <c r="V477" i="5"/>
  <c r="V512"/>
  <c r="V477" i="4"/>
  <c r="V512"/>
  <c r="V477" i="2"/>
  <c r="V512"/>
  <c r="U516" i="30"/>
  <c r="U516" i="28"/>
  <c r="U516" i="26"/>
  <c r="U516" i="22"/>
  <c r="U516" i="20"/>
  <c r="U516" i="18"/>
  <c r="U516" i="14"/>
  <c r="U516" i="12"/>
  <c r="U516" i="10"/>
  <c r="U516" i="6"/>
  <c r="U516" i="4"/>
  <c r="U516" i="2"/>
  <c r="J441" i="31"/>
  <c r="J514" s="1"/>
  <c r="J515" s="1"/>
  <c r="J516" s="1"/>
  <c r="J441" i="27"/>
  <c r="J514" s="1"/>
  <c r="J515" s="1"/>
  <c r="J516" s="1"/>
  <c r="J441" i="23"/>
  <c r="J514" s="1"/>
  <c r="J515" s="1"/>
  <c r="J516" s="1"/>
  <c r="J441" i="19"/>
  <c r="J514" s="1"/>
  <c r="J515" s="1"/>
  <c r="J516" s="1"/>
  <c r="J441" i="15"/>
  <c r="J514" s="1"/>
  <c r="J515" s="1"/>
  <c r="J516" s="1"/>
  <c r="J441" i="11"/>
  <c r="J514" s="1"/>
  <c r="J515" s="1"/>
  <c r="J516" s="1"/>
  <c r="J441" i="7"/>
  <c r="J514" s="1"/>
  <c r="J515" s="1"/>
  <c r="J516" s="1"/>
  <c r="J441" i="3"/>
  <c r="J514" s="1"/>
  <c r="J515" s="1"/>
  <c r="J516" s="1"/>
  <c r="L441" i="31"/>
  <c r="L514" s="1"/>
  <c r="L515" s="1"/>
  <c r="L441" i="27"/>
  <c r="L514" s="1"/>
  <c r="L515" s="1"/>
  <c r="L516" s="1"/>
  <c r="L441" i="23"/>
  <c r="L514" s="1"/>
  <c r="L515" s="1"/>
  <c r="L516" s="1"/>
  <c r="L441" i="19"/>
  <c r="L514" s="1"/>
  <c r="L515" s="1"/>
  <c r="L516" s="1"/>
  <c r="L441" i="15"/>
  <c r="L514" s="1"/>
  <c r="L515" s="1"/>
  <c r="L516" s="1"/>
  <c r="L441" i="11"/>
  <c r="L514" s="1"/>
  <c r="L515" s="1"/>
  <c r="L516" s="1"/>
  <c r="L441" i="7"/>
  <c r="L514" s="1"/>
  <c r="L515" s="1"/>
  <c r="L516" s="1"/>
  <c r="L441" i="3"/>
  <c r="L514" s="1"/>
  <c r="L515" s="1"/>
  <c r="L516" s="1"/>
  <c r="L441" i="24"/>
  <c r="L514" s="1"/>
  <c r="L515" s="1"/>
  <c r="L441" i="12"/>
  <c r="L514" s="1"/>
  <c r="L515" s="1"/>
  <c r="L441" i="4"/>
  <c r="L514" s="1"/>
  <c r="L515" s="1"/>
  <c r="V403" i="29"/>
  <c r="V513" i="28"/>
  <c r="W403" i="27"/>
  <c r="V513"/>
  <c r="V513" i="26"/>
  <c r="V513" i="24"/>
  <c r="W513" i="21"/>
  <c r="W513" i="20"/>
  <c r="V514" i="15"/>
  <c r="W403" i="12"/>
  <c r="V513"/>
  <c r="V403" i="9"/>
  <c r="W403" i="8"/>
  <c r="V513"/>
  <c r="W513" i="7"/>
  <c r="V403" i="5"/>
  <c r="V403" i="4"/>
  <c r="V403" i="3"/>
  <c r="W513"/>
  <c r="L516" i="31"/>
  <c r="L516" i="20"/>
  <c r="L516" i="10"/>
  <c r="L516" i="4"/>
  <c r="U516" i="31"/>
  <c r="U516" i="27"/>
  <c r="U516" i="25"/>
  <c r="U516" i="23"/>
  <c r="U516" i="19"/>
  <c r="U516" i="17"/>
  <c r="U516" i="15"/>
  <c r="U516" i="11"/>
  <c r="U516" i="9"/>
  <c r="U516" i="7"/>
  <c r="U516" i="3"/>
  <c r="Q441" i="30"/>
  <c r="Q514" s="1"/>
  <c r="Q515" s="1"/>
  <c r="Q441" i="26"/>
  <c r="Q514" s="1"/>
  <c r="Q515" s="1"/>
  <c r="Q441" i="18"/>
  <c r="Q514" s="1"/>
  <c r="Q515" s="1"/>
  <c r="Q441" i="14"/>
  <c r="Q514" s="1"/>
  <c r="Q515" s="1"/>
  <c r="Q441" i="10"/>
  <c r="Q514" s="1"/>
  <c r="Q515" s="1"/>
  <c r="Q441" i="2"/>
  <c r="Q514" s="1"/>
  <c r="Q515" s="1"/>
  <c r="J441" i="29"/>
  <c r="J514" s="1"/>
  <c r="J515" s="1"/>
  <c r="J516" s="1"/>
  <c r="J441" i="25"/>
  <c r="J514" s="1"/>
  <c r="J515" s="1"/>
  <c r="J441" i="21"/>
  <c r="J514" s="1"/>
  <c r="J515" s="1"/>
  <c r="J441" i="17"/>
  <c r="J514" s="1"/>
  <c r="J515" s="1"/>
  <c r="J441" i="13"/>
  <c r="J514" s="1"/>
  <c r="J515" s="1"/>
  <c r="J516" s="1"/>
  <c r="J441" i="9"/>
  <c r="J514" s="1"/>
  <c r="J515" s="1"/>
  <c r="J441" i="5"/>
  <c r="J514" s="1"/>
  <c r="J515" s="1"/>
  <c r="L441" i="29"/>
  <c r="L514" s="1"/>
  <c r="L515" s="1"/>
  <c r="L516" s="1"/>
  <c r="L441" i="25"/>
  <c r="L514" s="1"/>
  <c r="L515" s="1"/>
  <c r="L516" s="1"/>
  <c r="L441" i="21"/>
  <c r="L514" s="1"/>
  <c r="L515" s="1"/>
  <c r="L516" s="1"/>
  <c r="L441" i="17"/>
  <c r="L514" s="1"/>
  <c r="L515" s="1"/>
  <c r="L516" s="1"/>
  <c r="L441" i="13"/>
  <c r="L514" s="1"/>
  <c r="L515" s="1"/>
  <c r="L516" s="1"/>
  <c r="L441" i="9"/>
  <c r="L514" s="1"/>
  <c r="L515" s="1"/>
  <c r="L516" s="1"/>
  <c r="L441" i="5"/>
  <c r="L514" s="1"/>
  <c r="L515" s="1"/>
  <c r="L516" s="1"/>
  <c r="T515" i="1"/>
  <c r="L441"/>
  <c r="J441"/>
  <c r="V477"/>
  <c r="V512"/>
  <c r="D441"/>
  <c r="U441"/>
  <c r="U515"/>
  <c r="V513"/>
  <c r="AA346" i="31"/>
  <c r="AA347" s="1"/>
  <c r="Z346"/>
  <c r="Y347"/>
  <c r="AA346" i="30"/>
  <c r="AA347" s="1"/>
  <c r="Z346"/>
  <c r="Y347"/>
  <c r="AA346" i="29"/>
  <c r="AA347" s="1"/>
  <c r="Z346"/>
  <c r="AA346" i="28"/>
  <c r="AA347" s="1"/>
  <c r="Z346"/>
  <c r="AA346" i="27"/>
  <c r="AA347" s="1"/>
  <c r="Z346"/>
  <c r="Y347"/>
  <c r="AA346" i="26"/>
  <c r="AA347" s="1"/>
  <c r="Z346"/>
  <c r="AA346" i="25"/>
  <c r="AA347" s="1"/>
  <c r="Z346"/>
  <c r="AA346" i="24"/>
  <c r="AA347" s="1"/>
  <c r="Z346"/>
  <c r="AA346" i="23"/>
  <c r="AA347" s="1"/>
  <c r="Z346"/>
  <c r="AA346" i="22"/>
  <c r="AA347" s="1"/>
  <c r="Z346"/>
  <c r="Y347"/>
  <c r="AA346" i="21"/>
  <c r="AA347" s="1"/>
  <c r="Z346"/>
  <c r="AA346" i="20"/>
  <c r="AA347" s="1"/>
  <c r="Z346"/>
  <c r="AA346" i="19"/>
  <c r="AA347" s="1"/>
  <c r="Z346"/>
  <c r="AA346" i="18"/>
  <c r="AA347" s="1"/>
  <c r="Z346"/>
  <c r="Y347"/>
  <c r="AA346" i="17"/>
  <c r="AA347" s="1"/>
  <c r="Z346"/>
  <c r="AA346" i="16"/>
  <c r="AA347" s="1"/>
  <c r="Z346"/>
  <c r="AA346" i="15"/>
  <c r="AA347" s="1"/>
  <c r="Z346"/>
  <c r="AA346" i="14"/>
  <c r="AA347" s="1"/>
  <c r="Z346"/>
  <c r="Y347"/>
  <c r="AA346" i="13"/>
  <c r="AA347" s="1"/>
  <c r="Z346"/>
  <c r="AA346" i="12"/>
  <c r="AA347" s="1"/>
  <c r="Z346"/>
  <c r="Y347"/>
  <c r="AA346" i="11"/>
  <c r="AA347" s="1"/>
  <c r="Z346"/>
  <c r="Y347"/>
  <c r="AA346" i="10"/>
  <c r="AA347" s="1"/>
  <c r="Z346"/>
  <c r="Y347"/>
  <c r="AA346" i="9"/>
  <c r="AA347" s="1"/>
  <c r="Z346"/>
  <c r="AA346" i="8"/>
  <c r="AA347" s="1"/>
  <c r="Z346"/>
  <c r="Y347"/>
  <c r="AA346" i="7"/>
  <c r="AA347" s="1"/>
  <c r="Z346"/>
  <c r="Y347"/>
  <c r="AA346" i="6"/>
  <c r="AA347" s="1"/>
  <c r="Z346"/>
  <c r="AA346" i="5"/>
  <c r="AA347" s="1"/>
  <c r="Z346"/>
  <c r="AA346" i="4"/>
  <c r="AA347" s="1"/>
  <c r="Z346"/>
  <c r="AA346" i="3"/>
  <c r="AA347" s="1"/>
  <c r="Z346"/>
  <c r="AA346" i="2"/>
  <c r="AA347" s="1"/>
  <c r="Z346"/>
  <c r="Y347"/>
  <c r="AA346" i="1"/>
  <c r="Z346"/>
  <c r="Y347"/>
  <c r="P142" i="31"/>
  <c r="P143" s="1"/>
  <c r="P142" i="30"/>
  <c r="P142" i="29"/>
  <c r="P142" i="28"/>
  <c r="P142" i="27"/>
  <c r="P143" s="1"/>
  <c r="P142" i="26"/>
  <c r="P142" i="25"/>
  <c r="P142" i="24"/>
  <c r="P142" i="23"/>
  <c r="P143" s="1"/>
  <c r="P142" i="22"/>
  <c r="P142" i="21"/>
  <c r="P142" i="20"/>
  <c r="P142" i="19"/>
  <c r="P143" s="1"/>
  <c r="P142" i="18"/>
  <c r="P142" i="17"/>
  <c r="P142" i="16"/>
  <c r="P142" i="15"/>
  <c r="P143" s="1"/>
  <c r="P142" i="14"/>
  <c r="P142" i="13"/>
  <c r="P142" i="12"/>
  <c r="P142" i="11"/>
  <c r="P143" s="1"/>
  <c r="P142" i="10"/>
  <c r="P142" i="9"/>
  <c r="P142" i="8"/>
  <c r="P142" i="7"/>
  <c r="P143" s="1"/>
  <c r="P142" i="6"/>
  <c r="P142" i="5"/>
  <c r="P142" i="4"/>
  <c r="P142" i="3"/>
  <c r="P143" s="1"/>
  <c r="P142" i="2"/>
  <c r="S117" i="1"/>
  <c r="AB52"/>
  <c r="AB77" s="1"/>
  <c r="Y77" i="31"/>
  <c r="Y78" s="1"/>
  <c r="Y77" i="30"/>
  <c r="Y77" i="29"/>
  <c r="Y78" s="1"/>
  <c r="Y77" i="28"/>
  <c r="Y78" s="1"/>
  <c r="Y77" i="27"/>
  <c r="Y78" s="1"/>
  <c r="Y77" i="26"/>
  <c r="Y77" i="25"/>
  <c r="Y78" s="1"/>
  <c r="Y77" i="24"/>
  <c r="Y78" s="1"/>
  <c r="Y77" i="23"/>
  <c r="Y78" s="1"/>
  <c r="Y77" i="22"/>
  <c r="Y77" i="21"/>
  <c r="Y78" s="1"/>
  <c r="Y77" i="20"/>
  <c r="Y78" s="1"/>
  <c r="Y77" i="19"/>
  <c r="Y78" s="1"/>
  <c r="Y77" i="18"/>
  <c r="Y77" i="17"/>
  <c r="Y78" s="1"/>
  <c r="Y77" i="16"/>
  <c r="Y78" s="1"/>
  <c r="Y77" i="15"/>
  <c r="Y78" s="1"/>
  <c r="Y77" i="14"/>
  <c r="Y77" i="13"/>
  <c r="Y78" s="1"/>
  <c r="Y77" i="12"/>
  <c r="Y78" s="1"/>
  <c r="Y77" i="11"/>
  <c r="Y78" s="1"/>
  <c r="Y77" i="10"/>
  <c r="Y77" i="9"/>
  <c r="Y78" s="1"/>
  <c r="Y77" i="8"/>
  <c r="Y78" s="1"/>
  <c r="Y77" i="7"/>
  <c r="Y78" s="1"/>
  <c r="Y77" i="6"/>
  <c r="Y77" i="5"/>
  <c r="Y78" s="1"/>
  <c r="Y77" i="4"/>
  <c r="Y78" s="1"/>
  <c r="Y77" i="3"/>
  <c r="Y78" s="1"/>
  <c r="Y77" i="2"/>
  <c r="Y515" i="1"/>
  <c r="U398"/>
  <c r="L398"/>
  <c r="Y306"/>
  <c r="Y398" s="1"/>
  <c r="Z302"/>
  <c r="AA302"/>
  <c r="Y306" i="31"/>
  <c r="Z302"/>
  <c r="AA302"/>
  <c r="AA306" s="1"/>
  <c r="Y306" i="28"/>
  <c r="Z302"/>
  <c r="AA302"/>
  <c r="AA306" s="1"/>
  <c r="AA398" s="1"/>
  <c r="Y306" i="27"/>
  <c r="Z302"/>
  <c r="AA302"/>
  <c r="AA306" s="1"/>
  <c r="Y306" i="26"/>
  <c r="Z302"/>
  <c r="AA302"/>
  <c r="AA306" s="1"/>
  <c r="Y306" i="25"/>
  <c r="Z302"/>
  <c r="AA302"/>
  <c r="AA306" s="1"/>
  <c r="Y306" i="21"/>
  <c r="Z302"/>
  <c r="AA302"/>
  <c r="AA306" s="1"/>
  <c r="Y306" i="20"/>
  <c r="Z302"/>
  <c r="AA302"/>
  <c r="AA306" s="1"/>
  <c r="Y306" i="16"/>
  <c r="Z302"/>
  <c r="AA302"/>
  <c r="AA306" s="1"/>
  <c r="Y306" i="11"/>
  <c r="Z302"/>
  <c r="AA302"/>
  <c r="AA306" s="1"/>
  <c r="Y306" i="7"/>
  <c r="Z302"/>
  <c r="AA302"/>
  <c r="AA306" s="1"/>
  <c r="Y306" i="3"/>
  <c r="Y398" s="1"/>
  <c r="Z302"/>
  <c r="AA302"/>
  <c r="AA306" s="1"/>
  <c r="Y306" i="30"/>
  <c r="Z302"/>
  <c r="AA302"/>
  <c r="AA306" s="1"/>
  <c r="Y306" i="29"/>
  <c r="Z302"/>
  <c r="AA302"/>
  <c r="AA306" s="1"/>
  <c r="Y306" i="24"/>
  <c r="Z302"/>
  <c r="AA302"/>
  <c r="AA306" s="1"/>
  <c r="Y306" i="23"/>
  <c r="Z302"/>
  <c r="AA302"/>
  <c r="AA306" s="1"/>
  <c r="Y306" i="22"/>
  <c r="Z302"/>
  <c r="AA302"/>
  <c r="AA306" s="1"/>
  <c r="Y306" i="19"/>
  <c r="Z302"/>
  <c r="AA302"/>
  <c r="AA306" s="1"/>
  <c r="Y306" i="18"/>
  <c r="Z302"/>
  <c r="AA302"/>
  <c r="AA306" s="1"/>
  <c r="Y306" i="17"/>
  <c r="Z302"/>
  <c r="AA302"/>
  <c r="AA306" s="1"/>
  <c r="Y306" i="15"/>
  <c r="Z302"/>
  <c r="AA302"/>
  <c r="AA306" s="1"/>
  <c r="Y306" i="14"/>
  <c r="Z302"/>
  <c r="AA302"/>
  <c r="AA306" s="1"/>
  <c r="Y306" i="13"/>
  <c r="Z302"/>
  <c r="AA302"/>
  <c r="AA306" s="1"/>
  <c r="Y306" i="12"/>
  <c r="Z302"/>
  <c r="AA302"/>
  <c r="AA306" s="1"/>
  <c r="Y306" i="10"/>
  <c r="Z302"/>
  <c r="AA302"/>
  <c r="AA306" s="1"/>
  <c r="Y306" i="9"/>
  <c r="Z302"/>
  <c r="AA302"/>
  <c r="AA306" s="1"/>
  <c r="Y306" i="8"/>
  <c r="Z302"/>
  <c r="AA302"/>
  <c r="AA306" s="1"/>
  <c r="Y306" i="6"/>
  <c r="Z302"/>
  <c r="AA302"/>
  <c r="AA306" s="1"/>
  <c r="Y306" i="5"/>
  <c r="Z302"/>
  <c r="AA302"/>
  <c r="AA306" s="1"/>
  <c r="Y306" i="4"/>
  <c r="Z302"/>
  <c r="AA302"/>
  <c r="AA306" s="1"/>
  <c r="Y306" i="2"/>
  <c r="Z302"/>
  <c r="AA302"/>
  <c r="AA306" s="1"/>
  <c r="AA294" i="1"/>
  <c r="Z294"/>
  <c r="AA293" i="31"/>
  <c r="AA297" s="1"/>
  <c r="Z293"/>
  <c r="AB293" s="1"/>
  <c r="AA294" i="30"/>
  <c r="Z294"/>
  <c r="AB294" s="1"/>
  <c r="AA293" i="29"/>
  <c r="AA297" s="1"/>
  <c r="Z293"/>
  <c r="AB293" s="1"/>
  <c r="AA294" i="28"/>
  <c r="Z294"/>
  <c r="AB294" s="1"/>
  <c r="AA293" i="27"/>
  <c r="AA297" s="1"/>
  <c r="Z293"/>
  <c r="AB293" s="1"/>
  <c r="AA293" i="26"/>
  <c r="AA297" s="1"/>
  <c r="Z293"/>
  <c r="AB293" s="1"/>
  <c r="AA294" i="25"/>
  <c r="Z294"/>
  <c r="AB294" s="1"/>
  <c r="AA293" i="24"/>
  <c r="AA297" s="1"/>
  <c r="Z293"/>
  <c r="AB293" s="1"/>
  <c r="AA294" i="23"/>
  <c r="Z294"/>
  <c r="AB294" s="1"/>
  <c r="AA293" i="22"/>
  <c r="AA297" s="1"/>
  <c r="Z293"/>
  <c r="AB293" s="1"/>
  <c r="AA293" i="21"/>
  <c r="AA297" s="1"/>
  <c r="Z293"/>
  <c r="AB293" s="1"/>
  <c r="AA294" i="20"/>
  <c r="Z294"/>
  <c r="AB294" s="1"/>
  <c r="AA293" i="19"/>
  <c r="AA297" s="1"/>
  <c r="Z293"/>
  <c r="AB293" s="1"/>
  <c r="AA294" i="18"/>
  <c r="Z294"/>
  <c r="AB294" s="1"/>
  <c r="AA293" i="17"/>
  <c r="AA297" s="1"/>
  <c r="Z293"/>
  <c r="AB293" s="1"/>
  <c r="AA293" i="16"/>
  <c r="AA297" s="1"/>
  <c r="Z293"/>
  <c r="AB293" s="1"/>
  <c r="AA293" i="15"/>
  <c r="AA297" s="1"/>
  <c r="Z293"/>
  <c r="AB293" s="1"/>
  <c r="AA294" i="14"/>
  <c r="Z294"/>
  <c r="AB294" s="1"/>
  <c r="AA293" i="13"/>
  <c r="AA297" s="1"/>
  <c r="Z293"/>
  <c r="AB293" s="1"/>
  <c r="AA293" i="12"/>
  <c r="AA297" s="1"/>
  <c r="Z293"/>
  <c r="AB293" s="1"/>
  <c r="AA293" i="11"/>
  <c r="AA297" s="1"/>
  <c r="AA398" s="1"/>
  <c r="Z293"/>
  <c r="AB293" s="1"/>
  <c r="AA294" i="10"/>
  <c r="Z294"/>
  <c r="AB294" s="1"/>
  <c r="AA293" i="9"/>
  <c r="AA297" s="1"/>
  <c r="Z293"/>
  <c r="AB293" s="1"/>
  <c r="AA294" i="8"/>
  <c r="Z294"/>
  <c r="AB294" s="1"/>
  <c r="AA293" i="7"/>
  <c r="AA297" s="1"/>
  <c r="Z293"/>
  <c r="AB293" s="1"/>
  <c r="AA294" i="6"/>
  <c r="Z294"/>
  <c r="AB294" s="1"/>
  <c r="AA293" i="5"/>
  <c r="AA297" s="1"/>
  <c r="Z293"/>
  <c r="AB293" s="1"/>
  <c r="AA294" i="4"/>
  <c r="Z294"/>
  <c r="AB294" s="1"/>
  <c r="AA294" i="3"/>
  <c r="Z294"/>
  <c r="AB294" s="1"/>
  <c r="AA293" i="2"/>
  <c r="AA297" s="1"/>
  <c r="Z293"/>
  <c r="AB293" s="1"/>
  <c r="Y297" i="31"/>
  <c r="Y297" i="29"/>
  <c r="Y398" s="1"/>
  <c r="Y297" i="27"/>
  <c r="Y297" i="21"/>
  <c r="Y297" i="19"/>
  <c r="Y398" s="1"/>
  <c r="Y297" i="17"/>
  <c r="Y297" i="15"/>
  <c r="Y297" i="13"/>
  <c r="Y297" i="11"/>
  <c r="Y398" s="1"/>
  <c r="Y297" i="9"/>
  <c r="Y398" s="1"/>
  <c r="Y297" i="7"/>
  <c r="Y297" i="5"/>
  <c r="AA293" i="1"/>
  <c r="Z293"/>
  <c r="AA294" i="31"/>
  <c r="Z294"/>
  <c r="AB294" s="1"/>
  <c r="AA293" i="30"/>
  <c r="AA297" s="1"/>
  <c r="Z293"/>
  <c r="AB293" s="1"/>
  <c r="AA294" i="29"/>
  <c r="Z294"/>
  <c r="AB294" s="1"/>
  <c r="AA293" i="28"/>
  <c r="AA297" s="1"/>
  <c r="Z293"/>
  <c r="AB293" s="1"/>
  <c r="AA294" i="27"/>
  <c r="Z294"/>
  <c r="AB294" s="1"/>
  <c r="AA294" i="26"/>
  <c r="Z294"/>
  <c r="AB294" s="1"/>
  <c r="AA293" i="25"/>
  <c r="AA297" s="1"/>
  <c r="Z293"/>
  <c r="AB293" s="1"/>
  <c r="AA294" i="24"/>
  <c r="Z294"/>
  <c r="AB294" s="1"/>
  <c r="AA293" i="23"/>
  <c r="AA297" s="1"/>
  <c r="Z293"/>
  <c r="AB293" s="1"/>
  <c r="AA294" i="22"/>
  <c r="Z294"/>
  <c r="AB294" s="1"/>
  <c r="AA294" i="21"/>
  <c r="Z294"/>
  <c r="AB294" s="1"/>
  <c r="AA293" i="20"/>
  <c r="AA297" s="1"/>
  <c r="Z293"/>
  <c r="AB293" s="1"/>
  <c r="AA294" i="19"/>
  <c r="Z294"/>
  <c r="AB294" s="1"/>
  <c r="AA293" i="18"/>
  <c r="AA297" s="1"/>
  <c r="Z293"/>
  <c r="AB293" s="1"/>
  <c r="AA294" i="17"/>
  <c r="Z294"/>
  <c r="AB294" s="1"/>
  <c r="AA294" i="16"/>
  <c r="Z294"/>
  <c r="AB294" s="1"/>
  <c r="AA294" i="15"/>
  <c r="Z294"/>
  <c r="AB294" s="1"/>
  <c r="AA293" i="14"/>
  <c r="AA297" s="1"/>
  <c r="AA398" s="1"/>
  <c r="Z293"/>
  <c r="AB293" s="1"/>
  <c r="AA294" i="13"/>
  <c r="Z294"/>
  <c r="AB294" s="1"/>
  <c r="AA294" i="12"/>
  <c r="Z294"/>
  <c r="AB294" s="1"/>
  <c r="AA294" i="11"/>
  <c r="Z294"/>
  <c r="AB294" s="1"/>
  <c r="AA293" i="10"/>
  <c r="AA297" s="1"/>
  <c r="Z293"/>
  <c r="AB293" s="1"/>
  <c r="AA294" i="9"/>
  <c r="Z294"/>
  <c r="AB294" s="1"/>
  <c r="AA293" i="8"/>
  <c r="AA297" s="1"/>
  <c r="Z293"/>
  <c r="AB293" s="1"/>
  <c r="AA294" i="7"/>
  <c r="Z294"/>
  <c r="AB294" s="1"/>
  <c r="AA293" i="6"/>
  <c r="AA297" s="1"/>
  <c r="Z293"/>
  <c r="AB293" s="1"/>
  <c r="AA294" i="5"/>
  <c r="Z294"/>
  <c r="AB294" s="1"/>
  <c r="AA293" i="4"/>
  <c r="AA297" s="1"/>
  <c r="Z293"/>
  <c r="AB293" s="1"/>
  <c r="AA293" i="3"/>
  <c r="AA297" s="1"/>
  <c r="Z293"/>
  <c r="AB293" s="1"/>
  <c r="AA294" i="2"/>
  <c r="Z294"/>
  <c r="AB294" s="1"/>
  <c r="AA398" i="22"/>
  <c r="Y297" i="1"/>
  <c r="Y297" i="30"/>
  <c r="Y398" s="1"/>
  <c r="Y297" i="28"/>
  <c r="Y297" i="26"/>
  <c r="Y297" i="24"/>
  <c r="Y398" s="1"/>
  <c r="Y297" i="22"/>
  <c r="Y297" i="20"/>
  <c r="Y398" s="1"/>
  <c r="Y297" i="18"/>
  <c r="Y297" i="16"/>
  <c r="Y297" i="14"/>
  <c r="Y398" s="1"/>
  <c r="Y297" i="12"/>
  <c r="Y398" s="1"/>
  <c r="Y297" i="10"/>
  <c r="Y297" i="8"/>
  <c r="Y398" s="1"/>
  <c r="Y297" i="6"/>
  <c r="Y398" s="1"/>
  <c r="Y297" i="4"/>
  <c r="Y297" i="2"/>
  <c r="Y142" i="31"/>
  <c r="Y142" i="30"/>
  <c r="Y143" s="1"/>
  <c r="Y142" i="29"/>
  <c r="Y143" s="1"/>
  <c r="Y142" i="28"/>
  <c r="Y143" s="1"/>
  <c r="Y142" i="27"/>
  <c r="Y142" i="26"/>
  <c r="Y143" s="1"/>
  <c r="Y142" i="25"/>
  <c r="Y143" s="1"/>
  <c r="Y142" i="24"/>
  <c r="Y143" s="1"/>
  <c r="Y142" i="23"/>
  <c r="Y143" s="1"/>
  <c r="Y142" i="22"/>
  <c r="Y143" s="1"/>
  <c r="Y142" i="21"/>
  <c r="Y142" i="20"/>
  <c r="Y143" s="1"/>
  <c r="Y142" i="19"/>
  <c r="Y142" i="18"/>
  <c r="Y143" s="1"/>
  <c r="Y142" i="17"/>
  <c r="Y143" s="1"/>
  <c r="Y142" i="16"/>
  <c r="Y143" s="1"/>
  <c r="Y142" i="15"/>
  <c r="Y142" i="14"/>
  <c r="Y143" s="1"/>
  <c r="Y142" i="13"/>
  <c r="Y143" s="1"/>
  <c r="Y142" i="12"/>
  <c r="Y143" s="1"/>
  <c r="Y142" i="11"/>
  <c r="Y143" s="1"/>
  <c r="Y142" i="10"/>
  <c r="Y143" s="1"/>
  <c r="Y142" i="9"/>
  <c r="Y143" s="1"/>
  <c r="Y142" i="8"/>
  <c r="Y143" s="1"/>
  <c r="Y142" i="7"/>
  <c r="Y142" i="6"/>
  <c r="Y143" s="1"/>
  <c r="Y142" i="5"/>
  <c r="Y143" s="1"/>
  <c r="Y142" i="4"/>
  <c r="Y143" s="1"/>
  <c r="Y142" i="3"/>
  <c r="Y142" i="2"/>
  <c r="Y143" s="1"/>
  <c r="P142" i="1"/>
  <c r="P110"/>
  <c r="P143" i="30"/>
  <c r="P143" i="29"/>
  <c r="P143" i="28"/>
  <c r="P143" i="26"/>
  <c r="P143" i="25"/>
  <c r="P143" i="24"/>
  <c r="P143" i="22"/>
  <c r="P143" i="21"/>
  <c r="P143" i="20"/>
  <c r="P143" i="18"/>
  <c r="P143" i="17"/>
  <c r="P143" i="16"/>
  <c r="P143" i="14"/>
  <c r="P143" i="13"/>
  <c r="P143" i="12"/>
  <c r="P143" i="10"/>
  <c r="P143" i="9"/>
  <c r="P143" i="8"/>
  <c r="P143" i="6"/>
  <c r="P143" i="5"/>
  <c r="P143" i="4"/>
  <c r="P143" i="2"/>
  <c r="Y142" i="1"/>
  <c r="Y110"/>
  <c r="Y143"/>
  <c r="Y143" i="21"/>
  <c r="Y77" i="1"/>
  <c r="Y398" i="27"/>
  <c r="Y398" i="25"/>
  <c r="Y398" i="21"/>
  <c r="Y398" i="17"/>
  <c r="Y398" i="13"/>
  <c r="Y398" i="7"/>
  <c r="AA516" i="29"/>
  <c r="AA516" i="5"/>
  <c r="AA515" i="1"/>
  <c r="AA516" i="31"/>
  <c r="AA516" i="25"/>
  <c r="AA516" i="17"/>
  <c r="AA516" i="13"/>
  <c r="AA437" i="7"/>
  <c r="Z437"/>
  <c r="AA437" i="5"/>
  <c r="Z437"/>
  <c r="AA437" i="4"/>
  <c r="Z437"/>
  <c r="AA437" i="1"/>
  <c r="Z437"/>
  <c r="AA437" i="22"/>
  <c r="Z437"/>
  <c r="AA437" i="21"/>
  <c r="Z437"/>
  <c r="AA437" i="6"/>
  <c r="Z437"/>
  <c r="AA437" i="3"/>
  <c r="Z437"/>
  <c r="Z441" i="31"/>
  <c r="Z514" s="1"/>
  <c r="Z515" s="1"/>
  <c r="Z441" i="29"/>
  <c r="Z514" s="1"/>
  <c r="Z515" s="1"/>
  <c r="Z441" i="27"/>
  <c r="Z514" s="1"/>
  <c r="Z515" s="1"/>
  <c r="Z441" i="25"/>
  <c r="Z514" s="1"/>
  <c r="Z515" s="1"/>
  <c r="Z441" i="23"/>
  <c r="Z514" s="1"/>
  <c r="Z515" s="1"/>
  <c r="Z441" i="19"/>
  <c r="Z514" s="1"/>
  <c r="Z515" s="1"/>
  <c r="Z441" i="17"/>
  <c r="Z514" s="1"/>
  <c r="Z515" s="1"/>
  <c r="Z441" i="15"/>
  <c r="Z514" s="1"/>
  <c r="Z515" s="1"/>
  <c r="Z441" i="13"/>
  <c r="Z514" s="1"/>
  <c r="Z515" s="1"/>
  <c r="Z441" i="11"/>
  <c r="Z514" s="1"/>
  <c r="Z515" s="1"/>
  <c r="Z441" i="9"/>
  <c r="Z514" s="1"/>
  <c r="Z515" s="1"/>
  <c r="AB441" i="30"/>
  <c r="AB514" s="1"/>
  <c r="AB515" s="1"/>
  <c r="AB441" i="28"/>
  <c r="AB514" s="1"/>
  <c r="AB515" s="1"/>
  <c r="AB441" i="26"/>
  <c r="AB514" s="1"/>
  <c r="AB515" s="1"/>
  <c r="AB441" i="24"/>
  <c r="AB514" s="1"/>
  <c r="AB515" s="1"/>
  <c r="AB441" i="10"/>
  <c r="AB514" s="1"/>
  <c r="AB515" s="1"/>
  <c r="AB441" i="2"/>
  <c r="AB514" s="1"/>
  <c r="AB515" s="1"/>
  <c r="Z441" i="30"/>
  <c r="Z514" s="1"/>
  <c r="Z515" s="1"/>
  <c r="Z441" i="28"/>
  <c r="Z514" s="1"/>
  <c r="Z515" s="1"/>
  <c r="Z441" i="26"/>
  <c r="Z514" s="1"/>
  <c r="Z515" s="1"/>
  <c r="Z441" i="24"/>
  <c r="Z514" s="1"/>
  <c r="Z515" s="1"/>
  <c r="Z441" i="20"/>
  <c r="Z514" s="1"/>
  <c r="Z515" s="1"/>
  <c r="Z441" i="18"/>
  <c r="Z514" s="1"/>
  <c r="Z515" s="1"/>
  <c r="Z441" i="16"/>
  <c r="Z514" s="1"/>
  <c r="Z515" s="1"/>
  <c r="Z441" i="14"/>
  <c r="Z514" s="1"/>
  <c r="Z515" s="1"/>
  <c r="Z441" i="12"/>
  <c r="Z514" s="1"/>
  <c r="Z515" s="1"/>
  <c r="Z441" i="10"/>
  <c r="Z514" s="1"/>
  <c r="Z515" s="1"/>
  <c r="Z441" i="8"/>
  <c r="Z514" s="1"/>
  <c r="Z515" s="1"/>
  <c r="Z441" i="2"/>
  <c r="Z514" s="1"/>
  <c r="Z515" s="1"/>
  <c r="AB441" i="23"/>
  <c r="AB514" s="1"/>
  <c r="AB515" s="1"/>
  <c r="AB441" i="19"/>
  <c r="AB514" s="1"/>
  <c r="AB515" s="1"/>
  <c r="AB441" i="17"/>
  <c r="AB514" s="1"/>
  <c r="AB515" s="1"/>
  <c r="AB441" i="15"/>
  <c r="AB514" s="1"/>
  <c r="AB515" s="1"/>
  <c r="AB441" i="13"/>
  <c r="AB514" s="1"/>
  <c r="AB515" s="1"/>
  <c r="Z260" i="30"/>
  <c r="Z260" i="28"/>
  <c r="Z260" i="27"/>
  <c r="Z260" i="25"/>
  <c r="Z260" i="24"/>
  <c r="Z260" i="23"/>
  <c r="Z260" i="21"/>
  <c r="Z260" i="20"/>
  <c r="Z260" i="19"/>
  <c r="Z260" i="18"/>
  <c r="Z260" i="17"/>
  <c r="Z260" i="16"/>
  <c r="Z260" i="15"/>
  <c r="Z260" i="12"/>
  <c r="Z260" i="11"/>
  <c r="Z260" i="10"/>
  <c r="Z260" i="9"/>
  <c r="Z260" i="8"/>
  <c r="Z260" i="7"/>
  <c r="Z260" i="6"/>
  <c r="Z260" i="5"/>
  <c r="Z260" i="4"/>
  <c r="Z260" i="3"/>
  <c r="AA260" i="31"/>
  <c r="AA260" i="30"/>
  <c r="AA260" i="29"/>
  <c r="AA260" i="28"/>
  <c r="AA260" i="27"/>
  <c r="AA260" i="26"/>
  <c r="AA260" i="25"/>
  <c r="AA260" i="24"/>
  <c r="AA260" i="23"/>
  <c r="AA260" i="22"/>
  <c r="AA260" i="21"/>
  <c r="AA260" i="19"/>
  <c r="AA260" i="18"/>
  <c r="AA260" i="17"/>
  <c r="AA260" i="16"/>
  <c r="AA260" i="15"/>
  <c r="AA260" i="13"/>
  <c r="AA260" i="11"/>
  <c r="AA260" i="10"/>
  <c r="AA260" i="9"/>
  <c r="AA260" i="8"/>
  <c r="AA260" i="7"/>
  <c r="AA260" i="6"/>
  <c r="AA260" i="5"/>
  <c r="AA260" i="4"/>
  <c r="AA260" i="3"/>
  <c r="AA260" i="2"/>
  <c r="AA193" i="1"/>
  <c r="AA193" i="31"/>
  <c r="AA193" i="30"/>
  <c r="AA193" i="29"/>
  <c r="AA193" i="28"/>
  <c r="AA193" i="27"/>
  <c r="AA193" i="26"/>
  <c r="AA193" i="25"/>
  <c r="AA193" i="24"/>
  <c r="AA193" i="23"/>
  <c r="AA193" i="22"/>
  <c r="AA193" i="21"/>
  <c r="AA193" i="20"/>
  <c r="AA193" i="19"/>
  <c r="AA193" i="18"/>
  <c r="AA193" i="17"/>
  <c r="AA193" i="16"/>
  <c r="AA193" i="15"/>
  <c r="AA193" i="14"/>
  <c r="AA193" i="13"/>
  <c r="AA193" i="12"/>
  <c r="AA193" i="11"/>
  <c r="AA193" i="10"/>
  <c r="AA193" i="9"/>
  <c r="AA193" i="8"/>
  <c r="AA193" i="7"/>
  <c r="AA193" i="6"/>
  <c r="AA193" i="5"/>
  <c r="AA193" i="4"/>
  <c r="AA193" i="3"/>
  <c r="AA193" i="2"/>
  <c r="Z193" i="1"/>
  <c r="Z193" i="31"/>
  <c r="AB193"/>
  <c r="Z193" i="30"/>
  <c r="AB193"/>
  <c r="Z193" i="29"/>
  <c r="AB193"/>
  <c r="Z193" i="28"/>
  <c r="AB193"/>
  <c r="Z193" i="27"/>
  <c r="AB193"/>
  <c r="Z193" i="26"/>
  <c r="AB193"/>
  <c r="Z193" i="25"/>
  <c r="AB193"/>
  <c r="Z193" i="24"/>
  <c r="AB193"/>
  <c r="Z193" i="23"/>
  <c r="AB193"/>
  <c r="Z193" i="22"/>
  <c r="AB193"/>
  <c r="Z193" i="21"/>
  <c r="AB193"/>
  <c r="Z193" i="20"/>
  <c r="AB193"/>
  <c r="Z193" i="19"/>
  <c r="AB193"/>
  <c r="Z193" i="18"/>
  <c r="AB193"/>
  <c r="Z193" i="17"/>
  <c r="AB193"/>
  <c r="Z193" i="16"/>
  <c r="AB193"/>
  <c r="Z193" i="15"/>
  <c r="AB193"/>
  <c r="Z193" i="14"/>
  <c r="AB193"/>
  <c r="Z193" i="13"/>
  <c r="AB193"/>
  <c r="Z193" i="12"/>
  <c r="AB193"/>
  <c r="Z193" i="11"/>
  <c r="AB193"/>
  <c r="Z193" i="10"/>
  <c r="AB193"/>
  <c r="Z193" i="9"/>
  <c r="AB193"/>
  <c r="Z193" i="8"/>
  <c r="AB193"/>
  <c r="Z193" i="7"/>
  <c r="AB193"/>
  <c r="Z193" i="6"/>
  <c r="AB193"/>
  <c r="Z193" i="5"/>
  <c r="AB193"/>
  <c r="Z193" i="4"/>
  <c r="AB193"/>
  <c r="Z193" i="3"/>
  <c r="AB193"/>
  <c r="Z193" i="2"/>
  <c r="AB193"/>
  <c r="Z142" i="1"/>
  <c r="AB142"/>
  <c r="Z142" i="31"/>
  <c r="Z143" s="1"/>
  <c r="AB142"/>
  <c r="Z142" i="30"/>
  <c r="AB142"/>
  <c r="Z142" i="29"/>
  <c r="AB142"/>
  <c r="Z142" i="28"/>
  <c r="AB142"/>
  <c r="Z142" i="27"/>
  <c r="Z143" s="1"/>
  <c r="AB142"/>
  <c r="Z142" i="26"/>
  <c r="AB142"/>
  <c r="Z142" i="25"/>
  <c r="AB142"/>
  <c r="Z142" i="24"/>
  <c r="AB142"/>
  <c r="Z142" i="23"/>
  <c r="Z143" s="1"/>
  <c r="AB142"/>
  <c r="Z142" i="22"/>
  <c r="AB142"/>
  <c r="Z142" i="21"/>
  <c r="AB142"/>
  <c r="Z142" i="20"/>
  <c r="AB142"/>
  <c r="Z142" i="19"/>
  <c r="Z143" s="1"/>
  <c r="AB142"/>
  <c r="Z142" i="18"/>
  <c r="AB142"/>
  <c r="Z142" i="17"/>
  <c r="AB142"/>
  <c r="Z142" i="16"/>
  <c r="AB142"/>
  <c r="Z142" i="15"/>
  <c r="Z143" s="1"/>
  <c r="AB142"/>
  <c r="Z142" i="14"/>
  <c r="AB142"/>
  <c r="Z142" i="13"/>
  <c r="AB142"/>
  <c r="Z142" i="12"/>
  <c r="AB142"/>
  <c r="Z142" i="11"/>
  <c r="Z143" s="1"/>
  <c r="AB142"/>
  <c r="Z142" i="10"/>
  <c r="AB142"/>
  <c r="Z142" i="9"/>
  <c r="AB142"/>
  <c r="Z142" i="8"/>
  <c r="AB142"/>
  <c r="Z142" i="7"/>
  <c r="Z143" s="1"/>
  <c r="AB142"/>
  <c r="Z142" i="6"/>
  <c r="AB142"/>
  <c r="Z142" i="5"/>
  <c r="AB142"/>
  <c r="Z142" i="4"/>
  <c r="AB142"/>
  <c r="Z142" i="3"/>
  <c r="Z143" s="1"/>
  <c r="AB142"/>
  <c r="Z142" i="2"/>
  <c r="AB142"/>
  <c r="AA142" i="1"/>
  <c r="AA142" i="31"/>
  <c r="AA142" i="30"/>
  <c r="AA142" i="29"/>
  <c r="AA142" i="28"/>
  <c r="AA142" i="27"/>
  <c r="AA142" i="26"/>
  <c r="AA142" i="25"/>
  <c r="AA142" i="24"/>
  <c r="AA142" i="23"/>
  <c r="AA142" i="22"/>
  <c r="AA142" i="21"/>
  <c r="AA142" i="20"/>
  <c r="AA142" i="19"/>
  <c r="AA142" i="18"/>
  <c r="AA142" i="17"/>
  <c r="AA142" i="16"/>
  <c r="AA142" i="15"/>
  <c r="AA142" i="14"/>
  <c r="AA142" i="13"/>
  <c r="AA142" i="12"/>
  <c r="AA142" i="11"/>
  <c r="AA142" i="10"/>
  <c r="AA142" i="9"/>
  <c r="AA142" i="8"/>
  <c r="AA142" i="7"/>
  <c r="AA142" i="6"/>
  <c r="AA142" i="5"/>
  <c r="AA142" i="4"/>
  <c r="AA142" i="3"/>
  <c r="AA142" i="2"/>
  <c r="Z110" i="1"/>
  <c r="AB110"/>
  <c r="Z110" i="31"/>
  <c r="AB110"/>
  <c r="Z110" i="30"/>
  <c r="AB110"/>
  <c r="Z110" i="29"/>
  <c r="AB110"/>
  <c r="Z110" i="28"/>
  <c r="AB110"/>
  <c r="Z110" i="27"/>
  <c r="AB110"/>
  <c r="Z110" i="26"/>
  <c r="AB110"/>
  <c r="Z110" i="25"/>
  <c r="AB110"/>
  <c r="Z110" i="24"/>
  <c r="AB110"/>
  <c r="Z110" i="23"/>
  <c r="AB110"/>
  <c r="Z110" i="22"/>
  <c r="AB110"/>
  <c r="Z110" i="21"/>
  <c r="AB110"/>
  <c r="Z110" i="20"/>
  <c r="AB110"/>
  <c r="Z110" i="19"/>
  <c r="AB110"/>
  <c r="Z110" i="18"/>
  <c r="AB110"/>
  <c r="Z110" i="17"/>
  <c r="AB110"/>
  <c r="Z110" i="16"/>
  <c r="AB110"/>
  <c r="Z110" i="15"/>
  <c r="AB110"/>
  <c r="Z110" i="14"/>
  <c r="AB110"/>
  <c r="Z110" i="13"/>
  <c r="AB110"/>
  <c r="Z110" i="12"/>
  <c r="AB110"/>
  <c r="Z110" i="11"/>
  <c r="AB110"/>
  <c r="Z110" i="10"/>
  <c r="AB110"/>
  <c r="Z110" i="9"/>
  <c r="AB110"/>
  <c r="Z110" i="8"/>
  <c r="AB110"/>
  <c r="Z110" i="7"/>
  <c r="AB110"/>
  <c r="Z110" i="6"/>
  <c r="AB110"/>
  <c r="Z110" i="5"/>
  <c r="AB110"/>
  <c r="Z110" i="4"/>
  <c r="AB110"/>
  <c r="Z110" i="3"/>
  <c r="AB110"/>
  <c r="Z110" i="2"/>
  <c r="AB110"/>
  <c r="AA110" i="1"/>
  <c r="AA110" i="31"/>
  <c r="AA110" i="30"/>
  <c r="AA110" i="29"/>
  <c r="AA110" i="28"/>
  <c r="AA110" i="27"/>
  <c r="AA110" i="26"/>
  <c r="AA110" i="25"/>
  <c r="AA110" i="24"/>
  <c r="AA110" i="23"/>
  <c r="AA110" i="22"/>
  <c r="AA110" i="21"/>
  <c r="AA110" i="20"/>
  <c r="AA110" i="19"/>
  <c r="AA110" i="18"/>
  <c r="AA110" i="17"/>
  <c r="AA110" i="16"/>
  <c r="AA110" i="15"/>
  <c r="AA110" i="14"/>
  <c r="AA110" i="13"/>
  <c r="AA110" i="12"/>
  <c r="AA110" i="11"/>
  <c r="AA110" i="10"/>
  <c r="AA110" i="9"/>
  <c r="AA110" i="8"/>
  <c r="AA110" i="7"/>
  <c r="AA110" i="6"/>
  <c r="AA110" i="5"/>
  <c r="AA110" i="4"/>
  <c r="AA110" i="3"/>
  <c r="AA110" i="2"/>
  <c r="AA143" i="27"/>
  <c r="AA143" i="23"/>
  <c r="AA143" i="7"/>
  <c r="Z77" i="1"/>
  <c r="Z77" i="31"/>
  <c r="AB77"/>
  <c r="Z77" i="30"/>
  <c r="AB77"/>
  <c r="Z77" i="29"/>
  <c r="AB77"/>
  <c r="Z77" i="28"/>
  <c r="AB77"/>
  <c r="Z77" i="27"/>
  <c r="AB77"/>
  <c r="Z77" i="26"/>
  <c r="AB77"/>
  <c r="Z77" i="25"/>
  <c r="Z78" s="1"/>
  <c r="AB77"/>
  <c r="Z77" i="24"/>
  <c r="AB77"/>
  <c r="Z77" i="23"/>
  <c r="AB77"/>
  <c r="Z77" i="22"/>
  <c r="AB77"/>
  <c r="Z77" i="21"/>
  <c r="AB77"/>
  <c r="Z77" i="20"/>
  <c r="AB77"/>
  <c r="Z77" i="19"/>
  <c r="AB77"/>
  <c r="Z77" i="18"/>
  <c r="AB77"/>
  <c r="Z77" i="17"/>
  <c r="AB77"/>
  <c r="Z77" i="16"/>
  <c r="AB77"/>
  <c r="Z77" i="15"/>
  <c r="AB77"/>
  <c r="Z77" i="14"/>
  <c r="AB77"/>
  <c r="Z77" i="13"/>
  <c r="Z78" s="1"/>
  <c r="AB77"/>
  <c r="Z77" i="12"/>
  <c r="AB77"/>
  <c r="Z77" i="11"/>
  <c r="AB77"/>
  <c r="Z77" i="10"/>
  <c r="AB77"/>
  <c r="Z77" i="9"/>
  <c r="AB77"/>
  <c r="Z77" i="8"/>
  <c r="AB77"/>
  <c r="Z77" i="7"/>
  <c r="AB77"/>
  <c r="Z77" i="6"/>
  <c r="AB77"/>
  <c r="Z77" i="5"/>
  <c r="AB77"/>
  <c r="Z77" i="4"/>
  <c r="AB77"/>
  <c r="Z77" i="3"/>
  <c r="AB77"/>
  <c r="Z77" i="2"/>
  <c r="AB77"/>
  <c r="AA77" i="1"/>
  <c r="AA77" i="31"/>
  <c r="AA77" i="30"/>
  <c r="AA77" i="29"/>
  <c r="AA77" i="28"/>
  <c r="AA77" i="27"/>
  <c r="AA77" i="26"/>
  <c r="AA77" i="25"/>
  <c r="AA77" i="24"/>
  <c r="AA77" i="23"/>
  <c r="AA77" i="22"/>
  <c r="AA77" i="21"/>
  <c r="AA77" i="20"/>
  <c r="AA77" i="19"/>
  <c r="AA77" i="18"/>
  <c r="AA77" i="17"/>
  <c r="AA77" i="16"/>
  <c r="AA77" i="15"/>
  <c r="AA77" i="14"/>
  <c r="AA77" i="13"/>
  <c r="AA77" i="12"/>
  <c r="AA77" i="11"/>
  <c r="AA77" i="10"/>
  <c r="AA77" i="9"/>
  <c r="AA77" i="8"/>
  <c r="AA77" i="7"/>
  <c r="AA77" i="6"/>
  <c r="AA77" i="5"/>
  <c r="AA77" i="4"/>
  <c r="AA77" i="3"/>
  <c r="AA77" i="2"/>
  <c r="AA45" i="1"/>
  <c r="AA45" i="31"/>
  <c r="AA45" i="30"/>
  <c r="AA45" i="29"/>
  <c r="AA45" i="28"/>
  <c r="AA45" i="27"/>
  <c r="AA45" i="26"/>
  <c r="AA45" i="25"/>
  <c r="AA45" i="24"/>
  <c r="AA45" i="23"/>
  <c r="AA45" i="22"/>
  <c r="AA45" i="21"/>
  <c r="AA45" i="20"/>
  <c r="AA45" i="19"/>
  <c r="AA45" i="18"/>
  <c r="AA45" i="17"/>
  <c r="AA45" i="16"/>
  <c r="AA45" i="15"/>
  <c r="AA45" i="14"/>
  <c r="AA45" i="13"/>
  <c r="AA45" i="12"/>
  <c r="AA45" i="11"/>
  <c r="AA45" i="10"/>
  <c r="AA45" i="9"/>
  <c r="AA45" i="8"/>
  <c r="AA45" i="7"/>
  <c r="AA45" i="6"/>
  <c r="AA45" i="5"/>
  <c r="AA45" i="4"/>
  <c r="AA45" i="3"/>
  <c r="AA45" i="2"/>
  <c r="Z45" i="1"/>
  <c r="AB45"/>
  <c r="Z45" i="31"/>
  <c r="Z78" s="1"/>
  <c r="AB45"/>
  <c r="Z45" i="30"/>
  <c r="Z78" s="1"/>
  <c r="Z45" i="29"/>
  <c r="AB45"/>
  <c r="Z45" i="28"/>
  <c r="Z45" i="27"/>
  <c r="AB45"/>
  <c r="AB78" s="1"/>
  <c r="Z45" i="26"/>
  <c r="Z45" i="25"/>
  <c r="AB45"/>
  <c r="AB78" s="1"/>
  <c r="Z45" i="24"/>
  <c r="Z45" i="23"/>
  <c r="Z78" s="1"/>
  <c r="AB45"/>
  <c r="Z45" i="22"/>
  <c r="Z78" s="1"/>
  <c r="AB45"/>
  <c r="Z45" i="21"/>
  <c r="Z78" s="1"/>
  <c r="AB45"/>
  <c r="Z45" i="20"/>
  <c r="Z78" s="1"/>
  <c r="AB45"/>
  <c r="Z45" i="19"/>
  <c r="Z78" s="1"/>
  <c r="Z45" i="18"/>
  <c r="AB45"/>
  <c r="Z45" i="17"/>
  <c r="Z45" i="16"/>
  <c r="AB45"/>
  <c r="Z45" i="15"/>
  <c r="Z45" i="14"/>
  <c r="AB45"/>
  <c r="Z45" i="13"/>
  <c r="Z45" i="12"/>
  <c r="Z78" s="1"/>
  <c r="AB45"/>
  <c r="Z45" i="11"/>
  <c r="Z78" s="1"/>
  <c r="Z45" i="10"/>
  <c r="Z45" i="9"/>
  <c r="AB45"/>
  <c r="AB78" s="1"/>
  <c r="Z45" i="8"/>
  <c r="Z45" i="7"/>
  <c r="Z45" i="6"/>
  <c r="Z78" s="1"/>
  <c r="Z45" i="5"/>
  <c r="Z45" i="4"/>
  <c r="AB45"/>
  <c r="Z45" i="3"/>
  <c r="AB45"/>
  <c r="Z45" i="2"/>
  <c r="AB78" i="31"/>
  <c r="Q441"/>
  <c r="Q514" s="1"/>
  <c r="Q515" s="1"/>
  <c r="Q441" i="29"/>
  <c r="Q514" s="1"/>
  <c r="Q515" s="1"/>
  <c r="Q441" i="27"/>
  <c r="Q514" s="1"/>
  <c r="Q515" s="1"/>
  <c r="Q441" i="25"/>
  <c r="Q514" s="1"/>
  <c r="Q515" s="1"/>
  <c r="Q441" i="23"/>
  <c r="Q514" s="1"/>
  <c r="Q515" s="1"/>
  <c r="Q441" i="19"/>
  <c r="Q514" s="1"/>
  <c r="Q515" s="1"/>
  <c r="Q441" i="17"/>
  <c r="Q514" s="1"/>
  <c r="Q515" s="1"/>
  <c r="Q441" i="15"/>
  <c r="Q514" s="1"/>
  <c r="Q515" s="1"/>
  <c r="Q441" i="13"/>
  <c r="Q514" s="1"/>
  <c r="Q515" s="1"/>
  <c r="Q441" i="11"/>
  <c r="Q514" s="1"/>
  <c r="Q515" s="1"/>
  <c r="Q441" i="9"/>
  <c r="Q514" s="1"/>
  <c r="Q515" s="1"/>
  <c r="Q260" i="31"/>
  <c r="S260"/>
  <c r="Q260" i="30"/>
  <c r="S260"/>
  <c r="Q260" i="29"/>
  <c r="S260"/>
  <c r="Q260" i="28"/>
  <c r="S260"/>
  <c r="Q260" i="27"/>
  <c r="S260"/>
  <c r="Q260" i="26"/>
  <c r="S260"/>
  <c r="Q260" i="25"/>
  <c r="S260"/>
  <c r="Q260" i="24"/>
  <c r="S260"/>
  <c r="Q260" i="23"/>
  <c r="S260"/>
  <c r="Q260" i="22"/>
  <c r="S260"/>
  <c r="Q260" i="21"/>
  <c r="S260"/>
  <c r="Q260" i="20"/>
  <c r="S260"/>
  <c r="Q260" i="19"/>
  <c r="S260"/>
  <c r="Q260" i="18"/>
  <c r="S260"/>
  <c r="Q260" i="17"/>
  <c r="S260"/>
  <c r="Q260" i="16"/>
  <c r="S260"/>
  <c r="Q260" i="15"/>
  <c r="S260"/>
  <c r="Q260" i="14"/>
  <c r="S260"/>
  <c r="Q260" i="13"/>
  <c r="S260"/>
  <c r="Q260" i="12"/>
  <c r="S260"/>
  <c r="Q260" i="11"/>
  <c r="S260"/>
  <c r="Q260" i="10"/>
  <c r="S260"/>
  <c r="Q260" i="9"/>
  <c r="S260"/>
  <c r="Q260" i="8"/>
  <c r="S260"/>
  <c r="Q260" i="7"/>
  <c r="S260"/>
  <c r="Q260" i="6"/>
  <c r="S260"/>
  <c r="Q260" i="5"/>
  <c r="S260"/>
  <c r="Q260" i="4"/>
  <c r="S260"/>
  <c r="Q260" i="3"/>
  <c r="S260"/>
  <c r="Q260" i="2"/>
  <c r="S260"/>
  <c r="R260" i="1"/>
  <c r="R260" i="31"/>
  <c r="R260" i="30"/>
  <c r="R260" i="29"/>
  <c r="R260" i="28"/>
  <c r="R260" i="27"/>
  <c r="R260" i="26"/>
  <c r="R260" i="25"/>
  <c r="R260" i="24"/>
  <c r="R260" i="23"/>
  <c r="R260" i="22"/>
  <c r="R260" i="21"/>
  <c r="R260" i="20"/>
  <c r="R260" i="19"/>
  <c r="R260" i="18"/>
  <c r="R260" i="17"/>
  <c r="R260" i="16"/>
  <c r="R260" i="15"/>
  <c r="R260" i="14"/>
  <c r="R260" i="13"/>
  <c r="R260" i="12"/>
  <c r="R260" i="11"/>
  <c r="R260" i="10"/>
  <c r="R260" i="9"/>
  <c r="R260" i="8"/>
  <c r="R260" i="7"/>
  <c r="R260" i="6"/>
  <c r="R260" i="5"/>
  <c r="R260" i="4"/>
  <c r="R260" i="3"/>
  <c r="R260" i="2"/>
  <c r="Q193" i="1"/>
  <c r="Q193" i="31"/>
  <c r="S193"/>
  <c r="Q193" i="30"/>
  <c r="S193"/>
  <c r="Q193" i="29"/>
  <c r="S193"/>
  <c r="Q193" i="28"/>
  <c r="S193"/>
  <c r="Q193" i="27"/>
  <c r="S193"/>
  <c r="Q193" i="26"/>
  <c r="S193"/>
  <c r="Q193" i="25"/>
  <c r="S193"/>
  <c r="Q193" i="24"/>
  <c r="Q193" i="23"/>
  <c r="S193"/>
  <c r="Q193" i="22"/>
  <c r="S193"/>
  <c r="Q193" i="21"/>
  <c r="S193"/>
  <c r="Q193" i="20"/>
  <c r="S193"/>
  <c r="Q193" i="19"/>
  <c r="S193"/>
  <c r="Q193" i="18"/>
  <c r="S193"/>
  <c r="Q193" i="17"/>
  <c r="S193"/>
  <c r="Q193" i="16"/>
  <c r="S193"/>
  <c r="Q193" i="15"/>
  <c r="S193"/>
  <c r="Q193" i="14"/>
  <c r="S193"/>
  <c r="Q193" i="13"/>
  <c r="S193"/>
  <c r="Q193" i="12"/>
  <c r="S193"/>
  <c r="Q193" i="11"/>
  <c r="S193"/>
  <c r="Q193" i="10"/>
  <c r="S193"/>
  <c r="Q193" i="9"/>
  <c r="S193"/>
  <c r="Q193" i="8"/>
  <c r="S193"/>
  <c r="Q193" i="7"/>
  <c r="S193"/>
  <c r="Q193" i="6"/>
  <c r="S193"/>
  <c r="Q193" i="5"/>
  <c r="S193"/>
  <c r="Q193" i="4"/>
  <c r="S193"/>
  <c r="Q193" i="3"/>
  <c r="S193"/>
  <c r="Q193" i="2"/>
  <c r="S193"/>
  <c r="R193" i="1"/>
  <c r="R193" i="31"/>
  <c r="R193" i="30"/>
  <c r="R193" i="29"/>
  <c r="R193" i="28"/>
  <c r="R193" i="27"/>
  <c r="R193" i="26"/>
  <c r="R193" i="25"/>
  <c r="R193" i="24"/>
  <c r="R193" i="23"/>
  <c r="R193" i="22"/>
  <c r="R193" i="21"/>
  <c r="R193" i="20"/>
  <c r="R193" i="19"/>
  <c r="R193" i="18"/>
  <c r="R193" i="17"/>
  <c r="R193" i="16"/>
  <c r="R193" i="15"/>
  <c r="R193" i="14"/>
  <c r="R193" i="13"/>
  <c r="R193" i="12"/>
  <c r="R193" i="11"/>
  <c r="R193" i="10"/>
  <c r="R193" i="9"/>
  <c r="R193" i="8"/>
  <c r="R193" i="7"/>
  <c r="R193" i="6"/>
  <c r="R193" i="5"/>
  <c r="R193" i="4"/>
  <c r="R193" i="3"/>
  <c r="R193" i="2"/>
  <c r="Q142" i="1"/>
  <c r="Q142" i="31"/>
  <c r="S142"/>
  <c r="Q142" i="30"/>
  <c r="S142"/>
  <c r="Q142" i="29"/>
  <c r="S142"/>
  <c r="Q142" i="28"/>
  <c r="S142"/>
  <c r="S143" s="1"/>
  <c r="Q142" i="27"/>
  <c r="S142"/>
  <c r="Q142" i="26"/>
  <c r="S142"/>
  <c r="Q142" i="25"/>
  <c r="S142"/>
  <c r="Q142" i="24"/>
  <c r="S142"/>
  <c r="S143" s="1"/>
  <c r="Q142" i="23"/>
  <c r="S142"/>
  <c r="Q142" i="22"/>
  <c r="S142"/>
  <c r="Q142" i="21"/>
  <c r="S142"/>
  <c r="Q142" i="20"/>
  <c r="S142"/>
  <c r="S143" s="1"/>
  <c r="Q142" i="19"/>
  <c r="S142"/>
  <c r="Q142" i="18"/>
  <c r="S142"/>
  <c r="Q142" i="17"/>
  <c r="S142"/>
  <c r="Q142" i="16"/>
  <c r="S142"/>
  <c r="S143" s="1"/>
  <c r="Q142" i="15"/>
  <c r="S142"/>
  <c r="Q142" i="14"/>
  <c r="S142"/>
  <c r="Q142" i="13"/>
  <c r="S142"/>
  <c r="Q142" i="12"/>
  <c r="S142"/>
  <c r="S143" s="1"/>
  <c r="Q142" i="11"/>
  <c r="S142"/>
  <c r="Q142" i="10"/>
  <c r="S142"/>
  <c r="Q142" i="9"/>
  <c r="S142"/>
  <c r="Q142" i="8"/>
  <c r="S142"/>
  <c r="S143" s="1"/>
  <c r="Q142" i="7"/>
  <c r="S142"/>
  <c r="Q142" i="6"/>
  <c r="S142"/>
  <c r="Q142" i="5"/>
  <c r="S142"/>
  <c r="Q142" i="4"/>
  <c r="S142"/>
  <c r="S143" s="1"/>
  <c r="Q142" i="3"/>
  <c r="S142"/>
  <c r="Q142" i="2"/>
  <c r="S142"/>
  <c r="R142" i="1"/>
  <c r="R142" i="31"/>
  <c r="R142" i="30"/>
  <c r="R142" i="29"/>
  <c r="R142" i="28"/>
  <c r="R142" i="27"/>
  <c r="R142" i="26"/>
  <c r="R142" i="25"/>
  <c r="R142" i="24"/>
  <c r="R142" i="23"/>
  <c r="R142" i="22"/>
  <c r="R142" i="21"/>
  <c r="R142" i="20"/>
  <c r="R142" i="19"/>
  <c r="R142" i="18"/>
  <c r="R142" i="17"/>
  <c r="R142" i="16"/>
  <c r="R142" i="15"/>
  <c r="R142" i="14"/>
  <c r="R142" i="13"/>
  <c r="R142" i="12"/>
  <c r="R142" i="11"/>
  <c r="R142" i="10"/>
  <c r="R142" i="9"/>
  <c r="R142" i="8"/>
  <c r="R142" i="7"/>
  <c r="R142" i="6"/>
  <c r="R142" i="5"/>
  <c r="R142" i="4"/>
  <c r="R142" i="3"/>
  <c r="R142" i="2"/>
  <c r="Q110" i="1"/>
  <c r="S110"/>
  <c r="Q110" i="31"/>
  <c r="S110"/>
  <c r="S143" s="1"/>
  <c r="Q110" i="30"/>
  <c r="S110"/>
  <c r="Q110" i="29"/>
  <c r="S110"/>
  <c r="Q110" i="28"/>
  <c r="S110"/>
  <c r="Q110" i="27"/>
  <c r="S110"/>
  <c r="S143" s="1"/>
  <c r="Q110" i="26"/>
  <c r="S110"/>
  <c r="Q110" i="25"/>
  <c r="S110"/>
  <c r="S143" s="1"/>
  <c r="Q110" i="24"/>
  <c r="S110"/>
  <c r="Q110" i="23"/>
  <c r="S110"/>
  <c r="S143" s="1"/>
  <c r="Q110" i="22"/>
  <c r="S110"/>
  <c r="Q110" i="21"/>
  <c r="S110"/>
  <c r="Q110" i="20"/>
  <c r="S110"/>
  <c r="Q110" i="19"/>
  <c r="S110"/>
  <c r="S143" s="1"/>
  <c r="Q110" i="18"/>
  <c r="S110"/>
  <c r="Q110" i="17"/>
  <c r="S110"/>
  <c r="S143" s="1"/>
  <c r="Q110" i="16"/>
  <c r="S110"/>
  <c r="Q110" i="15"/>
  <c r="S110"/>
  <c r="S143" s="1"/>
  <c r="Q110" i="14"/>
  <c r="S110"/>
  <c r="Q110" i="13"/>
  <c r="S110"/>
  <c r="Q110" i="12"/>
  <c r="S110"/>
  <c r="Q110" i="11"/>
  <c r="S110"/>
  <c r="S143" s="1"/>
  <c r="Q110" i="10"/>
  <c r="S110"/>
  <c r="Q110" i="9"/>
  <c r="S110"/>
  <c r="S143" s="1"/>
  <c r="Q110" i="8"/>
  <c r="S110"/>
  <c r="Q110" i="7"/>
  <c r="S110"/>
  <c r="S143" s="1"/>
  <c r="Q110" i="6"/>
  <c r="S110"/>
  <c r="Q110" i="5"/>
  <c r="S110"/>
  <c r="S143" s="1"/>
  <c r="Q110" i="4"/>
  <c r="S110"/>
  <c r="Q110" i="3"/>
  <c r="S110"/>
  <c r="S143" s="1"/>
  <c r="Q110" i="2"/>
  <c r="S110"/>
  <c r="S143" i="29"/>
  <c r="S143" i="21"/>
  <c r="S143" i="13"/>
  <c r="R110" i="1"/>
  <c r="R110" i="31"/>
  <c r="R110" i="30"/>
  <c r="R143" s="1"/>
  <c r="R110" i="29"/>
  <c r="R110" i="28"/>
  <c r="R110" i="27"/>
  <c r="R110" i="26"/>
  <c r="R143" s="1"/>
  <c r="R110" i="25"/>
  <c r="R110" i="24"/>
  <c r="R110" i="23"/>
  <c r="R110" i="22"/>
  <c r="R143" s="1"/>
  <c r="R110" i="21"/>
  <c r="R110" i="20"/>
  <c r="R110" i="19"/>
  <c r="R110" i="18"/>
  <c r="R110" i="17"/>
  <c r="R110" i="16"/>
  <c r="R110" i="15"/>
  <c r="R110" i="14"/>
  <c r="R143" s="1"/>
  <c r="R110" i="13"/>
  <c r="R110" i="12"/>
  <c r="R110" i="11"/>
  <c r="R110" i="10"/>
  <c r="R143" s="1"/>
  <c r="R110" i="9"/>
  <c r="R110" i="8"/>
  <c r="R110" i="7"/>
  <c r="R110" i="6"/>
  <c r="R143" s="1"/>
  <c r="R110" i="5"/>
  <c r="R110" i="4"/>
  <c r="R110" i="3"/>
  <c r="R110" i="2"/>
  <c r="Q77" i="1"/>
  <c r="Q77" i="31"/>
  <c r="Q77" i="30"/>
  <c r="Q77" i="29"/>
  <c r="Q77" i="28"/>
  <c r="Q77" i="27"/>
  <c r="Q77" i="26"/>
  <c r="Q77" i="25"/>
  <c r="Q77" i="24"/>
  <c r="Q77" i="23"/>
  <c r="Q77" i="22"/>
  <c r="Q77" i="21"/>
  <c r="Q77" i="20"/>
  <c r="Q77" i="19"/>
  <c r="Q77" i="18"/>
  <c r="Q77" i="17"/>
  <c r="Q77" i="16"/>
  <c r="Q77" i="15"/>
  <c r="Q77" i="14"/>
  <c r="Q77" i="13"/>
  <c r="Q77" i="12"/>
  <c r="Q77" i="11"/>
  <c r="Q77" i="10"/>
  <c r="Q77" i="9"/>
  <c r="Q77" i="8"/>
  <c r="Q77" i="7"/>
  <c r="Q78" s="1"/>
  <c r="Q77" i="6"/>
  <c r="Q77" i="5"/>
  <c r="Q77" i="4"/>
  <c r="Q77" i="3"/>
  <c r="Q77" i="2"/>
  <c r="P77" i="1"/>
  <c r="R77"/>
  <c r="P77" i="31"/>
  <c r="R77"/>
  <c r="P77" i="30"/>
  <c r="P78" s="1"/>
  <c r="R77"/>
  <c r="P77" i="29"/>
  <c r="P78" s="1"/>
  <c r="R77"/>
  <c r="P77" i="28"/>
  <c r="P78" s="1"/>
  <c r="R77"/>
  <c r="P77" i="27"/>
  <c r="P78" s="1"/>
  <c r="R77"/>
  <c r="P77" i="26"/>
  <c r="P78" s="1"/>
  <c r="R77"/>
  <c r="P77" i="25"/>
  <c r="P78" s="1"/>
  <c r="R77"/>
  <c r="P77" i="24"/>
  <c r="R77"/>
  <c r="P77" i="23"/>
  <c r="R77"/>
  <c r="P77" i="22"/>
  <c r="P78" s="1"/>
  <c r="R77"/>
  <c r="P77" i="21"/>
  <c r="P78" s="1"/>
  <c r="R77"/>
  <c r="P77" i="20"/>
  <c r="P78" s="1"/>
  <c r="R77"/>
  <c r="P77" i="19"/>
  <c r="P78" s="1"/>
  <c r="R77"/>
  <c r="P77" i="18"/>
  <c r="P78" s="1"/>
  <c r="R77"/>
  <c r="P77" i="17"/>
  <c r="P78" s="1"/>
  <c r="R77"/>
  <c r="P77" i="16"/>
  <c r="R77"/>
  <c r="P77" i="15"/>
  <c r="R77"/>
  <c r="P77" i="14"/>
  <c r="P78" s="1"/>
  <c r="R77"/>
  <c r="P77" i="13"/>
  <c r="P78" s="1"/>
  <c r="R77"/>
  <c r="P77" i="12"/>
  <c r="P78" s="1"/>
  <c r="R77"/>
  <c r="P77" i="11"/>
  <c r="P78" s="1"/>
  <c r="R77"/>
  <c r="P77" i="10"/>
  <c r="P78" s="1"/>
  <c r="R77"/>
  <c r="P77" i="9"/>
  <c r="P78" s="1"/>
  <c r="R77"/>
  <c r="P77" i="8"/>
  <c r="R77"/>
  <c r="P77" i="7"/>
  <c r="R77"/>
  <c r="P77" i="6"/>
  <c r="P78" s="1"/>
  <c r="R77"/>
  <c r="R78" s="1"/>
  <c r="P77" i="5"/>
  <c r="P78" s="1"/>
  <c r="R77"/>
  <c r="P77" i="4"/>
  <c r="P78" s="1"/>
  <c r="R77"/>
  <c r="P77" i="3"/>
  <c r="P78" s="1"/>
  <c r="R77"/>
  <c r="P77" i="2"/>
  <c r="P78" s="1"/>
  <c r="R77"/>
  <c r="R78" s="1"/>
  <c r="R45" i="1"/>
  <c r="R45" i="31"/>
  <c r="R45" i="30"/>
  <c r="R45" i="29"/>
  <c r="R78" s="1"/>
  <c r="R45" i="28"/>
  <c r="R45" i="27"/>
  <c r="R45" i="26"/>
  <c r="R45" i="25"/>
  <c r="R45" i="24"/>
  <c r="R45" i="23"/>
  <c r="R45" i="22"/>
  <c r="R45" i="21"/>
  <c r="R45" i="20"/>
  <c r="R45" i="19"/>
  <c r="R45" i="18"/>
  <c r="R45" i="17"/>
  <c r="R45" i="16"/>
  <c r="R45" i="15"/>
  <c r="R45" i="14"/>
  <c r="R45" i="13"/>
  <c r="R78" s="1"/>
  <c r="R45" i="12"/>
  <c r="R45" i="11"/>
  <c r="R45" i="10"/>
  <c r="R45" i="9"/>
  <c r="R45" i="8"/>
  <c r="R45" i="7"/>
  <c r="R45" i="6"/>
  <c r="R45" i="5"/>
  <c r="R45" i="4"/>
  <c r="R78" s="1"/>
  <c r="R45" i="3"/>
  <c r="R45" i="2"/>
  <c r="R78" i="1"/>
  <c r="R78" i="31"/>
  <c r="R78" i="19"/>
  <c r="R78" i="11"/>
  <c r="R78" i="3"/>
  <c r="Q45" i="1"/>
  <c r="Q45" i="31"/>
  <c r="Q45" i="30"/>
  <c r="Q45" i="29"/>
  <c r="Q45" i="28"/>
  <c r="Q45" i="27"/>
  <c r="Q45" i="26"/>
  <c r="Q45" i="25"/>
  <c r="Q45" i="24"/>
  <c r="Q45" i="23"/>
  <c r="Q45" i="22"/>
  <c r="Q78" s="1"/>
  <c r="Q45" i="21"/>
  <c r="Q45" i="20"/>
  <c r="Q45" i="19"/>
  <c r="Q78" s="1"/>
  <c r="Q45" i="18"/>
  <c r="Q45" i="17"/>
  <c r="Q45" i="16"/>
  <c r="Q45" i="15"/>
  <c r="Q45" i="14"/>
  <c r="Q45" i="13"/>
  <c r="Q45" i="12"/>
  <c r="Q45" i="11"/>
  <c r="Q45" i="10"/>
  <c r="Q45" i="9"/>
  <c r="Q45" i="8"/>
  <c r="Q45" i="7"/>
  <c r="Q45" i="6"/>
  <c r="Q45" i="5"/>
  <c r="Q45" i="4"/>
  <c r="Q45" i="3"/>
  <c r="Q45" i="2"/>
  <c r="Q78" s="1"/>
  <c r="Q78" i="31"/>
  <c r="Q78" i="27"/>
  <c r="Q78" i="11"/>
  <c r="T398" i="29"/>
  <c r="T398" i="26"/>
  <c r="V45" i="1"/>
  <c r="V78" s="1"/>
  <c r="AB416"/>
  <c r="V441"/>
  <c r="V515" s="1"/>
  <c r="V516" s="1"/>
  <c r="V45" i="31"/>
  <c r="V78" s="1"/>
  <c r="AB258"/>
  <c r="AB259" s="1"/>
  <c r="AB260" s="1"/>
  <c r="AB416"/>
  <c r="AB441" s="1"/>
  <c r="AB514" s="1"/>
  <c r="AB515" s="1"/>
  <c r="W441"/>
  <c r="W515" s="1"/>
  <c r="W516" s="1"/>
  <c r="AB21" i="30"/>
  <c r="W45"/>
  <c r="W78" s="1"/>
  <c r="AB286"/>
  <c r="V441"/>
  <c r="V45" i="29"/>
  <c r="AB258"/>
  <c r="AB259" s="1"/>
  <c r="AB260" s="1"/>
  <c r="AB416"/>
  <c r="AB441" s="1"/>
  <c r="AB514" s="1"/>
  <c r="AB515" s="1"/>
  <c r="W441"/>
  <c r="AB21" i="28"/>
  <c r="W45"/>
  <c r="W78" s="1"/>
  <c r="AB286"/>
  <c r="V441"/>
  <c r="V45" i="27"/>
  <c r="V78" s="1"/>
  <c r="AB416"/>
  <c r="AB441" s="1"/>
  <c r="AB514" s="1"/>
  <c r="AB515" s="1"/>
  <c r="W441"/>
  <c r="AB21" i="26"/>
  <c r="W45"/>
  <c r="AB286"/>
  <c r="V441"/>
  <c r="V45" i="25"/>
  <c r="V78" s="1"/>
  <c r="AB258"/>
  <c r="AB259" s="1"/>
  <c r="AB260" s="1"/>
  <c r="AB416"/>
  <c r="AB441" s="1"/>
  <c r="AB514" s="1"/>
  <c r="AB515" s="1"/>
  <c r="W441"/>
  <c r="AB21" i="24"/>
  <c r="W45"/>
  <c r="W78" s="1"/>
  <c r="AB286"/>
  <c r="V441"/>
  <c r="V515" s="1"/>
  <c r="V516" s="1"/>
  <c r="V45" i="23"/>
  <c r="W45" i="1"/>
  <c r="W78" s="1"/>
  <c r="W441"/>
  <c r="W515" s="1"/>
  <c r="W516" s="1"/>
  <c r="W45" i="31"/>
  <c r="V441"/>
  <c r="V45" i="30"/>
  <c r="AB258"/>
  <c r="AB259" s="1"/>
  <c r="AB260" s="1"/>
  <c r="W441"/>
  <c r="W45" i="29"/>
  <c r="V441"/>
  <c r="V45" i="28"/>
  <c r="V78" s="1"/>
  <c r="W441"/>
  <c r="W45" i="27"/>
  <c r="V441"/>
  <c r="V45" i="26"/>
  <c r="V78" s="1"/>
  <c r="AB258"/>
  <c r="AB259" s="1"/>
  <c r="AB260" s="1"/>
  <c r="W441"/>
  <c r="W45" i="25"/>
  <c r="W78" s="1"/>
  <c r="V441"/>
  <c r="V45" i="24"/>
  <c r="V78" s="1"/>
  <c r="AB258"/>
  <c r="AB259" s="1"/>
  <c r="AB260" s="1"/>
  <c r="W441"/>
  <c r="W45" i="23"/>
  <c r="W78" s="1"/>
  <c r="AB286"/>
  <c r="T398" i="21"/>
  <c r="V143" i="18"/>
  <c r="V78" i="16"/>
  <c r="V398" i="17"/>
  <c r="V403" s="1"/>
  <c r="V45"/>
  <c r="V78" s="1"/>
  <c r="W398" i="16"/>
  <c r="W403" s="1"/>
  <c r="W45"/>
  <c r="W78" s="1"/>
  <c r="V398" i="13"/>
  <c r="V403" s="1"/>
  <c r="V45"/>
  <c r="V78" s="1"/>
  <c r="V441" i="23"/>
  <c r="V515" s="1"/>
  <c r="V45" i="22"/>
  <c r="V78" s="1"/>
  <c r="AB258"/>
  <c r="AB259" s="1"/>
  <c r="AB260" s="1"/>
  <c r="V441"/>
  <c r="V45" i="21"/>
  <c r="V78" s="1"/>
  <c r="AB258"/>
  <c r="AB259" s="1"/>
  <c r="AB260" s="1"/>
  <c r="AB416"/>
  <c r="V441"/>
  <c r="V45" i="20"/>
  <c r="V78" s="1"/>
  <c r="AB258"/>
  <c r="AB259" s="1"/>
  <c r="AB260" s="1"/>
  <c r="AB416"/>
  <c r="AB441" s="1"/>
  <c r="AB514" s="1"/>
  <c r="AB515" s="1"/>
  <c r="W441"/>
  <c r="W515" s="1"/>
  <c r="W516" s="1"/>
  <c r="AB21" i="19"/>
  <c r="W45"/>
  <c r="W78" s="1"/>
  <c r="AB286"/>
  <c r="V441"/>
  <c r="V45" i="18"/>
  <c r="V78" s="1"/>
  <c r="AB21" i="17"/>
  <c r="AB286"/>
  <c r="V441"/>
  <c r="AB258" i="16"/>
  <c r="AB259" s="1"/>
  <c r="AB260" s="1"/>
  <c r="AB416"/>
  <c r="AB441" s="1"/>
  <c r="AB514" s="1"/>
  <c r="AB515" s="1"/>
  <c r="W441"/>
  <c r="W45" i="15"/>
  <c r="V45" i="14"/>
  <c r="V78" s="1"/>
  <c r="V143"/>
  <c r="AB21" i="13"/>
  <c r="V398" i="15"/>
  <c r="V403" s="1"/>
  <c r="V45"/>
  <c r="V78" s="1"/>
  <c r="W398" i="14"/>
  <c r="W403" s="1"/>
  <c r="W45"/>
  <c r="W78" s="1"/>
  <c r="AB258" i="23"/>
  <c r="AB259" s="1"/>
  <c r="AB260" s="1"/>
  <c r="W441"/>
  <c r="W515" s="1"/>
  <c r="W516" s="1"/>
  <c r="W45" i="22"/>
  <c r="W78" s="1"/>
  <c r="W441"/>
  <c r="W477"/>
  <c r="W441" i="21"/>
  <c r="W515" s="1"/>
  <c r="W516" s="1"/>
  <c r="W45" i="20"/>
  <c r="W78" s="1"/>
  <c r="V441"/>
  <c r="V45" i="19"/>
  <c r="AB258"/>
  <c r="AB259" s="1"/>
  <c r="AB260" s="1"/>
  <c r="W441"/>
  <c r="W515" s="1"/>
  <c r="W45" i="18"/>
  <c r="W78" s="1"/>
  <c r="AB416"/>
  <c r="AB441" s="1"/>
  <c r="AB514" s="1"/>
  <c r="AB515" s="1"/>
  <c r="W441"/>
  <c r="AB21" i="15"/>
  <c r="AB286"/>
  <c r="V477"/>
  <c r="V515" s="1"/>
  <c r="AB258" i="14"/>
  <c r="AB259" s="1"/>
  <c r="AB260" s="1"/>
  <c r="AB416"/>
  <c r="AB441" s="1"/>
  <c r="AB514" s="1"/>
  <c r="AB515" s="1"/>
  <c r="W441"/>
  <c r="T398" i="12"/>
  <c r="AB286" i="13"/>
  <c r="V441"/>
  <c r="V515" s="1"/>
  <c r="V45" i="12"/>
  <c r="V78" s="1"/>
  <c r="AB258"/>
  <c r="AB259" s="1"/>
  <c r="AB260" s="1"/>
  <c r="AB416"/>
  <c r="AB441" s="1"/>
  <c r="AB514" s="1"/>
  <c r="AB515" s="1"/>
  <c r="W441"/>
  <c r="AB21" i="11"/>
  <c r="AB286"/>
  <c r="V441" i="18"/>
  <c r="V515" s="1"/>
  <c r="V516" s="1"/>
  <c r="AB258" i="17"/>
  <c r="AB259" s="1"/>
  <c r="AB260" s="1"/>
  <c r="W441"/>
  <c r="V441" i="16"/>
  <c r="AB258" i="15"/>
  <c r="AB259" s="1"/>
  <c r="AB260" s="1"/>
  <c r="W441"/>
  <c r="W515" s="1"/>
  <c r="W516" s="1"/>
  <c r="V441" i="14"/>
  <c r="V515" s="1"/>
  <c r="V516" s="1"/>
  <c r="AB258" i="13"/>
  <c r="AB259" s="1"/>
  <c r="AB260" s="1"/>
  <c r="W441"/>
  <c r="W45" i="12"/>
  <c r="W78" s="1"/>
  <c r="V441"/>
  <c r="V515" s="1"/>
  <c r="V516" s="1"/>
  <c r="W398" i="11"/>
  <c r="W403" s="1"/>
  <c r="V45"/>
  <c r="V78" s="1"/>
  <c r="T398" i="8"/>
  <c r="AB416" i="11"/>
  <c r="AB441" s="1"/>
  <c r="AB514" s="1"/>
  <c r="AB515" s="1"/>
  <c r="W441"/>
  <c r="W515" s="1"/>
  <c r="AB21" i="10"/>
  <c r="W45"/>
  <c r="W78" s="1"/>
  <c r="AB286"/>
  <c r="V441"/>
  <c r="V45" i="9"/>
  <c r="V78" s="1"/>
  <c r="AB258"/>
  <c r="AB259" s="1"/>
  <c r="AB260" s="1"/>
  <c r="AB416"/>
  <c r="AB441" s="1"/>
  <c r="AB514" s="1"/>
  <c r="AB515" s="1"/>
  <c r="W441"/>
  <c r="AB21" i="8"/>
  <c r="W45"/>
  <c r="W78" s="1"/>
  <c r="V398"/>
  <c r="V403" s="1"/>
  <c r="AB416"/>
  <c r="AB441" s="1"/>
  <c r="AB514" s="1"/>
  <c r="AB515" s="1"/>
  <c r="W441"/>
  <c r="AB21" i="7"/>
  <c r="W45"/>
  <c r="V441" i="11"/>
  <c r="V515" s="1"/>
  <c r="V516" s="1"/>
  <c r="V45" i="10"/>
  <c r="V78" s="1"/>
  <c r="W441"/>
  <c r="W45" i="9"/>
  <c r="W78" s="1"/>
  <c r="V441"/>
  <c r="V441" i="8"/>
  <c r="V45" i="7"/>
  <c r="V78" s="1"/>
  <c r="AB286"/>
  <c r="W441"/>
  <c r="W515" s="1"/>
  <c r="W516" s="1"/>
  <c r="AB21" i="6"/>
  <c r="W45"/>
  <c r="W78" s="1"/>
  <c r="AB286"/>
  <c r="W441"/>
  <c r="W515" s="1"/>
  <c r="W516" s="1"/>
  <c r="AB21" i="5"/>
  <c r="W45"/>
  <c r="W78" s="1"/>
  <c r="T398" i="4"/>
  <c r="AB258" i="7"/>
  <c r="AB259" s="1"/>
  <c r="AB260" s="1"/>
  <c r="V441"/>
  <c r="V515" s="1"/>
  <c r="V516" s="1"/>
  <c r="V45" i="6"/>
  <c r="AB258"/>
  <c r="AB259" s="1"/>
  <c r="AB260" s="1"/>
  <c r="V441"/>
  <c r="V45" i="5"/>
  <c r="V78" s="1"/>
  <c r="AB258"/>
  <c r="AB259" s="1"/>
  <c r="AB260" s="1"/>
  <c r="AB416"/>
  <c r="V441"/>
  <c r="V45" i="4"/>
  <c r="V78" s="1"/>
  <c r="AB258"/>
  <c r="AB259" s="1"/>
  <c r="AB260" s="1"/>
  <c r="AB416"/>
  <c r="V441"/>
  <c r="V45" i="3"/>
  <c r="V78" s="1"/>
  <c r="W441" i="5"/>
  <c r="W515" s="1"/>
  <c r="W516" s="1"/>
  <c r="W45" i="4"/>
  <c r="W441"/>
  <c r="W45" i="3"/>
  <c r="W78" s="1"/>
  <c r="AB286"/>
  <c r="W441"/>
  <c r="W477"/>
  <c r="AB21" i="2"/>
  <c r="V441" i="3"/>
  <c r="W398" i="2"/>
  <c r="W403" s="1"/>
  <c r="V45"/>
  <c r="V78" s="1"/>
  <c r="AB286"/>
  <c r="V441"/>
  <c r="V515" s="1"/>
  <c r="V516" s="1"/>
  <c r="AB258"/>
  <c r="AB259" s="1"/>
  <c r="AB260" s="1"/>
  <c r="W441"/>
  <c r="S400" i="32"/>
  <c r="R78" i="8" l="1"/>
  <c r="R78" i="12"/>
  <c r="R78" i="16"/>
  <c r="R78" i="20"/>
  <c r="R78" i="24"/>
  <c r="R78" i="28"/>
  <c r="Q143" i="4"/>
  <c r="Q143" i="8"/>
  <c r="Q143" i="12"/>
  <c r="Q143" i="16"/>
  <c r="Q143" i="20"/>
  <c r="Q143" i="24"/>
  <c r="Q143" i="28"/>
  <c r="Y398" i="22"/>
  <c r="L516" i="12"/>
  <c r="T398" i="10"/>
  <c r="T398" i="27"/>
  <c r="AA398" i="5"/>
  <c r="Y398" i="15"/>
  <c r="AA283" i="19"/>
  <c r="AA398" s="1"/>
  <c r="Y143" i="7"/>
  <c r="Y143" i="15"/>
  <c r="Y143" i="31"/>
  <c r="AA143" i="3"/>
  <c r="AA143" i="11"/>
  <c r="AA143" i="19"/>
  <c r="AB143" i="3"/>
  <c r="AB143" i="7"/>
  <c r="AB143" i="11"/>
  <c r="AB143" i="15"/>
  <c r="AB143" i="19"/>
  <c r="AB143" i="23"/>
  <c r="AB143" i="27"/>
  <c r="AB143" i="31"/>
  <c r="V143" i="23"/>
  <c r="W143" i="29"/>
  <c r="V143" i="30"/>
  <c r="W143" i="31"/>
  <c r="V143" i="2"/>
  <c r="Z78" i="28"/>
  <c r="Y398" i="16"/>
  <c r="T398" i="24"/>
  <c r="T398" i="17"/>
  <c r="AA283" i="4"/>
  <c r="R78" i="10"/>
  <c r="R78" i="14"/>
  <c r="R78" i="18"/>
  <c r="R78" i="22"/>
  <c r="R78" i="26"/>
  <c r="R78" i="30"/>
  <c r="R143" i="2"/>
  <c r="R143" i="18"/>
  <c r="Q143" i="2"/>
  <c r="Q143" i="6"/>
  <c r="Q143" i="10"/>
  <c r="Q143" i="14"/>
  <c r="Q143" i="18"/>
  <c r="Q143" i="22"/>
  <c r="Q143" i="26"/>
  <c r="Q143" i="30"/>
  <c r="AB78" i="4"/>
  <c r="AB78" i="16"/>
  <c r="T398" i="19"/>
  <c r="AA283" i="17"/>
  <c r="AA398" s="1"/>
  <c r="AA283" i="26"/>
  <c r="AA398" s="1"/>
  <c r="Y398" i="23"/>
  <c r="S143" i="2"/>
  <c r="S143" i="6"/>
  <c r="S143" i="10"/>
  <c r="S143" i="14"/>
  <c r="S143" i="18"/>
  <c r="S143" i="22"/>
  <c r="S143" i="26"/>
  <c r="S143" i="30"/>
  <c r="Z78" i="7"/>
  <c r="Z143" i="5"/>
  <c r="Z143" i="9"/>
  <c r="Z143" i="13"/>
  <c r="Z143" i="17"/>
  <c r="Z143" i="21"/>
  <c r="Z143" i="25"/>
  <c r="Z143" i="29"/>
  <c r="Y398" i="28"/>
  <c r="L516" i="8"/>
  <c r="T398" i="2"/>
  <c r="T398" i="18"/>
  <c r="Y143" i="3"/>
  <c r="Y143" i="19"/>
  <c r="Y143" i="27"/>
  <c r="T398" i="7"/>
  <c r="AA143" i="15"/>
  <c r="AA143" i="31"/>
  <c r="AB143" i="5"/>
  <c r="AB143" i="9"/>
  <c r="AB143" i="13"/>
  <c r="AB143" i="17"/>
  <c r="AB143" i="21"/>
  <c r="AB143" i="25"/>
  <c r="AB143" i="29"/>
  <c r="AA398" i="21"/>
  <c r="V78" i="8"/>
  <c r="Z78" i="10"/>
  <c r="Z78" i="18"/>
  <c r="T398" i="16"/>
  <c r="T398" i="9"/>
  <c r="T398" i="25"/>
  <c r="T398" i="5"/>
  <c r="T398" i="11"/>
  <c r="P260" i="1"/>
  <c r="K143"/>
  <c r="U78"/>
  <c r="AB269"/>
  <c r="AB268" i="25"/>
  <c r="AB283" s="1"/>
  <c r="Z283"/>
  <c r="AB268" i="24"/>
  <c r="AB283" s="1"/>
  <c r="Z283"/>
  <c r="Y260" i="1"/>
  <c r="K260"/>
  <c r="L260"/>
  <c r="S259"/>
  <c r="C143"/>
  <c r="AB238"/>
  <c r="AB268" i="7"/>
  <c r="AB283" s="1"/>
  <c r="Z283"/>
  <c r="AB268" i="21"/>
  <c r="AB283" s="1"/>
  <c r="Z283"/>
  <c r="AB268" i="28"/>
  <c r="AB283" s="1"/>
  <c r="Z283"/>
  <c r="F143" i="1"/>
  <c r="AB268" i="5"/>
  <c r="AB283" s="1"/>
  <c r="Z283"/>
  <c r="AB268" i="19"/>
  <c r="AB283" s="1"/>
  <c r="Z283"/>
  <c r="AB268" i="17"/>
  <c r="AB283" s="1"/>
  <c r="Z283"/>
  <c r="AB268" i="26"/>
  <c r="AB283" s="1"/>
  <c r="Z283"/>
  <c r="Q78" i="12"/>
  <c r="Q78" i="24"/>
  <c r="AB78" i="12"/>
  <c r="W515" i="18"/>
  <c r="W516" s="1"/>
  <c r="W516" i="19"/>
  <c r="W515" i="16"/>
  <c r="W516" s="1"/>
  <c r="P78" i="7"/>
  <c r="P78" i="23"/>
  <c r="P78" i="31"/>
  <c r="Q78" i="15"/>
  <c r="Q143" i="1"/>
  <c r="Q260"/>
  <c r="Z78" i="5"/>
  <c r="Z78" i="17"/>
  <c r="Z78" i="29"/>
  <c r="Y398" i="5"/>
  <c r="Y398" i="4"/>
  <c r="J516" i="9"/>
  <c r="J516" i="25"/>
  <c r="U78" i="15"/>
  <c r="K78" i="5"/>
  <c r="K78" i="9"/>
  <c r="K78" i="13"/>
  <c r="K78" i="17"/>
  <c r="K78" i="21"/>
  <c r="K78" i="25"/>
  <c r="K78" i="29"/>
  <c r="E78" i="4"/>
  <c r="E78" i="12"/>
  <c r="E78" i="20"/>
  <c r="AA283" i="9"/>
  <c r="AA398" s="1"/>
  <c r="AA283" i="6"/>
  <c r="AA398" s="1"/>
  <c r="AA283" i="12"/>
  <c r="AA398" s="1"/>
  <c r="AA283" i="20"/>
  <c r="AA398" s="1"/>
  <c r="AA283" i="16"/>
  <c r="AA398" s="1"/>
  <c r="AA283" i="29"/>
  <c r="AA283" i="8"/>
  <c r="U143" i="1"/>
  <c r="T78"/>
  <c r="F78"/>
  <c r="AB268" i="18"/>
  <c r="AB283" s="1"/>
  <c r="Z283"/>
  <c r="AB268" i="31"/>
  <c r="AB283" s="1"/>
  <c r="Z283"/>
  <c r="AB268" i="1"/>
  <c r="Z283"/>
  <c r="T260"/>
  <c r="I260"/>
  <c r="J260"/>
  <c r="I143"/>
  <c r="E78"/>
  <c r="J143"/>
  <c r="L78"/>
  <c r="E143"/>
  <c r="I78"/>
  <c r="AB268" i="9"/>
  <c r="AB283" s="1"/>
  <c r="Z283"/>
  <c r="AB268" i="22"/>
  <c r="AB283" s="1"/>
  <c r="Z283"/>
  <c r="Z259" i="1"/>
  <c r="AB268" i="6"/>
  <c r="AB283" s="1"/>
  <c r="Z283"/>
  <c r="AB268" i="27"/>
  <c r="AB283" s="1"/>
  <c r="Z283"/>
  <c r="AB270" i="1"/>
  <c r="AB268" i="12"/>
  <c r="AB283" s="1"/>
  <c r="Z283"/>
  <c r="AB268" i="20"/>
  <c r="AB283" s="1"/>
  <c r="Z283"/>
  <c r="U260" i="1"/>
  <c r="AB268" i="16"/>
  <c r="AB283" s="1"/>
  <c r="Z283"/>
  <c r="AB268" i="29"/>
  <c r="AB283" s="1"/>
  <c r="Z283"/>
  <c r="AB268" i="8"/>
  <c r="AB283" s="1"/>
  <c r="Z283"/>
  <c r="Q78"/>
  <c r="Q78" i="20"/>
  <c r="Q78" i="1"/>
  <c r="AB78" i="22"/>
  <c r="AB78" i="1"/>
  <c r="W78" i="4"/>
  <c r="V515" i="9"/>
  <c r="V516" s="1"/>
  <c r="V515" i="25"/>
  <c r="V516" s="1"/>
  <c r="W515" i="30"/>
  <c r="W516" s="1"/>
  <c r="W78" i="31"/>
  <c r="V78" i="23"/>
  <c r="W78" i="26"/>
  <c r="P78" i="15"/>
  <c r="Q78" i="3"/>
  <c r="Q78" i="23"/>
  <c r="V515" i="3"/>
  <c r="V516" s="1"/>
  <c r="V515" i="5"/>
  <c r="W78" i="15"/>
  <c r="V515" i="17"/>
  <c r="W78" i="29"/>
  <c r="R78" i="5"/>
  <c r="R78" i="7"/>
  <c r="R78" i="9"/>
  <c r="R78" i="15"/>
  <c r="R78" i="17"/>
  <c r="R78" i="21"/>
  <c r="R78" i="23"/>
  <c r="R78" i="25"/>
  <c r="R78" i="27"/>
  <c r="Q78" i="6"/>
  <c r="Q78" i="10"/>
  <c r="Q78" i="14"/>
  <c r="Q78" i="18"/>
  <c r="Q78" i="26"/>
  <c r="Q78" i="30"/>
  <c r="R143" i="3"/>
  <c r="R143" i="7"/>
  <c r="R143" i="11"/>
  <c r="R143" i="15"/>
  <c r="R143" i="19"/>
  <c r="R143" i="23"/>
  <c r="R143" i="27"/>
  <c r="R143" i="31"/>
  <c r="R143" i="4"/>
  <c r="R143" i="8"/>
  <c r="R143" i="12"/>
  <c r="R143" i="16"/>
  <c r="R143" i="20"/>
  <c r="R143" i="24"/>
  <c r="R143" i="28"/>
  <c r="R143" i="1"/>
  <c r="Q143" i="3"/>
  <c r="Q143" i="5"/>
  <c r="Q143" i="7"/>
  <c r="Q143" i="9"/>
  <c r="Q143" i="11"/>
  <c r="Q143" i="13"/>
  <c r="Q143" i="15"/>
  <c r="Q143" i="17"/>
  <c r="Q143" i="19"/>
  <c r="Q143" i="21"/>
  <c r="Q143" i="23"/>
  <c r="Q143" i="25"/>
  <c r="Q143" i="27"/>
  <c r="Q143" i="29"/>
  <c r="Q143" i="31"/>
  <c r="AB78" i="3"/>
  <c r="AB78" i="21"/>
  <c r="AB78" i="23"/>
  <c r="Z143" i="2"/>
  <c r="Z143" i="4"/>
  <c r="Z143" i="6"/>
  <c r="Z143" i="8"/>
  <c r="Z143" i="10"/>
  <c r="Z143" i="12"/>
  <c r="Z143" i="14"/>
  <c r="Z143" i="16"/>
  <c r="Z143" i="18"/>
  <c r="Z143" i="20"/>
  <c r="Z143" i="22"/>
  <c r="Z143" i="24"/>
  <c r="Z143" i="26"/>
  <c r="Z143" i="28"/>
  <c r="Z143" i="30"/>
  <c r="Z143" i="1"/>
  <c r="P143"/>
  <c r="Y398" i="10"/>
  <c r="Y398" i="26"/>
  <c r="Y78" i="2"/>
  <c r="Y78" i="6"/>
  <c r="Y78" i="10"/>
  <c r="Y78" i="14"/>
  <c r="Y78" i="18"/>
  <c r="Y78" i="22"/>
  <c r="Y78" i="26"/>
  <c r="Y78" i="30"/>
  <c r="AA398" i="4"/>
  <c r="AA398" i="15"/>
  <c r="J516" i="5"/>
  <c r="J516" i="21"/>
  <c r="L516" i="24"/>
  <c r="L516" i="16"/>
  <c r="T143" i="6"/>
  <c r="T398" s="1"/>
  <c r="T143" i="14"/>
  <c r="T143" i="22"/>
  <c r="T143" i="30"/>
  <c r="I143" i="5"/>
  <c r="I143" i="9"/>
  <c r="I143" i="13"/>
  <c r="I143" i="17"/>
  <c r="I143" i="21"/>
  <c r="I143" i="25"/>
  <c r="I143" i="29"/>
  <c r="E143" i="5"/>
  <c r="E143" i="13"/>
  <c r="E143" i="21"/>
  <c r="E143" i="29"/>
  <c r="T78" i="6"/>
  <c r="E78" i="28"/>
  <c r="I78" i="3"/>
  <c r="I78" i="7"/>
  <c r="I78" i="11"/>
  <c r="I78" i="15"/>
  <c r="I78" i="19"/>
  <c r="I78" i="23"/>
  <c r="I78" i="27"/>
  <c r="I78" i="31"/>
  <c r="E78" i="9"/>
  <c r="E78" i="17"/>
  <c r="E78" i="25"/>
  <c r="AA283" i="10"/>
  <c r="AA398" s="1"/>
  <c r="W143"/>
  <c r="W143" i="11"/>
  <c r="V143" i="26"/>
  <c r="V143" i="31"/>
  <c r="AA283" i="13"/>
  <c r="AA398" s="1"/>
  <c r="W143" i="19"/>
  <c r="V143" i="25"/>
  <c r="AA283" i="30"/>
  <c r="AA398" s="1"/>
  <c r="AA283" i="2"/>
  <c r="AA398" s="1"/>
  <c r="AA283" i="23"/>
  <c r="T143" i="1"/>
  <c r="K78"/>
  <c r="AB268" i="3"/>
  <c r="AB283" s="1"/>
  <c r="Z283"/>
  <c r="AB268" i="11"/>
  <c r="AB283" s="1"/>
  <c r="Z283"/>
  <c r="D143" i="1"/>
  <c r="C78"/>
  <c r="AB268" i="10"/>
  <c r="AB283" s="1"/>
  <c r="Z283"/>
  <c r="AB268" i="14"/>
  <c r="AB283" s="1"/>
  <c r="Z283"/>
  <c r="L143" i="1"/>
  <c r="J78"/>
  <c r="AB268" i="4"/>
  <c r="AB283" s="1"/>
  <c r="Z283"/>
  <c r="AB268" i="15"/>
  <c r="AB283" s="1"/>
  <c r="Z283"/>
  <c r="AA259" i="1"/>
  <c r="AB268" i="13"/>
  <c r="AB283" s="1"/>
  <c r="Z283"/>
  <c r="AB268" i="30"/>
  <c r="AB283" s="1"/>
  <c r="Z283"/>
  <c r="AB268" i="2"/>
  <c r="AB283" s="1"/>
  <c r="Z283"/>
  <c r="AB268" i="23"/>
  <c r="AB283" s="1"/>
  <c r="Z283"/>
  <c r="AA283" i="1"/>
  <c r="Q78" i="4"/>
  <c r="Q78" i="16"/>
  <c r="Q78" i="28"/>
  <c r="AB78" i="20"/>
  <c r="AA398" i="8"/>
  <c r="V78" i="6"/>
  <c r="W78" i="7"/>
  <c r="W515" i="9"/>
  <c r="W516" s="1"/>
  <c r="W515" i="12"/>
  <c r="W516" s="1"/>
  <c r="W515" i="14"/>
  <c r="W516" s="1"/>
  <c r="V78" i="19"/>
  <c r="V515" i="21"/>
  <c r="V516" s="1"/>
  <c r="W78" i="27"/>
  <c r="V515" i="29"/>
  <c r="V516" s="1"/>
  <c r="V78" i="30"/>
  <c r="W515" i="25"/>
  <c r="W516" s="1"/>
  <c r="W515" i="27"/>
  <c r="V78" i="29"/>
  <c r="P78" i="8"/>
  <c r="P78" i="16"/>
  <c r="P78" i="24"/>
  <c r="Q78" i="5"/>
  <c r="Q78" i="9"/>
  <c r="Q78" i="13"/>
  <c r="Q78" i="17"/>
  <c r="Q78" i="21"/>
  <c r="Q78" i="25"/>
  <c r="Q78" i="29"/>
  <c r="Z78" i="14"/>
  <c r="Z78" i="24"/>
  <c r="AA143" i="5"/>
  <c r="AA143" i="9"/>
  <c r="AA143" i="13"/>
  <c r="AA143" i="17"/>
  <c r="AA143" i="21"/>
  <c r="AA143" i="25"/>
  <c r="AA143" i="29"/>
  <c r="AB143" i="2"/>
  <c r="AB143" i="4"/>
  <c r="AB143" i="6"/>
  <c r="AB143" i="8"/>
  <c r="AB143" i="10"/>
  <c r="AB143" i="12"/>
  <c r="AB143" i="14"/>
  <c r="AB143" i="16"/>
  <c r="AB143" i="18"/>
  <c r="AB143" i="20"/>
  <c r="AB143" i="22"/>
  <c r="AB143" i="24"/>
  <c r="AB143" i="26"/>
  <c r="AB143" i="28"/>
  <c r="AB143" i="30"/>
  <c r="AB143" i="1"/>
  <c r="Y398" i="2"/>
  <c r="AA398" i="23"/>
  <c r="AA398" i="7"/>
  <c r="AA398" i="27"/>
  <c r="AA398" i="29"/>
  <c r="Y398" i="31"/>
  <c r="J516" i="17"/>
  <c r="I143" i="4"/>
  <c r="I143" i="8"/>
  <c r="I143" i="12"/>
  <c r="I143" i="16"/>
  <c r="I143" i="20"/>
  <c r="I143" i="24"/>
  <c r="I143" i="28"/>
  <c r="E143" i="3"/>
  <c r="E143" i="11"/>
  <c r="E143" i="19"/>
  <c r="E143" i="27"/>
  <c r="T78" i="14"/>
  <c r="T398" s="1"/>
  <c r="T78" i="22"/>
  <c r="T78" i="30"/>
  <c r="K143" i="3"/>
  <c r="K143" i="7"/>
  <c r="K143" i="11"/>
  <c r="K143" i="15"/>
  <c r="K143" i="19"/>
  <c r="K143" i="23"/>
  <c r="K143" i="27"/>
  <c r="K143" i="31"/>
  <c r="E143" i="8"/>
  <c r="E143" i="16"/>
  <c r="E143" i="24"/>
  <c r="I78" i="2"/>
  <c r="I78" i="6"/>
  <c r="I78" i="10"/>
  <c r="I78" i="14"/>
  <c r="I78" i="18"/>
  <c r="I78" i="22"/>
  <c r="I78" i="26"/>
  <c r="I78" i="30"/>
  <c r="E78" i="7"/>
  <c r="E78" i="15"/>
  <c r="E78" i="23"/>
  <c r="E78" i="31"/>
  <c r="AA283" i="25"/>
  <c r="AA398" s="1"/>
  <c r="W143" i="3"/>
  <c r="W143" i="5"/>
  <c r="W143" i="18"/>
  <c r="W143" i="28"/>
  <c r="AA283" i="18"/>
  <c r="AA398" s="1"/>
  <c r="W143" i="6"/>
  <c r="V143" i="8"/>
  <c r="V143" i="24"/>
  <c r="AA283"/>
  <c r="AA398" s="1"/>
  <c r="AA283" i="31"/>
  <c r="AA398" s="1"/>
  <c r="R143" i="5"/>
  <c r="R143" i="9"/>
  <c r="R143" i="13"/>
  <c r="R143" i="17"/>
  <c r="R143" i="21"/>
  <c r="R143" i="25"/>
  <c r="R143" i="29"/>
  <c r="Z78" i="15"/>
  <c r="J403" i="1"/>
  <c r="W515" i="3"/>
  <c r="W516" s="1"/>
  <c r="W515" i="4"/>
  <c r="W516" s="1"/>
  <c r="V516" i="5"/>
  <c r="V515" i="8"/>
  <c r="V515" i="20"/>
  <c r="V516" s="1"/>
  <c r="W515" i="29"/>
  <c r="W516" s="1"/>
  <c r="V515" i="30"/>
  <c r="V516" s="1"/>
  <c r="V515" i="16"/>
  <c r="V516" s="1"/>
  <c r="V515" i="22"/>
  <c r="V516" s="1"/>
  <c r="W515" i="26"/>
  <c r="W516" s="1"/>
  <c r="V515"/>
  <c r="V516" s="1"/>
  <c r="V515" i="28"/>
  <c r="V516" s="1"/>
  <c r="W515" i="13"/>
  <c r="W516" s="1"/>
  <c r="V515" i="19"/>
  <c r="V516" s="1"/>
  <c r="V515" i="27"/>
  <c r="V516" s="1"/>
  <c r="Z78" i="1"/>
  <c r="Z78" i="27"/>
  <c r="Z78" i="9"/>
  <c r="Z78" i="3"/>
  <c r="Z78" i="2"/>
  <c r="Z78" i="4"/>
  <c r="Z78" i="8"/>
  <c r="AB78" i="14"/>
  <c r="Z78" i="16"/>
  <c r="Z78" i="26"/>
  <c r="AB78" i="29"/>
  <c r="AA78" i="3"/>
  <c r="AA78" i="7"/>
  <c r="AA78" i="11"/>
  <c r="AA78" i="15"/>
  <c r="AA78" i="19"/>
  <c r="AA78" i="23"/>
  <c r="AA78" i="27"/>
  <c r="AA78" i="31"/>
  <c r="AB78" i="18"/>
  <c r="AA78" i="5"/>
  <c r="AA78" i="9"/>
  <c r="AA78" i="13"/>
  <c r="AA78" i="17"/>
  <c r="AA78" i="21"/>
  <c r="AA78" i="25"/>
  <c r="AA78" i="29"/>
  <c r="S193" i="24"/>
  <c r="S193" i="1"/>
  <c r="AB193"/>
  <c r="Y398" i="18"/>
  <c r="AA398" i="3"/>
  <c r="V515" i="4"/>
  <c r="V516" s="1"/>
  <c r="W515" i="17"/>
  <c r="W516" s="1"/>
  <c r="W515" i="24"/>
  <c r="W516" s="1"/>
  <c r="W515" i="28"/>
  <c r="W516" s="1"/>
  <c r="W516" i="27"/>
  <c r="W515" i="2"/>
  <c r="W515" i="10"/>
  <c r="W516" s="1"/>
  <c r="V515"/>
  <c r="V516" s="1"/>
  <c r="V516" i="23"/>
  <c r="V515" i="6"/>
  <c r="V516" s="1"/>
  <c r="W515" i="8"/>
  <c r="W516" s="1"/>
  <c r="V515" i="31"/>
  <c r="V516" s="1"/>
  <c r="T516" i="1"/>
  <c r="D514"/>
  <c r="L514"/>
  <c r="J514"/>
  <c r="AB346" i="31"/>
  <c r="AB347" s="1"/>
  <c r="Z347"/>
  <c r="AB346" i="30"/>
  <c r="AB347" s="1"/>
  <c r="Z347"/>
  <c r="AB346" i="29"/>
  <c r="AB347" s="1"/>
  <c r="Z347"/>
  <c r="AB346" i="28"/>
  <c r="AB347" s="1"/>
  <c r="Z347"/>
  <c r="AB346" i="27"/>
  <c r="AB347" s="1"/>
  <c r="Z347"/>
  <c r="AB346" i="26"/>
  <c r="AB347" s="1"/>
  <c r="Z347"/>
  <c r="AB346" i="25"/>
  <c r="AB347" s="1"/>
  <c r="Z347"/>
  <c r="AB346" i="24"/>
  <c r="AB347" s="1"/>
  <c r="Z347"/>
  <c r="AB346" i="23"/>
  <c r="AB347" s="1"/>
  <c r="Z347"/>
  <c r="AB346" i="22"/>
  <c r="AB347" s="1"/>
  <c r="Z347"/>
  <c r="AB346" i="21"/>
  <c r="AB347" s="1"/>
  <c r="Z347"/>
  <c r="AB346" i="20"/>
  <c r="AB347" s="1"/>
  <c r="Z347"/>
  <c r="AB346" i="19"/>
  <c r="AB347" s="1"/>
  <c r="Z347"/>
  <c r="AB346" i="18"/>
  <c r="AB347" s="1"/>
  <c r="Z347"/>
  <c r="AB346" i="17"/>
  <c r="AB347" s="1"/>
  <c r="Z347"/>
  <c r="AB346" i="16"/>
  <c r="AB347" s="1"/>
  <c r="Z347"/>
  <c r="AB346" i="15"/>
  <c r="AB347" s="1"/>
  <c r="Z347"/>
  <c r="AB346" i="14"/>
  <c r="AB347" s="1"/>
  <c r="Z347"/>
  <c r="AB346" i="13"/>
  <c r="AB347" s="1"/>
  <c r="Z347"/>
  <c r="AB346" i="12"/>
  <c r="AB347" s="1"/>
  <c r="Z347"/>
  <c r="AB346" i="11"/>
  <c r="AB347" s="1"/>
  <c r="Z347"/>
  <c r="AB346" i="10"/>
  <c r="AB347" s="1"/>
  <c r="Z347"/>
  <c r="AB346" i="9"/>
  <c r="AB347" s="1"/>
  <c r="Z347"/>
  <c r="AB346" i="8"/>
  <c r="AB347" s="1"/>
  <c r="Z347"/>
  <c r="AB346" i="7"/>
  <c r="AB347" s="1"/>
  <c r="Z347"/>
  <c r="AB346" i="6"/>
  <c r="AB347" s="1"/>
  <c r="Z347"/>
  <c r="AB346" i="5"/>
  <c r="AB347" s="1"/>
  <c r="Z347"/>
  <c r="AB346" i="4"/>
  <c r="AB347" s="1"/>
  <c r="Z347"/>
  <c r="AB346" i="3"/>
  <c r="AB347" s="1"/>
  <c r="Z347"/>
  <c r="AB346" i="2"/>
  <c r="AB347" s="1"/>
  <c r="Z347"/>
  <c r="AB346" i="1"/>
  <c r="Z347"/>
  <c r="AA347"/>
  <c r="S142"/>
  <c r="S143" s="1"/>
  <c r="AA78" i="2"/>
  <c r="AA78" i="4"/>
  <c r="AA78" i="6"/>
  <c r="AA78" i="8"/>
  <c r="AA78" i="10"/>
  <c r="AA78" i="12"/>
  <c r="AA78" i="14"/>
  <c r="AA78" i="16"/>
  <c r="AA78" i="18"/>
  <c r="AA78" i="20"/>
  <c r="AA78" i="22"/>
  <c r="AA78" i="24"/>
  <c r="AA78" i="26"/>
  <c r="AA78" i="28"/>
  <c r="AA78" i="30"/>
  <c r="AA78" i="1"/>
  <c r="Y516"/>
  <c r="U403"/>
  <c r="U516" s="1"/>
  <c r="L403"/>
  <c r="Z303" i="12"/>
  <c r="AB303" s="1"/>
  <c r="AA303"/>
  <c r="Z303" i="14"/>
  <c r="AB303" s="1"/>
  <c r="AA303"/>
  <c r="Z303" i="18"/>
  <c r="AB303" s="1"/>
  <c r="AA303"/>
  <c r="Z303" i="21"/>
  <c r="AB303" s="1"/>
  <c r="AA303"/>
  <c r="Z303" i="25"/>
  <c r="AB303" s="1"/>
  <c r="AA303"/>
  <c r="Z303" i="27"/>
  <c r="AB303" s="1"/>
  <c r="AA303"/>
  <c r="Z303" i="31"/>
  <c r="AB303" s="1"/>
  <c r="AA303"/>
  <c r="AB302" i="2"/>
  <c r="Z303"/>
  <c r="AB303" s="1"/>
  <c r="AA303"/>
  <c r="AB302" i="4"/>
  <c r="AB302" i="6"/>
  <c r="Z303"/>
  <c r="AB303" s="1"/>
  <c r="AA303"/>
  <c r="AB302" i="8"/>
  <c r="AB302" i="10"/>
  <c r="Z303"/>
  <c r="AB303" s="1"/>
  <c r="AA303"/>
  <c r="AB302" i="12"/>
  <c r="AB306" s="1"/>
  <c r="AB302" i="15"/>
  <c r="Z303"/>
  <c r="AB303" s="1"/>
  <c r="AA303"/>
  <c r="AB302" i="17"/>
  <c r="Z303"/>
  <c r="AB303" s="1"/>
  <c r="AA303"/>
  <c r="AB302" i="18"/>
  <c r="AB306" s="1"/>
  <c r="Z306"/>
  <c r="AB302" i="30"/>
  <c r="Z303"/>
  <c r="AB303" s="1"/>
  <c r="AA303"/>
  <c r="AB302" i="3"/>
  <c r="Z303"/>
  <c r="AB303" s="1"/>
  <c r="AA303"/>
  <c r="AB302" i="7"/>
  <c r="Z303"/>
  <c r="AB303" s="1"/>
  <c r="AA303"/>
  <c r="AB302" i="11"/>
  <c r="Z303"/>
  <c r="AB303" s="1"/>
  <c r="AA303"/>
  <c r="AB302" i="16"/>
  <c r="AB302" i="21"/>
  <c r="AB306" s="1"/>
  <c r="Z306"/>
  <c r="AB302" i="26"/>
  <c r="Z303"/>
  <c r="AB303" s="1"/>
  <c r="AA303"/>
  <c r="AB302" i="27"/>
  <c r="Z306"/>
  <c r="AB302" i="1"/>
  <c r="Z303" i="5"/>
  <c r="AB303" s="1"/>
  <c r="AA303"/>
  <c r="Z303" i="4"/>
  <c r="AB303" s="1"/>
  <c r="AA303"/>
  <c r="Z303" i="8"/>
  <c r="AB303" s="1"/>
  <c r="AA303"/>
  <c r="Z303" i="9"/>
  <c r="AB303" s="1"/>
  <c r="AA303"/>
  <c r="Z303" i="16"/>
  <c r="AB303" s="1"/>
  <c r="AA303"/>
  <c r="Z303" i="20"/>
  <c r="AB303" s="1"/>
  <c r="AA303"/>
  <c r="Z303" i="29"/>
  <c r="AB303" s="1"/>
  <c r="AA303"/>
  <c r="Z303" i="1"/>
  <c r="AA303"/>
  <c r="AB302" i="5"/>
  <c r="AB302" i="9"/>
  <c r="AB306" s="1"/>
  <c r="Z306"/>
  <c r="AB302" i="13"/>
  <c r="Z303"/>
  <c r="AB303" s="1"/>
  <c r="AA303"/>
  <c r="AB302" i="14"/>
  <c r="AB306" s="1"/>
  <c r="AB302" i="19"/>
  <c r="Z303"/>
  <c r="AB303" s="1"/>
  <c r="AA303"/>
  <c r="AB302" i="22"/>
  <c r="Z303"/>
  <c r="AB303" s="1"/>
  <c r="AA303"/>
  <c r="AB302" i="23"/>
  <c r="Z303"/>
  <c r="AB303" s="1"/>
  <c r="AA303"/>
  <c r="AB302" i="24"/>
  <c r="Z303"/>
  <c r="AB303" s="1"/>
  <c r="AA303"/>
  <c r="AB302" i="29"/>
  <c r="AB302" i="20"/>
  <c r="AB306" s="1"/>
  <c r="AB302" i="25"/>
  <c r="Z306"/>
  <c r="AB302" i="28"/>
  <c r="Z306"/>
  <c r="Z303"/>
  <c r="AB303" s="1"/>
  <c r="AA303"/>
  <c r="AB302" i="31"/>
  <c r="AB306" s="1"/>
  <c r="Z306"/>
  <c r="AA306" i="1"/>
  <c r="Z290" i="7"/>
  <c r="AA290"/>
  <c r="Z290" i="9"/>
  <c r="AA290"/>
  <c r="Z290" i="12"/>
  <c r="AA290"/>
  <c r="Z290" i="25"/>
  <c r="AA290"/>
  <c r="Z290" i="27"/>
  <c r="AA290"/>
  <c r="Z290" i="29"/>
  <c r="AA290"/>
  <c r="Z290" i="31"/>
  <c r="AA290"/>
  <c r="Z290" i="24"/>
  <c r="AA290"/>
  <c r="Z290" i="26"/>
  <c r="AA290"/>
  <c r="AA297" i="1"/>
  <c r="AB294"/>
  <c r="Z290" i="4"/>
  <c r="AA290"/>
  <c r="Z290" i="8"/>
  <c r="AA290"/>
  <c r="Z290" i="15"/>
  <c r="AA290"/>
  <c r="Z290" i="21"/>
  <c r="AA290"/>
  <c r="Z290" i="23"/>
  <c r="AA290"/>
  <c r="Z290" i="2"/>
  <c r="AA290"/>
  <c r="Z290" i="3"/>
  <c r="AA290"/>
  <c r="Z290" i="5"/>
  <c r="AA290"/>
  <c r="Z290" i="6"/>
  <c r="AA290"/>
  <c r="Z290" i="10"/>
  <c r="AA290"/>
  <c r="Z290" i="14"/>
  <c r="AA290"/>
  <c r="Z290" i="16"/>
  <c r="AA290"/>
  <c r="Z290" i="18"/>
  <c r="AA290"/>
  <c r="Z290" i="11"/>
  <c r="AA290"/>
  <c r="Z290" i="13"/>
  <c r="AA290"/>
  <c r="Z290" i="20"/>
  <c r="AA290"/>
  <c r="Z290" i="22"/>
  <c r="AA290"/>
  <c r="Z290" i="17"/>
  <c r="AA290"/>
  <c r="Z290" i="19"/>
  <c r="AA290"/>
  <c r="Z290" i="1"/>
  <c r="AA290"/>
  <c r="Z290" i="28"/>
  <c r="AA290"/>
  <c r="Z290" i="30"/>
  <c r="AA290"/>
  <c r="AB293" i="1"/>
  <c r="AA143" i="2"/>
  <c r="AA143" i="4"/>
  <c r="AA143" i="6"/>
  <c r="AA143" i="8"/>
  <c r="AA143" i="10"/>
  <c r="AA143" i="12"/>
  <c r="AA143" i="14"/>
  <c r="AA143" i="16"/>
  <c r="AA143" i="18"/>
  <c r="AA143" i="20"/>
  <c r="AA143" i="22"/>
  <c r="AA143" i="24"/>
  <c r="AA143" i="26"/>
  <c r="AA143" i="28"/>
  <c r="AA143" i="30"/>
  <c r="AA143" i="1"/>
  <c r="P78"/>
  <c r="Y78"/>
  <c r="AA516"/>
  <c r="AB437" i="3"/>
  <c r="AB440" s="1"/>
  <c r="AB441" s="1"/>
  <c r="AB514" s="1"/>
  <c r="AB515" s="1"/>
  <c r="Z440"/>
  <c r="Z441" s="1"/>
  <c r="Z514" s="1"/>
  <c r="Z515" s="1"/>
  <c r="AB437" i="6"/>
  <c r="AB440" s="1"/>
  <c r="AB441" s="1"/>
  <c r="AB514" s="1"/>
  <c r="AB515" s="1"/>
  <c r="Z440"/>
  <c r="Z441" s="1"/>
  <c r="Z514" s="1"/>
  <c r="Z515" s="1"/>
  <c r="AB437" i="21"/>
  <c r="AB440" s="1"/>
  <c r="AB441" s="1"/>
  <c r="AB514" s="1"/>
  <c r="AB515" s="1"/>
  <c r="Z440"/>
  <c r="Z441" s="1"/>
  <c r="Z514" s="1"/>
  <c r="Z515" s="1"/>
  <c r="AB437" i="22"/>
  <c r="AB440" s="1"/>
  <c r="AB441" s="1"/>
  <c r="AB514" s="1"/>
  <c r="AB515" s="1"/>
  <c r="Z440"/>
  <c r="Z441" s="1"/>
  <c r="Z514" s="1"/>
  <c r="Z515" s="1"/>
  <c r="AB437" i="1"/>
  <c r="Z440"/>
  <c r="AB437" i="4"/>
  <c r="AB440" s="1"/>
  <c r="AB441" s="1"/>
  <c r="AB514" s="1"/>
  <c r="AB515" s="1"/>
  <c r="Z440"/>
  <c r="Z441" s="1"/>
  <c r="Z514" s="1"/>
  <c r="Z515" s="1"/>
  <c r="AB437" i="5"/>
  <c r="AB440" s="1"/>
  <c r="AB441" s="1"/>
  <c r="AB514" s="1"/>
  <c r="AB515" s="1"/>
  <c r="Z440"/>
  <c r="Z441" s="1"/>
  <c r="Z514" s="1"/>
  <c r="Z515" s="1"/>
  <c r="AB437" i="7"/>
  <c r="AB440" s="1"/>
  <c r="AB441" s="1"/>
  <c r="AB514" s="1"/>
  <c r="AB515" s="1"/>
  <c r="Z440"/>
  <c r="Z441" s="1"/>
  <c r="Z514" s="1"/>
  <c r="Z515" s="1"/>
  <c r="AB258" i="1"/>
  <c r="AB45" i="2"/>
  <c r="AB78" s="1"/>
  <c r="AB45" i="5"/>
  <c r="AB78" s="1"/>
  <c r="AB45" i="6"/>
  <c r="AB78" s="1"/>
  <c r="AB45" i="7"/>
  <c r="AB78" s="1"/>
  <c r="AB45" i="8"/>
  <c r="AB78" s="1"/>
  <c r="AB45" i="10"/>
  <c r="AB78" s="1"/>
  <c r="AB45" i="11"/>
  <c r="AB78" s="1"/>
  <c r="AB45" i="13"/>
  <c r="AB78" s="1"/>
  <c r="AB45" i="15"/>
  <c r="AB78" s="1"/>
  <c r="AB45" i="17"/>
  <c r="AB78" s="1"/>
  <c r="AB45" i="19"/>
  <c r="AB78" s="1"/>
  <c r="AB45" i="24"/>
  <c r="AB78" s="1"/>
  <c r="AB45" i="26"/>
  <c r="AB78" s="1"/>
  <c r="AB45" i="28"/>
  <c r="AB78" s="1"/>
  <c r="AB45" i="30"/>
  <c r="AB78" s="1"/>
  <c r="T398" i="3"/>
  <c r="T398" i="13"/>
  <c r="W516" i="2"/>
  <c r="V516" i="15"/>
  <c r="V516" i="8"/>
  <c r="W516" i="11"/>
  <c r="W515" i="22"/>
  <c r="W516" s="1"/>
  <c r="V516" i="13"/>
  <c r="V516" i="17"/>
  <c r="F401" i="32"/>
  <c r="F400"/>
  <c r="Z306" i="12" l="1"/>
  <c r="AB306" i="27"/>
  <c r="Z306" i="20"/>
  <c r="AA260" i="1"/>
  <c r="S260"/>
  <c r="AB306" i="5"/>
  <c r="T398" i="1"/>
  <c r="Z260"/>
  <c r="AB306" i="25"/>
  <c r="AB306" i="29"/>
  <c r="Z306" i="14"/>
  <c r="Z306" i="13"/>
  <c r="Z306" i="5"/>
  <c r="T398" i="22"/>
  <c r="AB283" i="1"/>
  <c r="Z306" i="29"/>
  <c r="Z306" i="24"/>
  <c r="Z306" i="23"/>
  <c r="Z306" i="22"/>
  <c r="T398" i="30"/>
  <c r="L515" i="1"/>
  <c r="J515"/>
  <c r="D515"/>
  <c r="AB347"/>
  <c r="Z306" i="19"/>
  <c r="AB303" i="1"/>
  <c r="AB306"/>
  <c r="AB306" i="28"/>
  <c r="AB306" i="24"/>
  <c r="AB306" i="23"/>
  <c r="AB306" i="22"/>
  <c r="AB306" i="19"/>
  <c r="AB306" i="13"/>
  <c r="Z306" i="1"/>
  <c r="AB306" i="26"/>
  <c r="AB306" i="16"/>
  <c r="AB306" i="11"/>
  <c r="AB306" i="7"/>
  <c r="AB306" i="3"/>
  <c r="AB306" i="30"/>
  <c r="AB306" i="17"/>
  <c r="AB306" i="15"/>
  <c r="AB306" i="10"/>
  <c r="AB306" i="8"/>
  <c r="AB306" i="6"/>
  <c r="AB306" i="4"/>
  <c r="AB306" i="2"/>
  <c r="Z306" i="26"/>
  <c r="Z306" i="16"/>
  <c r="Z306" i="11"/>
  <c r="Z306" i="7"/>
  <c r="Z306" i="3"/>
  <c r="Z306" i="30"/>
  <c r="Z306" i="17"/>
  <c r="Z306" i="15"/>
  <c r="Z306" i="10"/>
  <c r="Z306" i="8"/>
  <c r="Z306" i="6"/>
  <c r="Z306" i="4"/>
  <c r="Z306" i="2"/>
  <c r="AB290" i="19"/>
  <c r="AB297" s="1"/>
  <c r="AB398" s="1"/>
  <c r="AB403" s="1"/>
  <c r="AB516" s="1"/>
  <c r="Z297"/>
  <c r="AB290" i="17"/>
  <c r="AB297" s="1"/>
  <c r="Z297"/>
  <c r="Z398" s="1"/>
  <c r="Z403" s="1"/>
  <c r="Z516" s="1"/>
  <c r="AB290" i="22"/>
  <c r="AB297" s="1"/>
  <c r="AB398" s="1"/>
  <c r="AB403" s="1"/>
  <c r="AB516" s="1"/>
  <c r="Z297"/>
  <c r="Z398" s="1"/>
  <c r="Z403" s="1"/>
  <c r="Z516" s="1"/>
  <c r="AB290" i="20"/>
  <c r="AB297" s="1"/>
  <c r="AB398" s="1"/>
  <c r="AB403" s="1"/>
  <c r="AB516" s="1"/>
  <c r="Z297"/>
  <c r="Z398" s="1"/>
  <c r="Z403" s="1"/>
  <c r="Z516" s="1"/>
  <c r="AB290" i="13"/>
  <c r="AB297" s="1"/>
  <c r="AB398" s="1"/>
  <c r="AB403" s="1"/>
  <c r="Z297"/>
  <c r="Z398" s="1"/>
  <c r="Z403" s="1"/>
  <c r="Z516" s="1"/>
  <c r="AB290" i="11"/>
  <c r="AB297" s="1"/>
  <c r="AB398" s="1"/>
  <c r="AB403" s="1"/>
  <c r="AB516" s="1"/>
  <c r="Z297"/>
  <c r="Z398" s="1"/>
  <c r="Z403" s="1"/>
  <c r="Z516" s="1"/>
  <c r="AB290" i="18"/>
  <c r="AB297" s="1"/>
  <c r="AB398" s="1"/>
  <c r="AB403" s="1"/>
  <c r="AB516" s="1"/>
  <c r="Z297"/>
  <c r="Z398" s="1"/>
  <c r="Z403" s="1"/>
  <c r="Z516" s="1"/>
  <c r="AB290" i="16"/>
  <c r="AB297" s="1"/>
  <c r="AB398" s="1"/>
  <c r="AB403" s="1"/>
  <c r="AB516" s="1"/>
  <c r="Z297"/>
  <c r="AB290" i="14"/>
  <c r="AB297" s="1"/>
  <c r="AB398" s="1"/>
  <c r="AB403" s="1"/>
  <c r="AB516" s="1"/>
  <c r="Z297"/>
  <c r="Z398" s="1"/>
  <c r="Z403" s="1"/>
  <c r="Z516" s="1"/>
  <c r="AB290" i="10"/>
  <c r="AB297" s="1"/>
  <c r="AB398" s="1"/>
  <c r="AB403" s="1"/>
  <c r="AB516" s="1"/>
  <c r="Z297"/>
  <c r="Z398" s="1"/>
  <c r="Z403" s="1"/>
  <c r="Z516" s="1"/>
  <c r="AB290" i="6"/>
  <c r="AB297" s="1"/>
  <c r="AB398" s="1"/>
  <c r="AB403" s="1"/>
  <c r="AB516" s="1"/>
  <c r="Z297"/>
  <c r="Z398" s="1"/>
  <c r="Z403" s="1"/>
  <c r="Z516" s="1"/>
  <c r="AB290" i="5"/>
  <c r="AB297" s="1"/>
  <c r="AB398" s="1"/>
  <c r="AB403" s="1"/>
  <c r="Z297"/>
  <c r="Z398" s="1"/>
  <c r="Z403" s="1"/>
  <c r="Z516" s="1"/>
  <c r="AB290" i="3"/>
  <c r="AB297" s="1"/>
  <c r="AB398" s="1"/>
  <c r="AB403" s="1"/>
  <c r="AB516" s="1"/>
  <c r="Z297"/>
  <c r="Z398" s="1"/>
  <c r="Z403" s="1"/>
  <c r="Z516" s="1"/>
  <c r="AB290" i="2"/>
  <c r="AB297" s="1"/>
  <c r="AB398" s="1"/>
  <c r="AB403" s="1"/>
  <c r="AB516" s="1"/>
  <c r="Z297"/>
  <c r="Z398" s="1"/>
  <c r="Z403" s="1"/>
  <c r="Z516" s="1"/>
  <c r="AB290" i="23"/>
  <c r="AB297" s="1"/>
  <c r="AB398" s="1"/>
  <c r="AB403" s="1"/>
  <c r="AB516" s="1"/>
  <c r="Z297"/>
  <c r="AB290" i="21"/>
  <c r="AB297" s="1"/>
  <c r="AB398" s="1"/>
  <c r="AB403" s="1"/>
  <c r="AB516" s="1"/>
  <c r="Z297"/>
  <c r="Z398" s="1"/>
  <c r="Z403" s="1"/>
  <c r="Z516" s="1"/>
  <c r="AB290" i="15"/>
  <c r="AB297" s="1"/>
  <c r="AB398" s="1"/>
  <c r="AB403" s="1"/>
  <c r="AB516" s="1"/>
  <c r="Z297"/>
  <c r="Z398" s="1"/>
  <c r="Z403" s="1"/>
  <c r="Z516" s="1"/>
  <c r="AB290" i="8"/>
  <c r="AB297" s="1"/>
  <c r="AB398" s="1"/>
  <c r="AB403" s="1"/>
  <c r="AB516" s="1"/>
  <c r="Z297"/>
  <c r="AB290" i="4"/>
  <c r="AB297" s="1"/>
  <c r="AB398" s="1"/>
  <c r="AB403" s="1"/>
  <c r="AB516" s="1"/>
  <c r="Z297"/>
  <c r="Z398" s="1"/>
  <c r="Z403" s="1"/>
  <c r="Z516" s="1"/>
  <c r="AB290" i="26"/>
  <c r="AB297" s="1"/>
  <c r="AB398" s="1"/>
  <c r="AB403" s="1"/>
  <c r="AB516" s="1"/>
  <c r="Z297"/>
  <c r="Z398" s="1"/>
  <c r="Z403" s="1"/>
  <c r="Z516" s="1"/>
  <c r="AB290" i="24"/>
  <c r="AB297" s="1"/>
  <c r="AB398" s="1"/>
  <c r="AB403" s="1"/>
  <c r="AB516" s="1"/>
  <c r="Z297"/>
  <c r="Z398" s="1"/>
  <c r="Z403" s="1"/>
  <c r="Z516" s="1"/>
  <c r="AB290" i="31"/>
  <c r="AB297" s="1"/>
  <c r="AB398" s="1"/>
  <c r="AB403" s="1"/>
  <c r="Z297"/>
  <c r="Z398" s="1"/>
  <c r="Z403" s="1"/>
  <c r="Z516" s="1"/>
  <c r="AB290" i="29"/>
  <c r="AB297" s="1"/>
  <c r="AB398" s="1"/>
  <c r="AB403" s="1"/>
  <c r="Z297"/>
  <c r="Z398" s="1"/>
  <c r="Z403" s="1"/>
  <c r="Z516" s="1"/>
  <c r="AB290" i="27"/>
  <c r="AB297" s="1"/>
  <c r="AB398" s="1"/>
  <c r="AB403" s="1"/>
  <c r="AB516" s="1"/>
  <c r="Z297"/>
  <c r="Z398" s="1"/>
  <c r="Z403" s="1"/>
  <c r="Z516" s="1"/>
  <c r="AB290" i="25"/>
  <c r="AB297" s="1"/>
  <c r="AB398" s="1"/>
  <c r="AB403" s="1"/>
  <c r="Z297"/>
  <c r="Z398" s="1"/>
  <c r="Z403" s="1"/>
  <c r="Z516" s="1"/>
  <c r="AB290" i="12"/>
  <c r="AB297" s="1"/>
  <c r="AB398" s="1"/>
  <c r="AB403" s="1"/>
  <c r="AB516" s="1"/>
  <c r="Z297"/>
  <c r="Z398" s="1"/>
  <c r="Z403" s="1"/>
  <c r="Z516" s="1"/>
  <c r="AB290" i="9"/>
  <c r="AB297" s="1"/>
  <c r="AB398" s="1"/>
  <c r="AB403" s="1"/>
  <c r="AB516" s="1"/>
  <c r="Z297"/>
  <c r="Z398" s="1"/>
  <c r="Z403" s="1"/>
  <c r="Z516" s="1"/>
  <c r="AB290" i="7"/>
  <c r="AB297" s="1"/>
  <c r="Z297"/>
  <c r="Z398" s="1"/>
  <c r="Z403" s="1"/>
  <c r="Z516" s="1"/>
  <c r="AB290" i="30"/>
  <c r="AB297" s="1"/>
  <c r="AB398" s="1"/>
  <c r="AB403" s="1"/>
  <c r="AB516" s="1"/>
  <c r="Z297"/>
  <c r="AB290" i="28"/>
  <c r="AB297" s="1"/>
  <c r="AB398" s="1"/>
  <c r="AB403" s="1"/>
  <c r="AB516" s="1"/>
  <c r="Z297"/>
  <c r="Z398" s="1"/>
  <c r="Z403" s="1"/>
  <c r="Z516" s="1"/>
  <c r="AB290" i="1"/>
  <c r="Z297"/>
  <c r="AA398"/>
  <c r="Z441"/>
  <c r="AB440"/>
  <c r="AB259"/>
  <c r="R117" i="32"/>
  <c r="P117"/>
  <c r="R114"/>
  <c r="Q114"/>
  <c r="R113"/>
  <c r="Q113"/>
  <c r="R115"/>
  <c r="S115"/>
  <c r="Q115"/>
  <c r="P437"/>
  <c r="P437" i="22"/>
  <c r="P437" i="21"/>
  <c r="P437" i="7"/>
  <c r="P437" i="6"/>
  <c r="P437" i="5"/>
  <c r="P437" i="4"/>
  <c r="P437" i="1"/>
  <c r="S114" i="32" l="1"/>
  <c r="S113"/>
  <c r="AB398" i="17"/>
  <c r="AB403" s="1"/>
  <c r="AB516" s="1"/>
  <c r="Z398" i="23"/>
  <c r="Z403" s="1"/>
  <c r="Z516" s="1"/>
  <c r="Z398" i="19"/>
  <c r="Z403" s="1"/>
  <c r="Z516" s="1"/>
  <c r="AB260" i="1"/>
  <c r="AB398" i="7"/>
  <c r="AB403" s="1"/>
  <c r="AB516" s="1"/>
  <c r="Z398" i="30"/>
  <c r="Z403" s="1"/>
  <c r="Z516" s="1"/>
  <c r="Z398" i="8"/>
  <c r="Z403" s="1"/>
  <c r="Z516" s="1"/>
  <c r="Z398" i="16"/>
  <c r="Z403" s="1"/>
  <c r="Z516" s="1"/>
  <c r="AB516" i="13"/>
  <c r="R437" i="3"/>
  <c r="Q437"/>
  <c r="Q437" i="7"/>
  <c r="R437"/>
  <c r="R437" i="6"/>
  <c r="Q437"/>
  <c r="Q437" i="5"/>
  <c r="R437"/>
  <c r="Q437" i="22"/>
  <c r="R437"/>
  <c r="R437" i="4"/>
  <c r="Q437"/>
  <c r="Q437" i="21"/>
  <c r="R437"/>
  <c r="J516" i="1"/>
  <c r="R437"/>
  <c r="Q437"/>
  <c r="L516"/>
  <c r="AB516" i="31"/>
  <c r="AB516" i="25"/>
  <c r="AB516" i="29"/>
  <c r="AB516" i="5"/>
  <c r="Z398" i="1"/>
  <c r="AB297"/>
  <c r="AB441"/>
  <c r="Z514"/>
  <c r="P76" i="32"/>
  <c r="S437" i="5" l="1"/>
  <c r="S440" s="1"/>
  <c r="Q440"/>
  <c r="Q441" s="1"/>
  <c r="Q514" s="1"/>
  <c r="Q515" s="1"/>
  <c r="S437" i="6"/>
  <c r="S440" s="1"/>
  <c r="Q440"/>
  <c r="Q441" s="1"/>
  <c r="Q514" s="1"/>
  <c r="Q515" s="1"/>
  <c r="S437" i="21"/>
  <c r="S440" s="1"/>
  <c r="Q440"/>
  <c r="Q441" s="1"/>
  <c r="Q514" s="1"/>
  <c r="Q515" s="1"/>
  <c r="S437" i="7"/>
  <c r="S440" s="1"/>
  <c r="Q440"/>
  <c r="Q441" s="1"/>
  <c r="Q514" s="1"/>
  <c r="Q515" s="1"/>
  <c r="S437" i="4"/>
  <c r="S440" s="1"/>
  <c r="Q440"/>
  <c r="Q441" s="1"/>
  <c r="Q514" s="1"/>
  <c r="Q515" s="1"/>
  <c r="S437" i="3"/>
  <c r="S440" s="1"/>
  <c r="Q440"/>
  <c r="Q441" s="1"/>
  <c r="Q514" s="1"/>
  <c r="Q515" s="1"/>
  <c r="S437" i="22"/>
  <c r="S440" s="1"/>
  <c r="Q440"/>
  <c r="Q441" s="1"/>
  <c r="Q514" s="1"/>
  <c r="Q515" s="1"/>
  <c r="S437" i="1"/>
  <c r="Q440"/>
  <c r="AB398"/>
  <c r="Z403"/>
  <c r="Z515"/>
  <c r="AB514"/>
  <c r="Q441" l="1"/>
  <c r="S440"/>
  <c r="AB403"/>
  <c r="AB515"/>
  <c r="Z516"/>
  <c r="Q514" l="1"/>
  <c r="AB516"/>
  <c r="S388" i="32"/>
  <c r="L515"/>
  <c r="L514"/>
  <c r="L416"/>
  <c r="Q292"/>
  <c r="Q291"/>
  <c r="Q515" i="1" l="1"/>
  <c r="S389"/>
  <c r="S390"/>
  <c r="S389" i="2"/>
  <c r="S391" s="1"/>
  <c r="S390"/>
  <c r="S389" i="3"/>
  <c r="S390"/>
  <c r="S389" i="4"/>
  <c r="S391" s="1"/>
  <c r="S390"/>
  <c r="S389" i="5"/>
  <c r="S391" s="1"/>
  <c r="S390"/>
  <c r="S389" i="6"/>
  <c r="S391" s="1"/>
  <c r="S390"/>
  <c r="S389" i="7"/>
  <c r="S391" s="1"/>
  <c r="S390"/>
  <c r="S389" i="8"/>
  <c r="S391" s="1"/>
  <c r="S390"/>
  <c r="S389" i="9"/>
  <c r="S391" s="1"/>
  <c r="S390"/>
  <c r="S389" i="10"/>
  <c r="S391" s="1"/>
  <c r="S390"/>
  <c r="S389" i="11"/>
  <c r="S391" s="1"/>
  <c r="S390"/>
  <c r="S389" i="12"/>
  <c r="S391" s="1"/>
  <c r="S390"/>
  <c r="S389" i="13"/>
  <c r="S391" s="1"/>
  <c r="S390"/>
  <c r="S389" i="14"/>
  <c r="S391" s="1"/>
  <c r="S390"/>
  <c r="S389" i="15"/>
  <c r="S391" s="1"/>
  <c r="S390"/>
  <c r="S389" i="16"/>
  <c r="S391" s="1"/>
  <c r="S390"/>
  <c r="S389" i="17"/>
  <c r="S391" s="1"/>
  <c r="S390"/>
  <c r="S389" i="18"/>
  <c r="S391" s="1"/>
  <c r="S390"/>
  <c r="S389" i="19"/>
  <c r="S391" s="1"/>
  <c r="S390"/>
  <c r="S389" i="20"/>
  <c r="S391" s="1"/>
  <c r="S390"/>
  <c r="S389" i="21"/>
  <c r="S391" s="1"/>
  <c r="S390"/>
  <c r="S389" i="22"/>
  <c r="S391" s="1"/>
  <c r="S390"/>
  <c r="S389" i="23"/>
  <c r="S391" s="1"/>
  <c r="S390"/>
  <c r="S389" i="24"/>
  <c r="S391" s="1"/>
  <c r="S390"/>
  <c r="S389" i="25"/>
  <c r="S391" s="1"/>
  <c r="S390"/>
  <c r="S389" i="26"/>
  <c r="S391" s="1"/>
  <c r="S390"/>
  <c r="S389" i="27"/>
  <c r="S391" s="1"/>
  <c r="S390"/>
  <c r="S389" i="28"/>
  <c r="S391" s="1"/>
  <c r="S390"/>
  <c r="S389" i="29"/>
  <c r="S391" s="1"/>
  <c r="S390"/>
  <c r="S389" i="30"/>
  <c r="S391" s="1"/>
  <c r="S390"/>
  <c r="S389" i="32"/>
  <c r="S390"/>
  <c r="S389" i="31"/>
  <c r="S391" s="1"/>
  <c r="S390"/>
  <c r="S391" i="1" l="1"/>
  <c r="S391" i="3"/>
  <c r="C283" i="32"/>
  <c r="E173" i="9" l="1"/>
  <c r="D191" i="1"/>
  <c r="D190"/>
  <c r="D189"/>
  <c r="D188"/>
  <c r="D191" i="2"/>
  <c r="D190"/>
  <c r="D189"/>
  <c r="D188"/>
  <c r="D191" i="3"/>
  <c r="D190"/>
  <c r="D189"/>
  <c r="D188"/>
  <c r="D191" i="4"/>
  <c r="D190"/>
  <c r="D189"/>
  <c r="D188"/>
  <c r="D191" i="5"/>
  <c r="D190"/>
  <c r="D189"/>
  <c r="D188"/>
  <c r="D191" i="6"/>
  <c r="D190"/>
  <c r="D189"/>
  <c r="D188"/>
  <c r="D191" i="7"/>
  <c r="D190"/>
  <c r="D189"/>
  <c r="D188"/>
  <c r="D191" i="8"/>
  <c r="D190"/>
  <c r="D189"/>
  <c r="D188"/>
  <c r="D191" i="9"/>
  <c r="D190"/>
  <c r="D189"/>
  <c r="D188"/>
  <c r="D191" i="10"/>
  <c r="D190"/>
  <c r="D189"/>
  <c r="D188"/>
  <c r="D191" i="11"/>
  <c r="D190"/>
  <c r="D189"/>
  <c r="D188"/>
  <c r="D191" i="12"/>
  <c r="D190"/>
  <c r="D189"/>
  <c r="D188"/>
  <c r="D191" i="13"/>
  <c r="D190"/>
  <c r="D189"/>
  <c r="D188"/>
  <c r="D191" i="14"/>
  <c r="D190"/>
  <c r="D189"/>
  <c r="D188"/>
  <c r="D191" i="15"/>
  <c r="D190"/>
  <c r="D189"/>
  <c r="D188"/>
  <c r="D191" i="16"/>
  <c r="D190"/>
  <c r="D189"/>
  <c r="D188"/>
  <c r="D191" i="17"/>
  <c r="D190"/>
  <c r="D189"/>
  <c r="D188"/>
  <c r="D191" i="18"/>
  <c r="D190"/>
  <c r="D189"/>
  <c r="D188"/>
  <c r="D191" i="19"/>
  <c r="D190"/>
  <c r="D189"/>
  <c r="D188"/>
  <c r="D191" i="20"/>
  <c r="D190"/>
  <c r="D189"/>
  <c r="D188"/>
  <c r="D191" i="21"/>
  <c r="D190"/>
  <c r="D189"/>
  <c r="D188"/>
  <c r="D191" i="22"/>
  <c r="D190"/>
  <c r="D189"/>
  <c r="D188"/>
  <c r="D191" i="23"/>
  <c r="D190"/>
  <c r="D189"/>
  <c r="D188"/>
  <c r="D191" i="24"/>
  <c r="D190"/>
  <c r="D189"/>
  <c r="D188"/>
  <c r="D191" i="26"/>
  <c r="D190"/>
  <c r="D189"/>
  <c r="D188"/>
  <c r="D191" i="27"/>
  <c r="D190"/>
  <c r="D189"/>
  <c r="D188"/>
  <c r="D191" i="28"/>
  <c r="D190"/>
  <c r="D189"/>
  <c r="D188"/>
  <c r="D191" i="29"/>
  <c r="D190"/>
  <c r="D189"/>
  <c r="D188"/>
  <c r="D191" i="30"/>
  <c r="D190"/>
  <c r="D189"/>
  <c r="D188"/>
  <c r="D191" i="31"/>
  <c r="D190"/>
  <c r="D189"/>
  <c r="D188"/>
  <c r="D191" i="32"/>
  <c r="D190"/>
  <c r="D189"/>
  <c r="D188"/>
  <c r="D191" i="25"/>
  <c r="D190"/>
  <c r="D189"/>
  <c r="D188"/>
  <c r="D185" i="1"/>
  <c r="D184"/>
  <c r="D183"/>
  <c r="D182"/>
  <c r="D185" i="2"/>
  <c r="D184"/>
  <c r="D183"/>
  <c r="D182"/>
  <c r="D185" i="3"/>
  <c r="D184"/>
  <c r="D183"/>
  <c r="D182"/>
  <c r="D185" i="4"/>
  <c r="D184"/>
  <c r="D183"/>
  <c r="D182"/>
  <c r="D185" i="5"/>
  <c r="D184"/>
  <c r="D183"/>
  <c r="D182"/>
  <c r="D185" i="6"/>
  <c r="D184"/>
  <c r="D183"/>
  <c r="D182"/>
  <c r="D185" i="7"/>
  <c r="D184"/>
  <c r="D183"/>
  <c r="D182"/>
  <c r="D185" i="8"/>
  <c r="D184"/>
  <c r="D183"/>
  <c r="D182"/>
  <c r="D185" i="9"/>
  <c r="D184"/>
  <c r="D183"/>
  <c r="D182"/>
  <c r="D185" i="10"/>
  <c r="D184"/>
  <c r="D183"/>
  <c r="D182"/>
  <c r="D185" i="11"/>
  <c r="D184"/>
  <c r="D183"/>
  <c r="D182"/>
  <c r="D185" i="12"/>
  <c r="D184"/>
  <c r="D183"/>
  <c r="D182"/>
  <c r="D185" i="13"/>
  <c r="D184"/>
  <c r="D183"/>
  <c r="D182"/>
  <c r="D185" i="14"/>
  <c r="D184"/>
  <c r="D183"/>
  <c r="D182"/>
  <c r="D185" i="15"/>
  <c r="D184"/>
  <c r="D183"/>
  <c r="D182"/>
  <c r="D185" i="16"/>
  <c r="D184"/>
  <c r="D183"/>
  <c r="D182"/>
  <c r="D185" i="17"/>
  <c r="D184"/>
  <c r="D183"/>
  <c r="D182"/>
  <c r="D185" i="18"/>
  <c r="D184"/>
  <c r="D183"/>
  <c r="D182"/>
  <c r="D185" i="19"/>
  <c r="D184"/>
  <c r="D183"/>
  <c r="D182"/>
  <c r="D185" i="20"/>
  <c r="D184"/>
  <c r="D183"/>
  <c r="D182"/>
  <c r="D185" i="21"/>
  <c r="D184"/>
  <c r="D183"/>
  <c r="D182"/>
  <c r="D185" i="22"/>
  <c r="D184"/>
  <c r="D183"/>
  <c r="D182"/>
  <c r="D185" i="23"/>
  <c r="D184"/>
  <c r="D183"/>
  <c r="D182"/>
  <c r="D185" i="24"/>
  <c r="D184"/>
  <c r="D183"/>
  <c r="D182"/>
  <c r="D185" i="26"/>
  <c r="D184"/>
  <c r="D183"/>
  <c r="D182"/>
  <c r="D185" i="27"/>
  <c r="D184"/>
  <c r="D183"/>
  <c r="D182"/>
  <c r="D185" i="28"/>
  <c r="D184"/>
  <c r="D183"/>
  <c r="D182"/>
  <c r="D185" i="29"/>
  <c r="D184"/>
  <c r="D183"/>
  <c r="D182"/>
  <c r="D185" i="30"/>
  <c r="D184"/>
  <c r="D183"/>
  <c r="D182"/>
  <c r="D185" i="31"/>
  <c r="D184"/>
  <c r="D183"/>
  <c r="D182"/>
  <c r="D185" i="32"/>
  <c r="D184"/>
  <c r="D183"/>
  <c r="D182"/>
  <c r="D185" i="25"/>
  <c r="D184"/>
  <c r="D183"/>
  <c r="D182"/>
  <c r="D179" i="1"/>
  <c r="D178"/>
  <c r="D177"/>
  <c r="D176"/>
  <c r="D179" i="2"/>
  <c r="D178"/>
  <c r="D177"/>
  <c r="D176"/>
  <c r="D179" i="3"/>
  <c r="D178"/>
  <c r="D177"/>
  <c r="D176"/>
  <c r="D179" i="4"/>
  <c r="D178"/>
  <c r="D177"/>
  <c r="D176"/>
  <c r="D179" i="5"/>
  <c r="D178"/>
  <c r="D177"/>
  <c r="D176"/>
  <c r="D179" i="6"/>
  <c r="D178"/>
  <c r="D177"/>
  <c r="D176"/>
  <c r="D179" i="7"/>
  <c r="D178"/>
  <c r="D177"/>
  <c r="D176"/>
  <c r="D179" i="8"/>
  <c r="D178"/>
  <c r="D177"/>
  <c r="D176"/>
  <c r="D179" i="9"/>
  <c r="D178"/>
  <c r="D177"/>
  <c r="D176"/>
  <c r="D179" i="10"/>
  <c r="D178"/>
  <c r="D177"/>
  <c r="D176"/>
  <c r="D179" i="11"/>
  <c r="D178"/>
  <c r="D177"/>
  <c r="D176"/>
  <c r="D179" i="12"/>
  <c r="D178"/>
  <c r="D177"/>
  <c r="D176"/>
  <c r="D179" i="13"/>
  <c r="D178"/>
  <c r="D177"/>
  <c r="D176"/>
  <c r="D179" i="14"/>
  <c r="D178"/>
  <c r="D177"/>
  <c r="D176"/>
  <c r="D179" i="15"/>
  <c r="D178"/>
  <c r="D177"/>
  <c r="D176"/>
  <c r="D179" i="16"/>
  <c r="D178"/>
  <c r="D177"/>
  <c r="D176"/>
  <c r="D179" i="17"/>
  <c r="D178"/>
  <c r="D177"/>
  <c r="D176"/>
  <c r="D179" i="18"/>
  <c r="D178"/>
  <c r="D177"/>
  <c r="D176"/>
  <c r="D179" i="19"/>
  <c r="D178"/>
  <c r="D177"/>
  <c r="D176"/>
  <c r="D179" i="20"/>
  <c r="D178"/>
  <c r="D177"/>
  <c r="D176"/>
  <c r="D179" i="21"/>
  <c r="D178"/>
  <c r="D177"/>
  <c r="D176"/>
  <c r="D179" i="22"/>
  <c r="D178"/>
  <c r="D177"/>
  <c r="D176"/>
  <c r="D179" i="23"/>
  <c r="D178"/>
  <c r="D177"/>
  <c r="D176"/>
  <c r="D179" i="24"/>
  <c r="D178"/>
  <c r="D177"/>
  <c r="D176"/>
  <c r="D179" i="26"/>
  <c r="D178"/>
  <c r="D177"/>
  <c r="D176"/>
  <c r="D179" i="27"/>
  <c r="D178"/>
  <c r="D177"/>
  <c r="D176"/>
  <c r="D179" i="28"/>
  <c r="D178"/>
  <c r="D177"/>
  <c r="D176"/>
  <c r="D179" i="29"/>
  <c r="D178"/>
  <c r="D177"/>
  <c r="D176"/>
  <c r="D179" i="30"/>
  <c r="D178"/>
  <c r="D177"/>
  <c r="D176"/>
  <c r="D179" i="31"/>
  <c r="D178"/>
  <c r="D177"/>
  <c r="D176"/>
  <c r="D179" i="32"/>
  <c r="D178"/>
  <c r="D177"/>
  <c r="D176"/>
  <c r="D179" i="25"/>
  <c r="D178"/>
  <c r="D177"/>
  <c r="D176"/>
  <c r="D173" i="1"/>
  <c r="D172"/>
  <c r="D171"/>
  <c r="D173" i="2"/>
  <c r="D172"/>
  <c r="D171"/>
  <c r="D170"/>
  <c r="D173" i="3"/>
  <c r="D172"/>
  <c r="D171"/>
  <c r="D170"/>
  <c r="D174" s="1"/>
  <c r="D173" i="4"/>
  <c r="D172"/>
  <c r="D171"/>
  <c r="D170"/>
  <c r="D174" s="1"/>
  <c r="D173" i="5"/>
  <c r="D172"/>
  <c r="D171"/>
  <c r="D170"/>
  <c r="D174" s="1"/>
  <c r="D173" i="6"/>
  <c r="D172"/>
  <c r="D171"/>
  <c r="D170"/>
  <c r="D174" s="1"/>
  <c r="D173" i="7"/>
  <c r="D172"/>
  <c r="D171"/>
  <c r="D170"/>
  <c r="D174" s="1"/>
  <c r="D173" i="8"/>
  <c r="D172"/>
  <c r="D171"/>
  <c r="D170"/>
  <c r="D174" s="1"/>
  <c r="D173" i="9"/>
  <c r="D172"/>
  <c r="D171"/>
  <c r="D170"/>
  <c r="D174" s="1"/>
  <c r="D173" i="10"/>
  <c r="D172"/>
  <c r="D171"/>
  <c r="D170"/>
  <c r="D174" s="1"/>
  <c r="D173" i="11"/>
  <c r="D172"/>
  <c r="D171"/>
  <c r="D170"/>
  <c r="D174" s="1"/>
  <c r="D173" i="12"/>
  <c r="D172"/>
  <c r="D171"/>
  <c r="D170"/>
  <c r="D174" s="1"/>
  <c r="D173" i="13"/>
  <c r="D172"/>
  <c r="D171"/>
  <c r="D170"/>
  <c r="D174" s="1"/>
  <c r="D173" i="14"/>
  <c r="D172"/>
  <c r="D171"/>
  <c r="D170"/>
  <c r="D174" s="1"/>
  <c r="D173" i="15"/>
  <c r="D172"/>
  <c r="D171"/>
  <c r="D170"/>
  <c r="D174" s="1"/>
  <c r="D173" i="16"/>
  <c r="D172"/>
  <c r="D171"/>
  <c r="D170"/>
  <c r="D174" s="1"/>
  <c r="D173" i="17"/>
  <c r="D172"/>
  <c r="D171"/>
  <c r="D170"/>
  <c r="D174" s="1"/>
  <c r="D173" i="18"/>
  <c r="D172"/>
  <c r="D171"/>
  <c r="D170"/>
  <c r="D174" s="1"/>
  <c r="D173" i="19"/>
  <c r="D172"/>
  <c r="D171"/>
  <c r="D170"/>
  <c r="D174" s="1"/>
  <c r="D173" i="20"/>
  <c r="D172"/>
  <c r="D171"/>
  <c r="D170"/>
  <c r="D174" s="1"/>
  <c r="D173" i="21"/>
  <c r="D172"/>
  <c r="D171"/>
  <c r="D170"/>
  <c r="D174" s="1"/>
  <c r="D173" i="22"/>
  <c r="D172"/>
  <c r="D171"/>
  <c r="D170"/>
  <c r="D174" s="1"/>
  <c r="D173" i="23"/>
  <c r="D172"/>
  <c r="D171"/>
  <c r="D170"/>
  <c r="D174" s="1"/>
  <c r="D173" i="24"/>
  <c r="D172"/>
  <c r="D171"/>
  <c r="D170"/>
  <c r="D174" s="1"/>
  <c r="D173" i="26"/>
  <c r="D172"/>
  <c r="D171"/>
  <c r="D170"/>
  <c r="D174" s="1"/>
  <c r="D173" i="27"/>
  <c r="D172"/>
  <c r="D171"/>
  <c r="D174" s="1"/>
  <c r="D173" i="28"/>
  <c r="D172"/>
  <c r="D171"/>
  <c r="D170"/>
  <c r="D173" i="29"/>
  <c r="D172"/>
  <c r="D171"/>
  <c r="D170"/>
  <c r="D173" i="30"/>
  <c r="D172"/>
  <c r="D171"/>
  <c r="D170"/>
  <c r="D173" i="31"/>
  <c r="D172"/>
  <c r="D171"/>
  <c r="D170"/>
  <c r="D173" i="32"/>
  <c r="D172"/>
  <c r="D171"/>
  <c r="D170"/>
  <c r="D173" i="25"/>
  <c r="D172"/>
  <c r="D171"/>
  <c r="D170"/>
  <c r="D167" i="1"/>
  <c r="D166"/>
  <c r="D165"/>
  <c r="D164"/>
  <c r="D167" i="2"/>
  <c r="D166"/>
  <c r="D165"/>
  <c r="D164"/>
  <c r="D167" i="3"/>
  <c r="D166"/>
  <c r="D165"/>
  <c r="D164"/>
  <c r="D167" i="4"/>
  <c r="D166"/>
  <c r="D165"/>
  <c r="D164"/>
  <c r="D167" i="5"/>
  <c r="D166"/>
  <c r="D165"/>
  <c r="D164"/>
  <c r="D167" i="6"/>
  <c r="D166"/>
  <c r="D165"/>
  <c r="D164"/>
  <c r="D167" i="7"/>
  <c r="D166"/>
  <c r="D165"/>
  <c r="D164"/>
  <c r="D167" i="8"/>
  <c r="D166"/>
  <c r="D165"/>
  <c r="D164"/>
  <c r="D167" i="9"/>
  <c r="D166"/>
  <c r="D165"/>
  <c r="D164"/>
  <c r="D167" i="10"/>
  <c r="D166"/>
  <c r="D165"/>
  <c r="D164"/>
  <c r="D167" i="11"/>
  <c r="D166"/>
  <c r="D165"/>
  <c r="D164"/>
  <c r="D167" i="12"/>
  <c r="D166"/>
  <c r="D165"/>
  <c r="D164"/>
  <c r="D167" i="13"/>
  <c r="D166"/>
  <c r="D165"/>
  <c r="D164"/>
  <c r="D167" i="14"/>
  <c r="D166"/>
  <c r="D165"/>
  <c r="D164"/>
  <c r="D167" i="15"/>
  <c r="D166"/>
  <c r="D165"/>
  <c r="D164"/>
  <c r="D167" i="16"/>
  <c r="D166"/>
  <c r="D165"/>
  <c r="D164"/>
  <c r="D167" i="17"/>
  <c r="D166"/>
  <c r="D165"/>
  <c r="D164"/>
  <c r="D167" i="18"/>
  <c r="D166"/>
  <c r="D165"/>
  <c r="D164"/>
  <c r="D167" i="19"/>
  <c r="D166"/>
  <c r="D165"/>
  <c r="D164"/>
  <c r="D167" i="20"/>
  <c r="D166"/>
  <c r="D165"/>
  <c r="D164"/>
  <c r="D167" i="21"/>
  <c r="D166"/>
  <c r="D165"/>
  <c r="D164"/>
  <c r="D167" i="22"/>
  <c r="D166"/>
  <c r="D165"/>
  <c r="D164"/>
  <c r="D167" i="23"/>
  <c r="D166"/>
  <c r="D165"/>
  <c r="D164"/>
  <c r="D167" i="24"/>
  <c r="D166"/>
  <c r="D165"/>
  <c r="D164"/>
  <c r="D167" i="26"/>
  <c r="D166"/>
  <c r="D165"/>
  <c r="D164"/>
  <c r="D167" i="27"/>
  <c r="D166"/>
  <c r="D165"/>
  <c r="D164"/>
  <c r="D167" i="28"/>
  <c r="D166"/>
  <c r="D165"/>
  <c r="D164"/>
  <c r="D167" i="29"/>
  <c r="D166"/>
  <c r="D165"/>
  <c r="D164"/>
  <c r="D167" i="30"/>
  <c r="D166"/>
  <c r="D165"/>
  <c r="D164"/>
  <c r="D167" i="31"/>
  <c r="D166"/>
  <c r="D165"/>
  <c r="D164"/>
  <c r="D167" i="32"/>
  <c r="D166"/>
  <c r="D165"/>
  <c r="D164"/>
  <c r="D167" i="25"/>
  <c r="D166"/>
  <c r="D165"/>
  <c r="D164"/>
  <c r="D161" i="1"/>
  <c r="D160"/>
  <c r="D159"/>
  <c r="D158"/>
  <c r="D161" i="2"/>
  <c r="D160"/>
  <c r="D159"/>
  <c r="D158"/>
  <c r="D161" i="3"/>
  <c r="D160"/>
  <c r="D159"/>
  <c r="D158"/>
  <c r="D161" i="4"/>
  <c r="D160"/>
  <c r="D159"/>
  <c r="D158"/>
  <c r="D161" i="5"/>
  <c r="D160"/>
  <c r="D159"/>
  <c r="D158"/>
  <c r="D161" i="6"/>
  <c r="D160"/>
  <c r="D159"/>
  <c r="D158"/>
  <c r="D161" i="7"/>
  <c r="D160"/>
  <c r="D159"/>
  <c r="D158"/>
  <c r="D161" i="8"/>
  <c r="D160"/>
  <c r="D159"/>
  <c r="D158"/>
  <c r="D161" i="9"/>
  <c r="D160"/>
  <c r="D159"/>
  <c r="D158"/>
  <c r="D161" i="10"/>
  <c r="D160"/>
  <c r="D159"/>
  <c r="D158"/>
  <c r="D161" i="11"/>
  <c r="D160"/>
  <c r="D159"/>
  <c r="D158"/>
  <c r="D161" i="12"/>
  <c r="D160"/>
  <c r="D159"/>
  <c r="D158"/>
  <c r="D161" i="13"/>
  <c r="D160"/>
  <c r="D159"/>
  <c r="D158"/>
  <c r="D161" i="14"/>
  <c r="D160"/>
  <c r="D159"/>
  <c r="D158"/>
  <c r="D161" i="15"/>
  <c r="D160"/>
  <c r="D159"/>
  <c r="D158"/>
  <c r="D161" i="16"/>
  <c r="D160"/>
  <c r="D159"/>
  <c r="D158"/>
  <c r="D161" i="17"/>
  <c r="D160"/>
  <c r="D159"/>
  <c r="D158"/>
  <c r="D161" i="18"/>
  <c r="D160"/>
  <c r="D159"/>
  <c r="D158"/>
  <c r="D161" i="19"/>
  <c r="D160"/>
  <c r="D159"/>
  <c r="D158"/>
  <c r="D161" i="20"/>
  <c r="D160"/>
  <c r="D159"/>
  <c r="D158"/>
  <c r="D161" i="21"/>
  <c r="D160"/>
  <c r="D159"/>
  <c r="D158"/>
  <c r="D161" i="22"/>
  <c r="D160"/>
  <c r="D159"/>
  <c r="D158"/>
  <c r="D161" i="23"/>
  <c r="D160"/>
  <c r="D159"/>
  <c r="D158"/>
  <c r="D161" i="24"/>
  <c r="D160"/>
  <c r="D159"/>
  <c r="D158"/>
  <c r="D161" i="26"/>
  <c r="D160"/>
  <c r="D159"/>
  <c r="D158"/>
  <c r="D161" i="27"/>
  <c r="D160"/>
  <c r="D159"/>
  <c r="D158"/>
  <c r="D161" i="28"/>
  <c r="D160"/>
  <c r="D159"/>
  <c r="D158"/>
  <c r="D161" i="29"/>
  <c r="D160"/>
  <c r="D159"/>
  <c r="D158"/>
  <c r="D161" i="30"/>
  <c r="D160"/>
  <c r="D159"/>
  <c r="D158"/>
  <c r="D161" i="31"/>
  <c r="D160"/>
  <c r="D159"/>
  <c r="D158"/>
  <c r="D161" i="32"/>
  <c r="D160"/>
  <c r="D159"/>
  <c r="D158"/>
  <c r="D161" i="25"/>
  <c r="D160"/>
  <c r="D159"/>
  <c r="D158"/>
  <c r="D155" i="1"/>
  <c r="D154"/>
  <c r="D153"/>
  <c r="D155" i="2"/>
  <c r="D154"/>
  <c r="D153"/>
  <c r="D155" i="3"/>
  <c r="D154"/>
  <c r="D153"/>
  <c r="D155" i="4"/>
  <c r="D154"/>
  <c r="D153"/>
  <c r="D155" i="5"/>
  <c r="D154"/>
  <c r="D153"/>
  <c r="D155" i="6"/>
  <c r="D154"/>
  <c r="D153"/>
  <c r="D155" i="7"/>
  <c r="D154"/>
  <c r="D153"/>
  <c r="D155" i="8"/>
  <c r="D154"/>
  <c r="D153"/>
  <c r="D155" i="9"/>
  <c r="D154"/>
  <c r="D153"/>
  <c r="D155" i="10"/>
  <c r="D154"/>
  <c r="D153"/>
  <c r="D155" i="11"/>
  <c r="D154"/>
  <c r="D153"/>
  <c r="D155" i="12"/>
  <c r="D154"/>
  <c r="D153"/>
  <c r="D155" i="13"/>
  <c r="D154"/>
  <c r="D153"/>
  <c r="D155" i="14"/>
  <c r="D154"/>
  <c r="D153"/>
  <c r="D155" i="15"/>
  <c r="D154"/>
  <c r="D153"/>
  <c r="D155" i="16"/>
  <c r="D154"/>
  <c r="D153"/>
  <c r="D155" i="17"/>
  <c r="D154"/>
  <c r="D153"/>
  <c r="D155" i="18"/>
  <c r="D154"/>
  <c r="D153"/>
  <c r="D155" i="19"/>
  <c r="D154"/>
  <c r="D153"/>
  <c r="D155" i="20"/>
  <c r="D154"/>
  <c r="D153"/>
  <c r="D155" i="21"/>
  <c r="D154"/>
  <c r="D153"/>
  <c r="D155" i="22"/>
  <c r="D154"/>
  <c r="D153"/>
  <c r="D155" i="23"/>
  <c r="D154"/>
  <c r="D153"/>
  <c r="D155" i="24"/>
  <c r="D154"/>
  <c r="D153"/>
  <c r="D155" i="26"/>
  <c r="D154"/>
  <c r="D153"/>
  <c r="D155" i="27"/>
  <c r="D154"/>
  <c r="D153"/>
  <c r="D155" i="28"/>
  <c r="D154"/>
  <c r="D153"/>
  <c r="D155" i="29"/>
  <c r="D154"/>
  <c r="D153"/>
  <c r="D155" i="30"/>
  <c r="D154"/>
  <c r="D153"/>
  <c r="D155" i="31"/>
  <c r="D154"/>
  <c r="D153"/>
  <c r="D155" i="32"/>
  <c r="D154"/>
  <c r="D153"/>
  <c r="D155" i="25"/>
  <c r="D154"/>
  <c r="D153"/>
  <c r="D152" i="1"/>
  <c r="D152" i="2"/>
  <c r="D152" i="3"/>
  <c r="D152" i="4"/>
  <c r="D156" s="1"/>
  <c r="D152" i="5"/>
  <c r="D156" s="1"/>
  <c r="D152" i="6"/>
  <c r="D152" i="7"/>
  <c r="D152" i="8"/>
  <c r="D156" s="1"/>
  <c r="D152" i="9"/>
  <c r="D156" s="1"/>
  <c r="D152" i="10"/>
  <c r="D152" i="11"/>
  <c r="D152" i="12"/>
  <c r="D156" s="1"/>
  <c r="D152" i="13"/>
  <c r="D156" s="1"/>
  <c r="D152" i="14"/>
  <c r="D152" i="15"/>
  <c r="D152" i="16"/>
  <c r="D156" s="1"/>
  <c r="D152" i="17"/>
  <c r="D156" s="1"/>
  <c r="D152" i="18"/>
  <c r="D152" i="19"/>
  <c r="D152" i="20"/>
  <c r="D156" s="1"/>
  <c r="D152" i="21"/>
  <c r="D156" s="1"/>
  <c r="D152" i="22"/>
  <c r="D152" i="23"/>
  <c r="D152" i="24"/>
  <c r="D156" s="1"/>
  <c r="D152" i="26"/>
  <c r="D156" s="1"/>
  <c r="D152" i="27"/>
  <c r="D152" i="28"/>
  <c r="D152" i="29"/>
  <c r="D156" s="1"/>
  <c r="D152" i="30"/>
  <c r="D156" s="1"/>
  <c r="D152" i="31"/>
  <c r="D152" i="32"/>
  <c r="D152" i="25"/>
  <c r="D156" s="1"/>
  <c r="D205" i="2"/>
  <c r="D205" i="3"/>
  <c r="D205" i="4"/>
  <c r="D205" i="5"/>
  <c r="D205" i="6"/>
  <c r="D205" i="7"/>
  <c r="D205" i="8"/>
  <c r="D205" i="9"/>
  <c r="D205" i="10"/>
  <c r="D205" i="11"/>
  <c r="D205" i="12"/>
  <c r="D205" i="13"/>
  <c r="D205" i="14"/>
  <c r="D205" i="15"/>
  <c r="D205" i="16"/>
  <c r="D205" i="17"/>
  <c r="D205" i="18"/>
  <c r="D205" i="19"/>
  <c r="D205" i="20"/>
  <c r="D205" i="21"/>
  <c r="D205" i="22"/>
  <c r="D205" i="23"/>
  <c r="D205" i="24"/>
  <c r="D205" i="25"/>
  <c r="D205" i="26"/>
  <c r="D205" i="27"/>
  <c r="D205" i="28"/>
  <c r="D205" i="29"/>
  <c r="D205" i="30"/>
  <c r="D205" i="31"/>
  <c r="D205" i="32"/>
  <c r="D205" i="1"/>
  <c r="D204" i="2"/>
  <c r="D204" i="3"/>
  <c r="D204" i="4"/>
  <c r="D204" i="5"/>
  <c r="D204" i="6"/>
  <c r="D204" i="7"/>
  <c r="D204" i="8"/>
  <c r="D204" i="9"/>
  <c r="D204" i="10"/>
  <c r="D204" i="11"/>
  <c r="D204" i="12"/>
  <c r="D204" i="13"/>
  <c r="D204" i="14"/>
  <c r="D204" i="15"/>
  <c r="D204" i="16"/>
  <c r="D204" i="17"/>
  <c r="D204" i="18"/>
  <c r="D204" i="19"/>
  <c r="D204" i="20"/>
  <c r="D204" i="21"/>
  <c r="D204" i="22"/>
  <c r="D204" i="23"/>
  <c r="D204" i="24"/>
  <c r="D204" i="25"/>
  <c r="D204" i="26"/>
  <c r="D204" i="27"/>
  <c r="D204" i="28"/>
  <c r="D204" i="29"/>
  <c r="D204" i="30"/>
  <c r="D204" i="31"/>
  <c r="D204" i="32"/>
  <c r="D204" i="1"/>
  <c r="D202" i="2"/>
  <c r="D202" i="3"/>
  <c r="D202" i="4"/>
  <c r="D202" i="5"/>
  <c r="D202" i="6"/>
  <c r="D202" i="7"/>
  <c r="D202" i="8"/>
  <c r="D202" i="9"/>
  <c r="D202" i="10"/>
  <c r="D202" i="11"/>
  <c r="D202" i="12"/>
  <c r="D202" i="13"/>
  <c r="D202" i="14"/>
  <c r="D202" i="15"/>
  <c r="D202" i="16"/>
  <c r="D202" i="17"/>
  <c r="D202" i="18"/>
  <c r="D202" i="19"/>
  <c r="D202" i="20"/>
  <c r="D202" i="21"/>
  <c r="D202" i="22"/>
  <c r="D202" i="23"/>
  <c r="D202" i="24"/>
  <c r="D202" i="25"/>
  <c r="D202" i="26"/>
  <c r="D202" i="27"/>
  <c r="D202" i="28"/>
  <c r="D202" i="29"/>
  <c r="D202" i="30"/>
  <c r="D202" i="31"/>
  <c r="D202" i="32"/>
  <c r="D202" i="1"/>
  <c r="D201" i="2"/>
  <c r="D201" i="3"/>
  <c r="D201" i="4"/>
  <c r="D201" i="5"/>
  <c r="D201" i="6"/>
  <c r="D201" i="7"/>
  <c r="D201" i="8"/>
  <c r="D201" i="9"/>
  <c r="D201" i="10"/>
  <c r="D201" i="11"/>
  <c r="D201" i="12"/>
  <c r="D201" i="13"/>
  <c r="D201" i="14"/>
  <c r="D201" i="15"/>
  <c r="D201" i="16"/>
  <c r="D201" i="17"/>
  <c r="D201" i="18"/>
  <c r="D201" i="19"/>
  <c r="D201" i="20"/>
  <c r="D201" i="21"/>
  <c r="D201" i="22"/>
  <c r="D201" i="23"/>
  <c r="D201" i="24"/>
  <c r="D201" i="25"/>
  <c r="D201" i="26"/>
  <c r="D201" i="27"/>
  <c r="D201" i="28"/>
  <c r="D201" i="29"/>
  <c r="D201" i="30"/>
  <c r="D201" i="31"/>
  <c r="D201" i="32"/>
  <c r="D201" i="1"/>
  <c r="D199" i="2"/>
  <c r="D206" s="1"/>
  <c r="D199" i="3"/>
  <c r="D206" s="1"/>
  <c r="D199" i="4"/>
  <c r="D206" s="1"/>
  <c r="D199" i="5"/>
  <c r="D206" s="1"/>
  <c r="D199" i="6"/>
  <c r="D206" s="1"/>
  <c r="D199" i="7"/>
  <c r="D206" s="1"/>
  <c r="D199" i="8"/>
  <c r="D206" s="1"/>
  <c r="D199" i="9"/>
  <c r="D206" s="1"/>
  <c r="D199" i="10"/>
  <c r="D206" s="1"/>
  <c r="D199" i="11"/>
  <c r="D206" s="1"/>
  <c r="D199" i="12"/>
  <c r="D206" s="1"/>
  <c r="D199" i="13"/>
  <c r="D206" s="1"/>
  <c r="D199" i="14"/>
  <c r="D206" s="1"/>
  <c r="D199" i="15"/>
  <c r="D206" s="1"/>
  <c r="D199" i="16"/>
  <c r="D206" s="1"/>
  <c r="D199" i="17"/>
  <c r="D206" s="1"/>
  <c r="D199" i="18"/>
  <c r="D206" s="1"/>
  <c r="D199" i="19"/>
  <c r="D206" s="1"/>
  <c r="D199" i="20"/>
  <c r="D206" s="1"/>
  <c r="D199" i="21"/>
  <c r="D206" s="1"/>
  <c r="D199" i="22"/>
  <c r="D206" s="1"/>
  <c r="D199" i="23"/>
  <c r="D206" s="1"/>
  <c r="D199" i="24"/>
  <c r="D206" s="1"/>
  <c r="D199" i="25"/>
  <c r="D206" s="1"/>
  <c r="D199" i="26"/>
  <c r="D206" s="1"/>
  <c r="D199" i="27"/>
  <c r="D206" s="1"/>
  <c r="D199" i="28"/>
  <c r="D206" s="1"/>
  <c r="D199" i="29"/>
  <c r="D206" s="1"/>
  <c r="D199" i="30"/>
  <c r="D206" s="1"/>
  <c r="D199" i="31"/>
  <c r="D206" s="1"/>
  <c r="D199" i="32"/>
  <c r="D199" i="1"/>
  <c r="E299" i="2"/>
  <c r="E299" i="3"/>
  <c r="E299" i="4"/>
  <c r="E299" i="5"/>
  <c r="E299" i="6"/>
  <c r="E299" i="7"/>
  <c r="E299" i="8"/>
  <c r="E299" i="9"/>
  <c r="E299" i="10"/>
  <c r="E299" i="11"/>
  <c r="E299" i="12"/>
  <c r="E299" i="13"/>
  <c r="E299" i="14"/>
  <c r="E299" i="15"/>
  <c r="E299" i="16"/>
  <c r="E299" i="17"/>
  <c r="E299" i="18"/>
  <c r="E299" i="19"/>
  <c r="E299" i="20"/>
  <c r="E299" i="21"/>
  <c r="E299" i="22"/>
  <c r="E299" i="23"/>
  <c r="E299" i="24"/>
  <c r="E299" i="25"/>
  <c r="E299" i="26"/>
  <c r="E299" i="27"/>
  <c r="E299" i="28"/>
  <c r="E299" i="29"/>
  <c r="E299" i="30"/>
  <c r="E299" i="31"/>
  <c r="E299" i="32"/>
  <c r="E299" i="1"/>
  <c r="C302" i="2"/>
  <c r="C302" i="3"/>
  <c r="C302" i="4"/>
  <c r="C302" i="5"/>
  <c r="C302" i="6"/>
  <c r="C302" i="7"/>
  <c r="C302" i="8"/>
  <c r="C302" i="9"/>
  <c r="C302" i="10"/>
  <c r="C302" i="11"/>
  <c r="C302" i="12"/>
  <c r="C302" i="13"/>
  <c r="C302" i="14"/>
  <c r="C302" i="15"/>
  <c r="C302" i="16"/>
  <c r="C302" i="17"/>
  <c r="C302" i="18"/>
  <c r="C302" i="19"/>
  <c r="C302" i="20"/>
  <c r="C302" i="21"/>
  <c r="C302" i="22"/>
  <c r="C302" i="23"/>
  <c r="C302" i="24"/>
  <c r="C302" i="25"/>
  <c r="C302" i="26"/>
  <c r="C302" i="27"/>
  <c r="C302" i="28"/>
  <c r="C302" i="29"/>
  <c r="C302" i="30"/>
  <c r="C302" i="31"/>
  <c r="C302" i="32"/>
  <c r="E302" s="1"/>
  <c r="C302" i="1"/>
  <c r="D299" i="2"/>
  <c r="D299" i="3"/>
  <c r="D299" i="4"/>
  <c r="D299" i="5"/>
  <c r="D299" i="6"/>
  <c r="D299" i="7"/>
  <c r="D299" i="8"/>
  <c r="D299" i="9"/>
  <c r="D299" i="10"/>
  <c r="D299" i="11"/>
  <c r="D299" i="12"/>
  <c r="D299" i="13"/>
  <c r="D299" i="14"/>
  <c r="D299" i="15"/>
  <c r="D299" i="16"/>
  <c r="D299" i="17"/>
  <c r="D299" i="18"/>
  <c r="D299" i="19"/>
  <c r="D299" i="20"/>
  <c r="D299" i="21"/>
  <c r="D299" i="22"/>
  <c r="D299" i="23"/>
  <c r="D299" i="24"/>
  <c r="D299" i="25"/>
  <c r="D299" i="26"/>
  <c r="D299" i="27"/>
  <c r="D299" i="28"/>
  <c r="D299" i="29"/>
  <c r="D299" i="30"/>
  <c r="D299" i="31"/>
  <c r="D299" i="32"/>
  <c r="F299" s="1"/>
  <c r="D299" i="1"/>
  <c r="F383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3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5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6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7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8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9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0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1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2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3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4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5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6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7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8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19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0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1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2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3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4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5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6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7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E352"/>
  <c r="F351"/>
  <c r="E351"/>
  <c r="F383" i="28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29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30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31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32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83" i="4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50" i="1"/>
  <c r="F350" i="2"/>
  <c r="F384" s="1"/>
  <c r="F350" i="3"/>
  <c r="F350" i="5"/>
  <c r="F350" i="6"/>
  <c r="F350" i="7"/>
  <c r="F384" s="1"/>
  <c r="F350" i="8"/>
  <c r="F350" i="9"/>
  <c r="F350" i="10"/>
  <c r="F350" i="11"/>
  <c r="F384" s="1"/>
  <c r="F350" i="12"/>
  <c r="F350" i="13"/>
  <c r="F350" i="14"/>
  <c r="F350" i="15"/>
  <c r="F384" s="1"/>
  <c r="F350" i="16"/>
  <c r="F350" i="17"/>
  <c r="F350" i="18"/>
  <c r="F350" i="19"/>
  <c r="F384" s="1"/>
  <c r="F350" i="20"/>
  <c r="F350" i="21"/>
  <c r="F350" i="22"/>
  <c r="F350" i="23"/>
  <c r="F384" s="1"/>
  <c r="F350" i="24"/>
  <c r="F350" i="25"/>
  <c r="F350" i="26"/>
  <c r="F350" i="27"/>
  <c r="F384" s="1"/>
  <c r="F350" i="28"/>
  <c r="F384" s="1"/>
  <c r="F350" i="29"/>
  <c r="F384" s="1"/>
  <c r="F350" i="30"/>
  <c r="F384" s="1"/>
  <c r="F350" i="31"/>
  <c r="F384" s="1"/>
  <c r="F350" i="32"/>
  <c r="F350" i="4"/>
  <c r="F384" s="1"/>
  <c r="E350" i="1"/>
  <c r="E350" i="2"/>
  <c r="E384" s="1"/>
  <c r="E350" i="3"/>
  <c r="E384" s="1"/>
  <c r="E350" i="5"/>
  <c r="E384" s="1"/>
  <c r="E350" i="6"/>
  <c r="E384" s="1"/>
  <c r="E350" i="7"/>
  <c r="E384" s="1"/>
  <c r="E350" i="8"/>
  <c r="E384" s="1"/>
  <c r="E350" i="9"/>
  <c r="E384" s="1"/>
  <c r="E350" i="10"/>
  <c r="E384" s="1"/>
  <c r="E350" i="11"/>
  <c r="E384" s="1"/>
  <c r="E350" i="12"/>
  <c r="E384" s="1"/>
  <c r="E350" i="13"/>
  <c r="E384" s="1"/>
  <c r="E350" i="14"/>
  <c r="E384" s="1"/>
  <c r="E350" i="15"/>
  <c r="E384" s="1"/>
  <c r="E350" i="16"/>
  <c r="E384" s="1"/>
  <c r="E350" i="17"/>
  <c r="E384" s="1"/>
  <c r="E350" i="18"/>
  <c r="E384" s="1"/>
  <c r="E350" i="19"/>
  <c r="E384" s="1"/>
  <c r="E350" i="20"/>
  <c r="E384" s="1"/>
  <c r="E350" i="21"/>
  <c r="E384" s="1"/>
  <c r="E350" i="22"/>
  <c r="E384" s="1"/>
  <c r="E350" i="23"/>
  <c r="E384" s="1"/>
  <c r="E350" i="24"/>
  <c r="E384" s="1"/>
  <c r="E350" i="25"/>
  <c r="E384" s="1"/>
  <c r="E350" i="26"/>
  <c r="E384" s="1"/>
  <c r="E350" i="27"/>
  <c r="E384" s="1"/>
  <c r="E350" i="28"/>
  <c r="E350" i="29"/>
  <c r="E350" i="30"/>
  <c r="E350" i="31"/>
  <c r="E384" s="1"/>
  <c r="E350" i="32"/>
  <c r="E350" i="4"/>
  <c r="D302" i="32" l="1"/>
  <c r="F302" s="1"/>
  <c r="C303"/>
  <c r="D174" i="2"/>
  <c r="F299" i="31"/>
  <c r="F299" i="27"/>
  <c r="F299" i="23"/>
  <c r="F299" i="19"/>
  <c r="F299" i="15"/>
  <c r="F299" i="11"/>
  <c r="F299" i="7"/>
  <c r="F299" i="3"/>
  <c r="C303" i="31"/>
  <c r="C306"/>
  <c r="D302" i="27"/>
  <c r="F302" s="1"/>
  <c r="C306"/>
  <c r="E302" i="23"/>
  <c r="C306"/>
  <c r="C303" i="19"/>
  <c r="C306"/>
  <c r="C303" i="15"/>
  <c r="C306"/>
  <c r="E302" i="11"/>
  <c r="C306"/>
  <c r="C303" i="7"/>
  <c r="C306"/>
  <c r="E302" i="3"/>
  <c r="C306"/>
  <c r="D180" i="1"/>
  <c r="D186"/>
  <c r="D192"/>
  <c r="E174" i="9"/>
  <c r="E384" i="28"/>
  <c r="F384" i="24"/>
  <c r="F384" i="20"/>
  <c r="F384" i="16"/>
  <c r="F384" i="12"/>
  <c r="F384" i="8"/>
  <c r="F384" i="3"/>
  <c r="D156" i="31"/>
  <c r="D156" i="27"/>
  <c r="D156" i="22"/>
  <c r="D156" i="18"/>
  <c r="D156" i="14"/>
  <c r="D156" i="10"/>
  <c r="D156" i="6"/>
  <c r="D156" i="2"/>
  <c r="D180" i="25"/>
  <c r="D180" i="31"/>
  <c r="D180" i="30"/>
  <c r="D180" i="29"/>
  <c r="D180" i="28"/>
  <c r="D180" i="27"/>
  <c r="D180" i="26"/>
  <c r="D180" i="24"/>
  <c r="D180" i="23"/>
  <c r="D180" i="22"/>
  <c r="D180" i="21"/>
  <c r="D180" i="20"/>
  <c r="D180" i="19"/>
  <c r="D180" i="18"/>
  <c r="D180" i="17"/>
  <c r="D180" i="16"/>
  <c r="D180" i="15"/>
  <c r="D180" i="14"/>
  <c r="D180" i="13"/>
  <c r="D180" i="12"/>
  <c r="D180" i="11"/>
  <c r="D180" i="10"/>
  <c r="D180" i="9"/>
  <c r="D180" i="8"/>
  <c r="D180" i="7"/>
  <c r="D180" i="6"/>
  <c r="D180" i="5"/>
  <c r="D180" i="4"/>
  <c r="D180" i="3"/>
  <c r="D180" i="2"/>
  <c r="D186" i="25"/>
  <c r="D186" i="31"/>
  <c r="D186" i="30"/>
  <c r="D186" i="29"/>
  <c r="D186" i="28"/>
  <c r="D186" i="27"/>
  <c r="D186" i="26"/>
  <c r="D186" i="24"/>
  <c r="D186" i="23"/>
  <c r="D186" i="22"/>
  <c r="D186" i="21"/>
  <c r="D186" i="20"/>
  <c r="D186" i="19"/>
  <c r="D186" i="18"/>
  <c r="D186" i="17"/>
  <c r="D186" i="16"/>
  <c r="D186" i="15"/>
  <c r="D186" i="14"/>
  <c r="D186" i="13"/>
  <c r="D186" i="12"/>
  <c r="D186" i="11"/>
  <c r="D186" i="10"/>
  <c r="D186" i="9"/>
  <c r="D186" i="8"/>
  <c r="D186" i="7"/>
  <c r="D186" i="6"/>
  <c r="D186" i="5"/>
  <c r="D186" i="4"/>
  <c r="D186" i="3"/>
  <c r="D186" i="2"/>
  <c r="D192" i="25"/>
  <c r="D192" i="31"/>
  <c r="D192" i="30"/>
  <c r="D192" i="29"/>
  <c r="D192" i="28"/>
  <c r="D192" i="27"/>
  <c r="D192" i="26"/>
  <c r="D192" i="24"/>
  <c r="D192" i="23"/>
  <c r="D192" i="22"/>
  <c r="D192" i="21"/>
  <c r="D192" i="20"/>
  <c r="D192" i="19"/>
  <c r="D192" i="18"/>
  <c r="D192" i="17"/>
  <c r="D192" i="16"/>
  <c r="D192" i="15"/>
  <c r="D192" i="14"/>
  <c r="D192" i="13"/>
  <c r="D192" i="12"/>
  <c r="D192" i="11"/>
  <c r="D192" i="10"/>
  <c r="D192" i="9"/>
  <c r="D192" i="8"/>
  <c r="D192" i="7"/>
  <c r="D192" i="6"/>
  <c r="D192" i="5"/>
  <c r="D192" i="4"/>
  <c r="D192" i="3"/>
  <c r="D192" i="2"/>
  <c r="F299" i="30"/>
  <c r="F299" i="22"/>
  <c r="F299" i="14"/>
  <c r="F299" i="6"/>
  <c r="D302" i="26"/>
  <c r="F302" s="1"/>
  <c r="C306"/>
  <c r="E302" i="22"/>
  <c r="C306"/>
  <c r="E302" i="14"/>
  <c r="C306"/>
  <c r="D302" i="6"/>
  <c r="F302" s="1"/>
  <c r="C306"/>
  <c r="D156" i="1"/>
  <c r="D174"/>
  <c r="F299" i="28"/>
  <c r="F299" i="24"/>
  <c r="F299" i="20"/>
  <c r="F299" i="16"/>
  <c r="F299" i="12"/>
  <c r="F299" i="8"/>
  <c r="F299" i="4"/>
  <c r="E302" i="28"/>
  <c r="C306"/>
  <c r="C303" i="24"/>
  <c r="C306"/>
  <c r="C303" i="20"/>
  <c r="C306"/>
  <c r="D302" i="16"/>
  <c r="F302" s="1"/>
  <c r="C306"/>
  <c r="E302" i="12"/>
  <c r="C306"/>
  <c r="E302" i="8"/>
  <c r="C306"/>
  <c r="E302" i="4"/>
  <c r="C306"/>
  <c r="E384"/>
  <c r="F384" i="25"/>
  <c r="F384" i="21"/>
  <c r="F384" i="17"/>
  <c r="F384" i="13"/>
  <c r="F384" i="9"/>
  <c r="F384" i="5"/>
  <c r="D156" i="28"/>
  <c r="D156" i="23"/>
  <c r="D156" i="19"/>
  <c r="D156" i="15"/>
  <c r="D156" i="11"/>
  <c r="D156" i="7"/>
  <c r="D156" i="3"/>
  <c r="F299" i="26"/>
  <c r="F299" i="18"/>
  <c r="F299" i="10"/>
  <c r="F299" i="2"/>
  <c r="D302" i="30"/>
  <c r="F302" s="1"/>
  <c r="C306"/>
  <c r="D302" i="18"/>
  <c r="F302" s="1"/>
  <c r="C306"/>
  <c r="D302" i="10"/>
  <c r="F302" s="1"/>
  <c r="C306"/>
  <c r="E302" i="2"/>
  <c r="C306"/>
  <c r="F299" i="1"/>
  <c r="F299" i="29"/>
  <c r="F299" i="25"/>
  <c r="F299" i="21"/>
  <c r="F299" i="17"/>
  <c r="F299" i="13"/>
  <c r="F299" i="9"/>
  <c r="F299" i="5"/>
  <c r="E302" i="1"/>
  <c r="C306"/>
  <c r="C303" i="29"/>
  <c r="C306"/>
  <c r="E302" i="25"/>
  <c r="C306"/>
  <c r="E302" i="21"/>
  <c r="C306"/>
  <c r="C303" i="17"/>
  <c r="E303" s="1"/>
  <c r="C306"/>
  <c r="D302" i="13"/>
  <c r="F302" s="1"/>
  <c r="C306"/>
  <c r="C303" i="9"/>
  <c r="D303" s="1"/>
  <c r="F303" s="1"/>
  <c r="C306"/>
  <c r="D302" i="5"/>
  <c r="F302" s="1"/>
  <c r="C306"/>
  <c r="D206" i="1"/>
  <c r="D162"/>
  <c r="D168"/>
  <c r="E384" i="29"/>
  <c r="E384" i="30"/>
  <c r="F384" i="26"/>
  <c r="F384" i="22"/>
  <c r="F384" i="18"/>
  <c r="F384" i="14"/>
  <c r="F384" i="10"/>
  <c r="F384" i="6"/>
  <c r="D162" i="25"/>
  <c r="D162" i="31"/>
  <c r="D162" i="30"/>
  <c r="D162" i="29"/>
  <c r="D162" i="28"/>
  <c r="D162" i="27"/>
  <c r="D162" i="26"/>
  <c r="D162" i="24"/>
  <c r="D162" i="23"/>
  <c r="D162" i="22"/>
  <c r="D162" i="21"/>
  <c r="D162" i="20"/>
  <c r="D162" i="19"/>
  <c r="D162" i="18"/>
  <c r="D162" i="17"/>
  <c r="D162" i="16"/>
  <c r="D162" i="15"/>
  <c r="D162" i="14"/>
  <c r="D162" i="13"/>
  <c r="D162" i="12"/>
  <c r="D162" i="11"/>
  <c r="D162" i="10"/>
  <c r="D162" i="9"/>
  <c r="D162" i="8"/>
  <c r="D162" i="7"/>
  <c r="D162" i="6"/>
  <c r="D162" i="5"/>
  <c r="D162" i="4"/>
  <c r="D162" i="3"/>
  <c r="D162" i="2"/>
  <c r="D168" i="25"/>
  <c r="D168" i="31"/>
  <c r="D168" i="30"/>
  <c r="D168" i="29"/>
  <c r="D168" i="28"/>
  <c r="D168" i="27"/>
  <c r="D168" i="26"/>
  <c r="D168" i="24"/>
  <c r="D168" i="23"/>
  <c r="D168" i="22"/>
  <c r="D168" i="21"/>
  <c r="D168" i="20"/>
  <c r="D168" i="19"/>
  <c r="D168" i="18"/>
  <c r="D168" i="17"/>
  <c r="D168" i="16"/>
  <c r="D168" i="15"/>
  <c r="D168" i="14"/>
  <c r="D168" i="13"/>
  <c r="D168" i="12"/>
  <c r="D168" i="11"/>
  <c r="D168" i="10"/>
  <c r="D168" i="9"/>
  <c r="D168" i="8"/>
  <c r="D168" i="7"/>
  <c r="D168" i="6"/>
  <c r="D168" i="5"/>
  <c r="D168" i="4"/>
  <c r="D168" i="3"/>
  <c r="D168" i="2"/>
  <c r="D174" i="25"/>
  <c r="D174" i="31"/>
  <c r="D174" i="30"/>
  <c r="D174" i="29"/>
  <c r="D174" i="28"/>
  <c r="E384" i="1"/>
  <c r="F384"/>
  <c r="C303"/>
  <c r="D302"/>
  <c r="D302" i="28"/>
  <c r="F302" s="1"/>
  <c r="D302" i="20"/>
  <c r="F302" s="1"/>
  <c r="D302" i="12"/>
  <c r="F302" s="1"/>
  <c r="D302" i="9"/>
  <c r="F302" s="1"/>
  <c r="D302" i="4"/>
  <c r="F302" s="1"/>
  <c r="E302" i="26"/>
  <c r="E302" i="19"/>
  <c r="E302" i="10"/>
  <c r="E302" i="7"/>
  <c r="D302" i="23"/>
  <c r="F302" s="1"/>
  <c r="D302" i="19"/>
  <c r="F302" s="1"/>
  <c r="D302" i="11"/>
  <c r="F302" s="1"/>
  <c r="D302" i="7"/>
  <c r="F302" s="1"/>
  <c r="E302" i="20"/>
  <c r="E302" i="13"/>
  <c r="E302" i="9"/>
  <c r="E302" i="6"/>
  <c r="D302" i="17"/>
  <c r="F302" s="1"/>
  <c r="E302" i="24"/>
  <c r="D302"/>
  <c r="F302" s="1"/>
  <c r="E302" i="16"/>
  <c r="D302" i="15"/>
  <c r="F302" s="1"/>
  <c r="E303" i="31"/>
  <c r="D303"/>
  <c r="F303" s="1"/>
  <c r="E302"/>
  <c r="D302"/>
  <c r="F302" s="1"/>
  <c r="E302" i="30"/>
  <c r="C303"/>
  <c r="E303" i="29"/>
  <c r="D303"/>
  <c r="F303" s="1"/>
  <c r="D302"/>
  <c r="F302" s="1"/>
  <c r="E302"/>
  <c r="C303" i="28"/>
  <c r="C303" i="27"/>
  <c r="E302"/>
  <c r="C303" i="26"/>
  <c r="D302" i="25"/>
  <c r="F302" s="1"/>
  <c r="C303"/>
  <c r="E303" i="24"/>
  <c r="D303"/>
  <c r="F303" s="1"/>
  <c r="C303" i="23"/>
  <c r="C303" i="22"/>
  <c r="D302"/>
  <c r="F302" s="1"/>
  <c r="C303" i="21"/>
  <c r="D302"/>
  <c r="F302" s="1"/>
  <c r="E303" i="20"/>
  <c r="D303"/>
  <c r="F303" s="1"/>
  <c r="E303" i="19"/>
  <c r="D303"/>
  <c r="F303" s="1"/>
  <c r="C303" i="18"/>
  <c r="E302"/>
  <c r="D303" i="17"/>
  <c r="F303" s="1"/>
  <c r="E302"/>
  <c r="C303" i="16"/>
  <c r="D303" i="15"/>
  <c r="F303" s="1"/>
  <c r="E303"/>
  <c r="E302"/>
  <c r="C303" i="14"/>
  <c r="D302"/>
  <c r="F302" s="1"/>
  <c r="C303" i="13"/>
  <c r="C303" i="12"/>
  <c r="C303" i="11"/>
  <c r="C303" i="10"/>
  <c r="D302" i="8"/>
  <c r="F302" s="1"/>
  <c r="C303"/>
  <c r="D303" i="7"/>
  <c r="F303" s="1"/>
  <c r="E303"/>
  <c r="C303" i="6"/>
  <c r="E302" i="5"/>
  <c r="C303"/>
  <c r="C303" i="4"/>
  <c r="D302" i="3"/>
  <c r="F302" s="1"/>
  <c r="C303"/>
  <c r="C303" i="2"/>
  <c r="D302"/>
  <c r="F302" s="1"/>
  <c r="F336"/>
  <c r="F337" s="1"/>
  <c r="F336" i="3"/>
  <c r="F337" s="1"/>
  <c r="F336" i="4"/>
  <c r="F337" s="1"/>
  <c r="F336" i="5"/>
  <c r="F337" s="1"/>
  <c r="F336" i="6"/>
  <c r="F337" s="1"/>
  <c r="F336" i="7"/>
  <c r="F337" s="1"/>
  <c r="F336" i="8"/>
  <c r="F337" s="1"/>
  <c r="F336" i="9"/>
  <c r="F337" s="1"/>
  <c r="F336" i="10"/>
  <c r="F337" s="1"/>
  <c r="F336" i="11"/>
  <c r="F337" s="1"/>
  <c r="F336" i="12"/>
  <c r="F337" s="1"/>
  <c r="F336" i="13"/>
  <c r="F337" s="1"/>
  <c r="F336" i="14"/>
  <c r="F337" s="1"/>
  <c r="F336" i="15"/>
  <c r="F337" s="1"/>
  <c r="F336" i="16"/>
  <c r="F337" s="1"/>
  <c r="F336" i="17"/>
  <c r="F337" s="1"/>
  <c r="F336" i="18"/>
  <c r="F337" s="1"/>
  <c r="F336" i="19"/>
  <c r="F337" s="1"/>
  <c r="F336" i="20"/>
  <c r="F337" s="1"/>
  <c r="F336" i="21"/>
  <c r="F337" s="1"/>
  <c r="F336" i="22"/>
  <c r="F337" s="1"/>
  <c r="F336" i="23"/>
  <c r="F337" s="1"/>
  <c r="F336" i="24"/>
  <c r="F337" s="1"/>
  <c r="F336" i="25"/>
  <c r="F337" s="1"/>
  <c r="F336" i="26"/>
  <c r="F337" s="1"/>
  <c r="F336" i="27"/>
  <c r="F337" s="1"/>
  <c r="F336" i="28"/>
  <c r="F337" s="1"/>
  <c r="F336" i="29"/>
  <c r="F337" s="1"/>
  <c r="F336" i="30"/>
  <c r="F337" s="1"/>
  <c r="F336" i="31"/>
  <c r="F337" s="1"/>
  <c r="F336" i="32"/>
  <c r="F336" i="1"/>
  <c r="E336" i="2"/>
  <c r="E337" s="1"/>
  <c r="E336" i="3"/>
  <c r="E337" s="1"/>
  <c r="E336" i="4"/>
  <c r="E337" s="1"/>
  <c r="E336" i="5"/>
  <c r="E337" s="1"/>
  <c r="E336" i="6"/>
  <c r="E337" s="1"/>
  <c r="E336" i="7"/>
  <c r="E337" s="1"/>
  <c r="E336" i="8"/>
  <c r="E337" s="1"/>
  <c r="E336" i="9"/>
  <c r="E337" s="1"/>
  <c r="E336" i="10"/>
  <c r="E337" s="1"/>
  <c r="E336" i="11"/>
  <c r="E337" s="1"/>
  <c r="E336" i="12"/>
  <c r="E337" s="1"/>
  <c r="E336" i="13"/>
  <c r="E337" s="1"/>
  <c r="E336" i="14"/>
  <c r="E337" s="1"/>
  <c r="E336" i="15"/>
  <c r="E337" s="1"/>
  <c r="E336" i="16"/>
  <c r="E337" s="1"/>
  <c r="E336" i="17"/>
  <c r="E337" s="1"/>
  <c r="E336" i="18"/>
  <c r="E337" s="1"/>
  <c r="E336" i="19"/>
  <c r="E337" s="1"/>
  <c r="E336" i="20"/>
  <c r="E337" s="1"/>
  <c r="E336" i="21"/>
  <c r="E337" s="1"/>
  <c r="E336" i="22"/>
  <c r="E337" s="1"/>
  <c r="E336" i="23"/>
  <c r="E337" s="1"/>
  <c r="E336" i="24"/>
  <c r="E337" s="1"/>
  <c r="E336" i="25"/>
  <c r="E337" s="1"/>
  <c r="E336" i="26"/>
  <c r="E337" s="1"/>
  <c r="E336" i="27"/>
  <c r="E337" s="1"/>
  <c r="E336" i="28"/>
  <c r="E337" s="1"/>
  <c r="E336" i="29"/>
  <c r="E337" s="1"/>
  <c r="E336" i="30"/>
  <c r="E337" s="1"/>
  <c r="E336" i="31"/>
  <c r="E337" s="1"/>
  <c r="E336" i="32"/>
  <c r="E336" i="1"/>
  <c r="S342" i="32"/>
  <c r="S341"/>
  <c r="S340"/>
  <c r="S339"/>
  <c r="D193" i="4" l="1"/>
  <c r="D193" i="12"/>
  <c r="D193" i="20"/>
  <c r="D193" i="29"/>
  <c r="E303" i="32"/>
  <c r="D303"/>
  <c r="F303" s="1"/>
  <c r="D193" i="8"/>
  <c r="D193" i="16"/>
  <c r="D193" i="24"/>
  <c r="D306" i="7"/>
  <c r="D306" i="20"/>
  <c r="F302" i="1"/>
  <c r="D306" i="17"/>
  <c r="D306" i="15"/>
  <c r="F306" i="29"/>
  <c r="F306" i="24"/>
  <c r="D193" i="3"/>
  <c r="D193" i="7"/>
  <c r="D193" i="11"/>
  <c r="D193" i="15"/>
  <c r="D193" i="19"/>
  <c r="D193" i="23"/>
  <c r="D193" i="28"/>
  <c r="D193" i="25"/>
  <c r="F306" i="19"/>
  <c r="D193" i="1"/>
  <c r="E337"/>
  <c r="F337"/>
  <c r="E193" i="9"/>
  <c r="D306"/>
  <c r="D306" i="31"/>
  <c r="E303" i="9"/>
  <c r="D306" i="29"/>
  <c r="D306" i="16"/>
  <c r="D306" i="24"/>
  <c r="D193" i="2"/>
  <c r="D193" i="6"/>
  <c r="D193" i="10"/>
  <c r="D193" i="14"/>
  <c r="D193" i="18"/>
  <c r="D193" i="22"/>
  <c r="D193" i="27"/>
  <c r="D193" i="31"/>
  <c r="D306" i="11"/>
  <c r="D306" i="19"/>
  <c r="F306" i="9"/>
  <c r="F306" i="17"/>
  <c r="F306" i="20"/>
  <c r="D193" i="5"/>
  <c r="D193" i="9"/>
  <c r="D193" i="13"/>
  <c r="D193" i="17"/>
  <c r="D193" i="21"/>
  <c r="D193" i="26"/>
  <c r="D193" i="30"/>
  <c r="F306" i="7"/>
  <c r="F306" i="15"/>
  <c r="F306" i="31"/>
  <c r="D303" i="1"/>
  <c r="E303"/>
  <c r="E303" i="30"/>
  <c r="D303"/>
  <c r="E303" i="28"/>
  <c r="D303"/>
  <c r="D303" i="27"/>
  <c r="F303" s="1"/>
  <c r="F306" s="1"/>
  <c r="E303"/>
  <c r="E303" i="26"/>
  <c r="D303"/>
  <c r="D303" i="25"/>
  <c r="E303"/>
  <c r="E303" i="23"/>
  <c r="D303"/>
  <c r="E303" i="22"/>
  <c r="D303"/>
  <c r="F303" s="1"/>
  <c r="F306" s="1"/>
  <c r="D303" i="21"/>
  <c r="F303" s="1"/>
  <c r="F306" s="1"/>
  <c r="E303"/>
  <c r="E303" i="18"/>
  <c r="D303"/>
  <c r="F303" s="1"/>
  <c r="F306" s="1"/>
  <c r="D303" i="16"/>
  <c r="F303" s="1"/>
  <c r="F306" s="1"/>
  <c r="E303"/>
  <c r="E303" i="14"/>
  <c r="D303"/>
  <c r="F303" s="1"/>
  <c r="F306" s="1"/>
  <c r="E303" i="13"/>
  <c r="D303"/>
  <c r="F303" s="1"/>
  <c r="F306" s="1"/>
  <c r="E303" i="12"/>
  <c r="D303"/>
  <c r="D303" i="11"/>
  <c r="F303" s="1"/>
  <c r="F306" s="1"/>
  <c r="E303"/>
  <c r="E303" i="10"/>
  <c r="D303"/>
  <c r="E303" i="8"/>
  <c r="D303"/>
  <c r="F303" s="1"/>
  <c r="F306" s="1"/>
  <c r="E303" i="6"/>
  <c r="D303"/>
  <c r="F303" s="1"/>
  <c r="F306" s="1"/>
  <c r="E303" i="5"/>
  <c r="D303"/>
  <c r="F303" s="1"/>
  <c r="F306" s="1"/>
  <c r="E303" i="4"/>
  <c r="D303"/>
  <c r="E303" i="3"/>
  <c r="D303"/>
  <c r="F303" s="1"/>
  <c r="F306" s="1"/>
  <c r="E303" i="2"/>
  <c r="D303"/>
  <c r="F303" s="1"/>
  <c r="F306" s="1"/>
  <c r="D294"/>
  <c r="D294" i="3"/>
  <c r="D294" i="4"/>
  <c r="D294" i="5"/>
  <c r="D294" i="6"/>
  <c r="D294" i="7"/>
  <c r="D294" i="8"/>
  <c r="D294" i="9"/>
  <c r="D294" i="10"/>
  <c r="D294" i="11"/>
  <c r="D294" i="12"/>
  <c r="D294" i="13"/>
  <c r="D294" i="14"/>
  <c r="D294" i="15"/>
  <c r="D294" i="16"/>
  <c r="D294" i="17"/>
  <c r="D294" i="18"/>
  <c r="D294" i="19"/>
  <c r="D294" i="20"/>
  <c r="D294" i="21"/>
  <c r="D294" i="22"/>
  <c r="D294" i="23"/>
  <c r="D294" i="24"/>
  <c r="D294" i="25"/>
  <c r="D294" i="26"/>
  <c r="D294" i="27"/>
  <c r="D294" i="28"/>
  <c r="D294" i="29"/>
  <c r="D294" i="30"/>
  <c r="D294" i="31"/>
  <c r="D294" i="32"/>
  <c r="F294" s="1"/>
  <c r="D294" i="1"/>
  <c r="D293" i="2"/>
  <c r="D293" i="3"/>
  <c r="D293" i="4"/>
  <c r="D293" i="5"/>
  <c r="D293" i="6"/>
  <c r="D293" i="7"/>
  <c r="D293" i="8"/>
  <c r="D293" i="9"/>
  <c r="D293" i="10"/>
  <c r="D293" i="11"/>
  <c r="D293" i="12"/>
  <c r="D293" i="13"/>
  <c r="D293" i="14"/>
  <c r="D293" i="15"/>
  <c r="D293" i="16"/>
  <c r="D293" i="17"/>
  <c r="D293" i="18"/>
  <c r="D293" i="19"/>
  <c r="D293" i="20"/>
  <c r="D293" i="21"/>
  <c r="D293" i="22"/>
  <c r="D293" i="23"/>
  <c r="D293" i="24"/>
  <c r="D293" i="25"/>
  <c r="D293" i="26"/>
  <c r="D293" i="27"/>
  <c r="D293" i="28"/>
  <c r="D293" i="29"/>
  <c r="D293" i="30"/>
  <c r="F293" s="1"/>
  <c r="D293" i="31"/>
  <c r="D293" i="32"/>
  <c r="D293" i="1"/>
  <c r="D289" i="32"/>
  <c r="F289" s="1"/>
  <c r="D289" i="1"/>
  <c r="D288" i="11"/>
  <c r="D288" i="13"/>
  <c r="F288" s="1"/>
  <c r="D288" i="14"/>
  <c r="D288" i="18"/>
  <c r="F288" s="1"/>
  <c r="D288" i="25"/>
  <c r="F288" s="1"/>
  <c r="D288" i="31"/>
  <c r="F288" s="1"/>
  <c r="D288" i="32"/>
  <c r="F288" s="1"/>
  <c r="D288" i="1"/>
  <c r="E289" i="4"/>
  <c r="E289" i="11"/>
  <c r="E289" i="14"/>
  <c r="D289" i="18"/>
  <c r="F289" s="1"/>
  <c r="E289" i="25"/>
  <c r="D289" i="30"/>
  <c r="F289" s="1"/>
  <c r="D288" i="2"/>
  <c r="F288" s="1"/>
  <c r="D288" i="3"/>
  <c r="F288" s="1"/>
  <c r="E288" i="4"/>
  <c r="E288" i="8"/>
  <c r="E288" i="9"/>
  <c r="D288" i="10"/>
  <c r="F288" s="1"/>
  <c r="E288" i="13"/>
  <c r="D288" i="15"/>
  <c r="F288" s="1"/>
  <c r="E288" i="16"/>
  <c r="E288" i="17"/>
  <c r="D288" i="19"/>
  <c r="F288" s="1"/>
  <c r="E288" i="20"/>
  <c r="E288" i="21"/>
  <c r="D288" i="22"/>
  <c r="F288" s="1"/>
  <c r="D288" i="23"/>
  <c r="F288" s="1"/>
  <c r="E288" i="24"/>
  <c r="E288" i="25"/>
  <c r="D288" i="26"/>
  <c r="F288" s="1"/>
  <c r="D288" i="27"/>
  <c r="F288" s="1"/>
  <c r="E288" i="29"/>
  <c r="D288" i="30"/>
  <c r="F288" s="1"/>
  <c r="E288" i="28"/>
  <c r="E288" i="32"/>
  <c r="D287" i="3"/>
  <c r="D287" i="4"/>
  <c r="D287" i="6"/>
  <c r="D287" i="8"/>
  <c r="D287" i="9"/>
  <c r="D287" i="11"/>
  <c r="D287" i="13"/>
  <c r="D287" i="15"/>
  <c r="D287" i="24"/>
  <c r="D287" i="26"/>
  <c r="D287" i="29"/>
  <c r="D287" i="32"/>
  <c r="D287" i="2"/>
  <c r="E287" i="4"/>
  <c r="D287" i="5"/>
  <c r="D287" i="7"/>
  <c r="E287" i="8"/>
  <c r="E287" i="10"/>
  <c r="E287" i="11"/>
  <c r="D287" i="12"/>
  <c r="D287" i="14"/>
  <c r="D287" i="16"/>
  <c r="D287" i="17"/>
  <c r="D287" i="18"/>
  <c r="D287" i="19"/>
  <c r="D287" i="20"/>
  <c r="E287" i="21"/>
  <c r="D287" i="22"/>
  <c r="D287" i="23"/>
  <c r="E287" i="25"/>
  <c r="D287" i="27"/>
  <c r="D287" i="28"/>
  <c r="D287" i="30"/>
  <c r="D287" i="31"/>
  <c r="F296" i="2"/>
  <c r="E296"/>
  <c r="F295"/>
  <c r="E295"/>
  <c r="F292"/>
  <c r="E292"/>
  <c r="F291"/>
  <c r="E291"/>
  <c r="F290"/>
  <c r="E290"/>
  <c r="F296" i="3"/>
  <c r="E296"/>
  <c r="F295"/>
  <c r="E295"/>
  <c r="F292"/>
  <c r="E292"/>
  <c r="F291"/>
  <c r="E291"/>
  <c r="F290"/>
  <c r="E290"/>
  <c r="F296" i="4"/>
  <c r="E296"/>
  <c r="F295"/>
  <c r="E295"/>
  <c r="F292"/>
  <c r="E292"/>
  <c r="F291"/>
  <c r="E291"/>
  <c r="F290"/>
  <c r="E290"/>
  <c r="F296" i="5"/>
  <c r="E296"/>
  <c r="F295"/>
  <c r="E295"/>
  <c r="F292"/>
  <c r="E292"/>
  <c r="F291"/>
  <c r="E291"/>
  <c r="F290"/>
  <c r="E290"/>
  <c r="F296" i="6"/>
  <c r="E296"/>
  <c r="F295"/>
  <c r="E295"/>
  <c r="F292"/>
  <c r="E292"/>
  <c r="F291"/>
  <c r="E291"/>
  <c r="F290"/>
  <c r="E290"/>
  <c r="E288"/>
  <c r="F296" i="7"/>
  <c r="E296"/>
  <c r="F295"/>
  <c r="E295"/>
  <c r="F292"/>
  <c r="E292"/>
  <c r="F291"/>
  <c r="E291"/>
  <c r="F290"/>
  <c r="E290"/>
  <c r="E288"/>
  <c r="F296" i="8"/>
  <c r="E296"/>
  <c r="F295"/>
  <c r="E295"/>
  <c r="F292"/>
  <c r="E292"/>
  <c r="F291"/>
  <c r="E291"/>
  <c r="F290"/>
  <c r="E290"/>
  <c r="F296" i="9"/>
  <c r="E296"/>
  <c r="F295"/>
  <c r="E295"/>
  <c r="F292"/>
  <c r="E292"/>
  <c r="F291"/>
  <c r="E291"/>
  <c r="F290"/>
  <c r="E290"/>
  <c r="F296" i="10"/>
  <c r="E296"/>
  <c r="F295"/>
  <c r="E295"/>
  <c r="F292"/>
  <c r="E292"/>
  <c r="F291"/>
  <c r="E291"/>
  <c r="F290"/>
  <c r="E290"/>
  <c r="E288"/>
  <c r="F296" i="11"/>
  <c r="E296"/>
  <c r="F295"/>
  <c r="E295"/>
  <c r="F292"/>
  <c r="E292"/>
  <c r="F291"/>
  <c r="E291"/>
  <c r="F290"/>
  <c r="E290"/>
  <c r="F288"/>
  <c r="E288"/>
  <c r="F296" i="12"/>
  <c r="E296"/>
  <c r="F295"/>
  <c r="E295"/>
  <c r="F292"/>
  <c r="E292"/>
  <c r="F291"/>
  <c r="E291"/>
  <c r="F290"/>
  <c r="E290"/>
  <c r="F296" i="13"/>
  <c r="E296"/>
  <c r="F295"/>
  <c r="E295"/>
  <c r="F292"/>
  <c r="E292"/>
  <c r="F291"/>
  <c r="E291"/>
  <c r="F290"/>
  <c r="E290"/>
  <c r="F296" i="14"/>
  <c r="E296"/>
  <c r="F295"/>
  <c r="E295"/>
  <c r="F292"/>
  <c r="E292"/>
  <c r="F291"/>
  <c r="E291"/>
  <c r="F290"/>
  <c r="E290"/>
  <c r="F288"/>
  <c r="E288"/>
  <c r="F296" i="15"/>
  <c r="E296"/>
  <c r="F295"/>
  <c r="E295"/>
  <c r="F292"/>
  <c r="E292"/>
  <c r="F291"/>
  <c r="E291"/>
  <c r="F290"/>
  <c r="E290"/>
  <c r="E288"/>
  <c r="F296" i="16"/>
  <c r="E296"/>
  <c r="F295"/>
  <c r="E295"/>
  <c r="F292"/>
  <c r="E292"/>
  <c r="F291"/>
  <c r="E291"/>
  <c r="F290"/>
  <c r="E290"/>
  <c r="F296" i="17"/>
  <c r="E296"/>
  <c r="F295"/>
  <c r="E295"/>
  <c r="F292"/>
  <c r="E292"/>
  <c r="F291"/>
  <c r="E291"/>
  <c r="F290"/>
  <c r="E290"/>
  <c r="F296" i="18"/>
  <c r="E296"/>
  <c r="F295"/>
  <c r="E295"/>
  <c r="F292"/>
  <c r="E292"/>
  <c r="F291"/>
  <c r="E291"/>
  <c r="F290"/>
  <c r="E290"/>
  <c r="E288"/>
  <c r="F296" i="19"/>
  <c r="E296"/>
  <c r="F295"/>
  <c r="E295"/>
  <c r="F292"/>
  <c r="E292"/>
  <c r="F291"/>
  <c r="E291"/>
  <c r="F290"/>
  <c r="E290"/>
  <c r="E289"/>
  <c r="F296" i="20"/>
  <c r="E296"/>
  <c r="F295"/>
  <c r="E295"/>
  <c r="F292"/>
  <c r="E292"/>
  <c r="F291"/>
  <c r="E291"/>
  <c r="F290"/>
  <c r="E290"/>
  <c r="F296" i="21"/>
  <c r="E296"/>
  <c r="F295"/>
  <c r="E295"/>
  <c r="F292"/>
  <c r="E292"/>
  <c r="F291"/>
  <c r="E291"/>
  <c r="F290"/>
  <c r="E290"/>
  <c r="F296" i="22"/>
  <c r="E296"/>
  <c r="F295"/>
  <c r="E295"/>
  <c r="F292"/>
  <c r="E292"/>
  <c r="F291"/>
  <c r="E291"/>
  <c r="F290"/>
  <c r="E290"/>
  <c r="F296" i="23"/>
  <c r="E296"/>
  <c r="F295"/>
  <c r="E295"/>
  <c r="F292"/>
  <c r="E292"/>
  <c r="F291"/>
  <c r="E291"/>
  <c r="F290"/>
  <c r="E290"/>
  <c r="F296" i="24"/>
  <c r="E296"/>
  <c r="F295"/>
  <c r="E295"/>
  <c r="F292"/>
  <c r="E292"/>
  <c r="F291"/>
  <c r="E291"/>
  <c r="F290"/>
  <c r="E290"/>
  <c r="F296" i="25"/>
  <c r="E296"/>
  <c r="F295"/>
  <c r="E295"/>
  <c r="F292"/>
  <c r="E292"/>
  <c r="F291"/>
  <c r="E291"/>
  <c r="F290"/>
  <c r="E290"/>
  <c r="F296" i="26"/>
  <c r="E296"/>
  <c r="F295"/>
  <c r="E295"/>
  <c r="F292"/>
  <c r="E292"/>
  <c r="F291"/>
  <c r="E291"/>
  <c r="F290"/>
  <c r="E290"/>
  <c r="E288"/>
  <c r="F296" i="27"/>
  <c r="E296"/>
  <c r="F295"/>
  <c r="E295"/>
  <c r="F292"/>
  <c r="E292"/>
  <c r="F291"/>
  <c r="E291"/>
  <c r="F290"/>
  <c r="E290"/>
  <c r="F296" i="28"/>
  <c r="E296"/>
  <c r="F295"/>
  <c r="E295"/>
  <c r="F292"/>
  <c r="E292"/>
  <c r="F291"/>
  <c r="E291"/>
  <c r="F290"/>
  <c r="E290"/>
  <c r="F296" i="29"/>
  <c r="E296"/>
  <c r="F295"/>
  <c r="E295"/>
  <c r="F292"/>
  <c r="E292"/>
  <c r="F291"/>
  <c r="E291"/>
  <c r="F290"/>
  <c r="E290"/>
  <c r="F296" i="30"/>
  <c r="E296"/>
  <c r="F295"/>
  <c r="E295"/>
  <c r="F292"/>
  <c r="E292"/>
  <c r="F291"/>
  <c r="E291"/>
  <c r="F290"/>
  <c r="E290"/>
  <c r="E288"/>
  <c r="F296" i="31"/>
  <c r="E296"/>
  <c r="F295"/>
  <c r="E295"/>
  <c r="F292"/>
  <c r="E292"/>
  <c r="F291"/>
  <c r="E291"/>
  <c r="F290"/>
  <c r="E290"/>
  <c r="E288"/>
  <c r="F296" i="32"/>
  <c r="E296"/>
  <c r="F295"/>
  <c r="E295"/>
  <c r="F293"/>
  <c r="F292"/>
  <c r="E292"/>
  <c r="F291"/>
  <c r="E291"/>
  <c r="F290"/>
  <c r="E290"/>
  <c r="E289"/>
  <c r="F296" i="1"/>
  <c r="E296"/>
  <c r="F295"/>
  <c r="E295"/>
  <c r="F292"/>
  <c r="E292"/>
  <c r="F291"/>
  <c r="E291"/>
  <c r="F290"/>
  <c r="E290"/>
  <c r="F287" i="11"/>
  <c r="F287" i="32"/>
  <c r="E287" i="3"/>
  <c r="E287" i="6"/>
  <c r="E287" i="7"/>
  <c r="E287" i="9"/>
  <c r="E287" i="12"/>
  <c r="E287" i="13"/>
  <c r="E287" i="14"/>
  <c r="E287" i="15"/>
  <c r="E287" i="18"/>
  <c r="E287" i="19"/>
  <c r="E287" i="20"/>
  <c r="E287" i="23"/>
  <c r="E287" i="24"/>
  <c r="E287" i="26"/>
  <c r="E287" i="27"/>
  <c r="E287" i="28"/>
  <c r="E287" i="29"/>
  <c r="E287" i="31"/>
  <c r="E287" i="32"/>
  <c r="E287" i="1"/>
  <c r="D306" i="27" l="1"/>
  <c r="D306" i="21"/>
  <c r="F287" i="30"/>
  <c r="D297"/>
  <c r="F287" i="14"/>
  <c r="F287" i="3"/>
  <c r="F303" i="4"/>
  <c r="F306" s="1"/>
  <c r="D306"/>
  <c r="F303" i="12"/>
  <c r="F306" s="1"/>
  <c r="D306"/>
  <c r="F287" i="31"/>
  <c r="F287" i="20"/>
  <c r="F287" i="16"/>
  <c r="F287" i="26"/>
  <c r="F287" i="4"/>
  <c r="F303" i="1"/>
  <c r="D306" i="2"/>
  <c r="D306" i="3"/>
  <c r="D306" i="5"/>
  <c r="D306" i="18"/>
  <c r="D306" i="1"/>
  <c r="F287" i="19"/>
  <c r="F287" i="27"/>
  <c r="F287" i="17"/>
  <c r="F287" i="5"/>
  <c r="F287" i="29"/>
  <c r="F287" i="13"/>
  <c r="F287" i="6"/>
  <c r="F303" i="23"/>
  <c r="F306" s="1"/>
  <c r="D306"/>
  <c r="F303" i="26"/>
  <c r="F306" s="1"/>
  <c r="D306"/>
  <c r="F303" i="28"/>
  <c r="F306" s="1"/>
  <c r="D306"/>
  <c r="D306" i="13"/>
  <c r="D306" i="14"/>
  <c r="F287" i="23"/>
  <c r="F287" i="2"/>
  <c r="F287" i="9"/>
  <c r="F303" i="10"/>
  <c r="F306" s="1"/>
  <c r="D306"/>
  <c r="F303" i="30"/>
  <c r="F306" s="1"/>
  <c r="D306"/>
  <c r="F287" i="28"/>
  <c r="F287" i="22"/>
  <c r="F287" i="18"/>
  <c r="D297"/>
  <c r="F287" i="12"/>
  <c r="F287" i="7"/>
  <c r="F287" i="15"/>
  <c r="F287" i="8"/>
  <c r="F303" i="25"/>
  <c r="F306" s="1"/>
  <c r="D306"/>
  <c r="D306" i="22"/>
  <c r="F287" i="24"/>
  <c r="D306" i="6"/>
  <c r="D306" i="8"/>
  <c r="F293" i="17"/>
  <c r="F293" i="21"/>
  <c r="D288" i="20"/>
  <c r="F288" s="1"/>
  <c r="F293" i="12"/>
  <c r="D289"/>
  <c r="F289" s="1"/>
  <c r="E289"/>
  <c r="D288"/>
  <c r="F288" s="1"/>
  <c r="E288"/>
  <c r="D289" i="11"/>
  <c r="F289" s="1"/>
  <c r="E288" i="27"/>
  <c r="D288" i="24"/>
  <c r="F288" s="1"/>
  <c r="E287" i="30"/>
  <c r="E289"/>
  <c r="E289" i="18"/>
  <c r="E287" i="16"/>
  <c r="D288"/>
  <c r="F288" s="1"/>
  <c r="E288" i="23"/>
  <c r="D289" i="14"/>
  <c r="F289" s="1"/>
  <c r="F293"/>
  <c r="E289" i="7"/>
  <c r="D289"/>
  <c r="F289" s="1"/>
  <c r="D288"/>
  <c r="F288" s="1"/>
  <c r="E289" i="5"/>
  <c r="D289"/>
  <c r="F289" s="1"/>
  <c r="E287"/>
  <c r="D288"/>
  <c r="F288" s="1"/>
  <c r="E288"/>
  <c r="D289" i="4"/>
  <c r="F289" s="1"/>
  <c r="D288"/>
  <c r="F288" s="1"/>
  <c r="D288" i="29"/>
  <c r="F288" s="1"/>
  <c r="F293" i="28"/>
  <c r="D289"/>
  <c r="F289" s="1"/>
  <c r="D288"/>
  <c r="F288" s="1"/>
  <c r="D287" i="21"/>
  <c r="E289"/>
  <c r="D289"/>
  <c r="F289" s="1"/>
  <c r="D288"/>
  <c r="F288" s="1"/>
  <c r="E287" i="17"/>
  <c r="D288"/>
  <c r="F288" s="1"/>
  <c r="D289"/>
  <c r="F289" s="1"/>
  <c r="E288" i="3"/>
  <c r="D287" i="25"/>
  <c r="D289"/>
  <c r="F289" s="1"/>
  <c r="D287" i="10"/>
  <c r="E288" i="2"/>
  <c r="E287"/>
  <c r="E289" i="31"/>
  <c r="D289"/>
  <c r="F289" s="1"/>
  <c r="F293" i="15"/>
  <c r="E293"/>
  <c r="E297" s="1"/>
  <c r="D289"/>
  <c r="F289" s="1"/>
  <c r="E289"/>
  <c r="D288" i="8"/>
  <c r="F288" s="1"/>
  <c r="F293" i="19"/>
  <c r="E293"/>
  <c r="E297" s="1"/>
  <c r="E288"/>
  <c r="D289"/>
  <c r="F289" s="1"/>
  <c r="D289" i="6"/>
  <c r="F289" s="1"/>
  <c r="E289"/>
  <c r="D288"/>
  <c r="F288" s="1"/>
  <c r="E287" i="22"/>
  <c r="E288"/>
  <c r="D288" i="9"/>
  <c r="F288" s="1"/>
  <c r="E293" i="21"/>
  <c r="E297" s="1"/>
  <c r="E293" i="17"/>
  <c r="E297" s="1"/>
  <c r="C297" i="32"/>
  <c r="E293"/>
  <c r="E294"/>
  <c r="E293" i="12"/>
  <c r="E297" s="1"/>
  <c r="E289" i="29"/>
  <c r="E289" i="17"/>
  <c r="F293" i="25"/>
  <c r="F293" i="13"/>
  <c r="F293" i="5"/>
  <c r="E293" i="30"/>
  <c r="E297" s="1"/>
  <c r="E293" i="14"/>
  <c r="E297" s="1"/>
  <c r="E293" i="7"/>
  <c r="E297" s="1"/>
  <c r="E289" i="28"/>
  <c r="F293" i="4"/>
  <c r="E288" i="1"/>
  <c r="D287"/>
  <c r="F288"/>
  <c r="F293"/>
  <c r="F294"/>
  <c r="F289"/>
  <c r="D297" i="14" l="1"/>
  <c r="F306" i="1"/>
  <c r="D297" i="7"/>
  <c r="D297" i="28"/>
  <c r="D297" i="5"/>
  <c r="D297" i="11"/>
  <c r="F287" i="1"/>
  <c r="D297"/>
  <c r="F287" i="25"/>
  <c r="D297"/>
  <c r="F287" i="21"/>
  <c r="D297"/>
  <c r="D297" i="4"/>
  <c r="D297" i="31"/>
  <c r="D297" i="20"/>
  <c r="F287" i="10"/>
  <c r="D297" i="15"/>
  <c r="D297" i="12"/>
  <c r="D297" i="6"/>
  <c r="D297" i="17"/>
  <c r="D297" i="19"/>
  <c r="F297" i="14"/>
  <c r="E289" i="20"/>
  <c r="D289"/>
  <c r="F289" s="1"/>
  <c r="E294" i="12"/>
  <c r="F294"/>
  <c r="F297" s="1"/>
  <c r="F293" i="11"/>
  <c r="E293"/>
  <c r="E297" s="1"/>
  <c r="D289" i="27"/>
  <c r="E289"/>
  <c r="D289" i="24"/>
  <c r="E289"/>
  <c r="E294" i="30"/>
  <c r="F294"/>
  <c r="F297" s="1"/>
  <c r="E294" i="18"/>
  <c r="F294"/>
  <c r="E293"/>
  <c r="E297" s="1"/>
  <c r="F293"/>
  <c r="F297" s="1"/>
  <c r="D289" i="16"/>
  <c r="F289" s="1"/>
  <c r="E289"/>
  <c r="E289" i="23"/>
  <c r="D289"/>
  <c r="E294" i="14"/>
  <c r="F294"/>
  <c r="F293" i="7"/>
  <c r="D289" i="29"/>
  <c r="F289" s="1"/>
  <c r="E294" i="28"/>
  <c r="F294"/>
  <c r="F297" s="1"/>
  <c r="E293"/>
  <c r="E297" s="1"/>
  <c r="E294" i="21"/>
  <c r="F294"/>
  <c r="E294" i="17"/>
  <c r="F294"/>
  <c r="F297" s="1"/>
  <c r="D289" i="3"/>
  <c r="E289"/>
  <c r="D289" i="10"/>
  <c r="F289" s="1"/>
  <c r="E289"/>
  <c r="E289" i="2"/>
  <c r="D289"/>
  <c r="E293" i="31"/>
  <c r="E297" s="1"/>
  <c r="F293"/>
  <c r="E289" i="13"/>
  <c r="D289"/>
  <c r="E294" i="15"/>
  <c r="F294"/>
  <c r="F297" s="1"/>
  <c r="E289" i="26"/>
  <c r="D289"/>
  <c r="E289" i="8"/>
  <c r="D289"/>
  <c r="F289" s="1"/>
  <c r="F294" i="19"/>
  <c r="F297" s="1"/>
  <c r="E294"/>
  <c r="F293" i="6"/>
  <c r="F297" s="1"/>
  <c r="E293"/>
  <c r="E297" s="1"/>
  <c r="E294"/>
  <c r="F294"/>
  <c r="D289" i="22"/>
  <c r="E289"/>
  <c r="E289" i="9"/>
  <c r="D289"/>
  <c r="F289" s="1"/>
  <c r="E293" i="25"/>
  <c r="E297" s="1"/>
  <c r="E293" i="4"/>
  <c r="E297" s="1"/>
  <c r="E293" i="5"/>
  <c r="E297" s="1"/>
  <c r="E293" i="13"/>
  <c r="E297" s="1"/>
  <c r="E289" i="1"/>
  <c r="D297" i="9" l="1"/>
  <c r="F297" i="21"/>
  <c r="F289" i="3"/>
  <c r="D297"/>
  <c r="F289" i="13"/>
  <c r="D297"/>
  <c r="F289" i="24"/>
  <c r="D297"/>
  <c r="D297" i="8"/>
  <c r="F289" i="26"/>
  <c r="D297"/>
  <c r="F289" i="2"/>
  <c r="D297"/>
  <c r="F289" i="22"/>
  <c r="D297"/>
  <c r="D297" i="29"/>
  <c r="D297" i="10"/>
  <c r="F289" i="23"/>
  <c r="D297"/>
  <c r="F289" i="27"/>
  <c r="D297"/>
  <c r="F297" i="1"/>
  <c r="D297" i="16"/>
  <c r="F293" i="20"/>
  <c r="E293"/>
  <c r="E297" s="1"/>
  <c r="E294" i="11"/>
  <c r="F294"/>
  <c r="F297" s="1"/>
  <c r="F293" i="27"/>
  <c r="E293"/>
  <c r="E297" s="1"/>
  <c r="F293" i="24"/>
  <c r="E293"/>
  <c r="E297" s="1"/>
  <c r="F293" i="16"/>
  <c r="E293"/>
  <c r="E297" s="1"/>
  <c r="F293" i="23"/>
  <c r="E293"/>
  <c r="E297" s="1"/>
  <c r="F294" i="7"/>
  <c r="F297" s="1"/>
  <c r="E294"/>
  <c r="E294" i="5"/>
  <c r="F294"/>
  <c r="F297" s="1"/>
  <c r="E294" i="4"/>
  <c r="F294"/>
  <c r="F297" s="1"/>
  <c r="F293" i="29"/>
  <c r="E293"/>
  <c r="E297" s="1"/>
  <c r="E293" i="3"/>
  <c r="E297" s="1"/>
  <c r="F293"/>
  <c r="E294" i="25"/>
  <c r="F294"/>
  <c r="F297" s="1"/>
  <c r="F293" i="10"/>
  <c r="E293"/>
  <c r="E297" s="1"/>
  <c r="F293" i="2"/>
  <c r="E293"/>
  <c r="E297" s="1"/>
  <c r="E294" i="31"/>
  <c r="F294"/>
  <c r="F297" s="1"/>
  <c r="E294" i="13"/>
  <c r="F294"/>
  <c r="F293" i="26"/>
  <c r="E293"/>
  <c r="E297" s="1"/>
  <c r="F293" i="8"/>
  <c r="E293"/>
  <c r="E297" s="1"/>
  <c r="E293" i="22"/>
  <c r="E297" s="1"/>
  <c r="F293"/>
  <c r="F293" i="9"/>
  <c r="E293"/>
  <c r="E297" s="1"/>
  <c r="E293" i="1"/>
  <c r="E294"/>
  <c r="P141" i="32"/>
  <c r="E141"/>
  <c r="S21" i="1"/>
  <c r="S21" i="2"/>
  <c r="S21" i="3"/>
  <c r="S21" i="4"/>
  <c r="S21" i="5"/>
  <c r="S21" i="6"/>
  <c r="S21" i="7"/>
  <c r="S21" i="8"/>
  <c r="S21" i="9"/>
  <c r="S21" i="10"/>
  <c r="S21" i="11"/>
  <c r="S21" i="12"/>
  <c r="S21" i="13"/>
  <c r="S21" i="14"/>
  <c r="S21" i="15"/>
  <c r="S21" i="16"/>
  <c r="S21" i="17"/>
  <c r="S21" i="18"/>
  <c r="S21" i="19"/>
  <c r="S21" i="20"/>
  <c r="S21" i="21"/>
  <c r="S21" i="23"/>
  <c r="S21" i="24"/>
  <c r="S21" i="25"/>
  <c r="S21" i="26"/>
  <c r="S21" i="27"/>
  <c r="S21" i="28"/>
  <c r="S21" i="29"/>
  <c r="S21" i="30"/>
  <c r="S21" i="31"/>
  <c r="R20" i="32"/>
  <c r="Q20"/>
  <c r="R19"/>
  <c r="Q19"/>
  <c r="S18"/>
  <c r="R18"/>
  <c r="Q18"/>
  <c r="R17"/>
  <c r="Q17"/>
  <c r="S21" i="22"/>
  <c r="S52" i="1"/>
  <c r="R47"/>
  <c r="Q47"/>
  <c r="R46"/>
  <c r="Q46"/>
  <c r="S52" i="2"/>
  <c r="S77" s="1"/>
  <c r="R47"/>
  <c r="Q47"/>
  <c r="S47" s="1"/>
  <c r="R46"/>
  <c r="Q46"/>
  <c r="S46" s="1"/>
  <c r="S52" i="3"/>
  <c r="S77" s="1"/>
  <c r="R47"/>
  <c r="Q47"/>
  <c r="S47" s="1"/>
  <c r="R46"/>
  <c r="Q46"/>
  <c r="S46" s="1"/>
  <c r="S52" i="4"/>
  <c r="S77" s="1"/>
  <c r="R47"/>
  <c r="Q47"/>
  <c r="S47" s="1"/>
  <c r="R46"/>
  <c r="Q46"/>
  <c r="S46" s="1"/>
  <c r="S52" i="5"/>
  <c r="S77" s="1"/>
  <c r="R47"/>
  <c r="Q47"/>
  <c r="S47" s="1"/>
  <c r="R46"/>
  <c r="Q46"/>
  <c r="S46" s="1"/>
  <c r="S52" i="6"/>
  <c r="S77" s="1"/>
  <c r="R47"/>
  <c r="Q47"/>
  <c r="S47" s="1"/>
  <c r="R46"/>
  <c r="Q46"/>
  <c r="S46" s="1"/>
  <c r="S52" i="7"/>
  <c r="S77" s="1"/>
  <c r="R47"/>
  <c r="Q47"/>
  <c r="S47" s="1"/>
  <c r="R46"/>
  <c r="Q46"/>
  <c r="S46" s="1"/>
  <c r="S52" i="8"/>
  <c r="S77" s="1"/>
  <c r="R47"/>
  <c r="Q47"/>
  <c r="S47" s="1"/>
  <c r="R46"/>
  <c r="Q46"/>
  <c r="S46" s="1"/>
  <c r="S52" i="9"/>
  <c r="S77" s="1"/>
  <c r="R47"/>
  <c r="Q47"/>
  <c r="S47" s="1"/>
  <c r="R46"/>
  <c r="Q46"/>
  <c r="S46" s="1"/>
  <c r="S52" i="10"/>
  <c r="S77" s="1"/>
  <c r="R47"/>
  <c r="Q47"/>
  <c r="S47" s="1"/>
  <c r="R46"/>
  <c r="Q46"/>
  <c r="S46" s="1"/>
  <c r="S52" i="11"/>
  <c r="S77" s="1"/>
  <c r="R47"/>
  <c r="Q47"/>
  <c r="S47" s="1"/>
  <c r="R46"/>
  <c r="Q46"/>
  <c r="S46" s="1"/>
  <c r="S52" i="12"/>
  <c r="S77" s="1"/>
  <c r="R47"/>
  <c r="Q47"/>
  <c r="S47" s="1"/>
  <c r="R46"/>
  <c r="Q46"/>
  <c r="S46" s="1"/>
  <c r="S52" i="13"/>
  <c r="S77" s="1"/>
  <c r="R47"/>
  <c r="Q47"/>
  <c r="S47" s="1"/>
  <c r="R46"/>
  <c r="Q46"/>
  <c r="S46" s="1"/>
  <c r="S52" i="14"/>
  <c r="S77" s="1"/>
  <c r="R47"/>
  <c r="Q47"/>
  <c r="S47" s="1"/>
  <c r="R46"/>
  <c r="Q46"/>
  <c r="S46" s="1"/>
  <c r="S52" i="15"/>
  <c r="S77" s="1"/>
  <c r="R47"/>
  <c r="Q47"/>
  <c r="S47" s="1"/>
  <c r="R46"/>
  <c r="Q46"/>
  <c r="S46" s="1"/>
  <c r="S52" i="16"/>
  <c r="S77" s="1"/>
  <c r="R47"/>
  <c r="Q47"/>
  <c r="S47" s="1"/>
  <c r="R46"/>
  <c r="Q46"/>
  <c r="S46" s="1"/>
  <c r="S52" i="17"/>
  <c r="S77" s="1"/>
  <c r="R47"/>
  <c r="Q47"/>
  <c r="S47" s="1"/>
  <c r="R46"/>
  <c r="Q46"/>
  <c r="S46" s="1"/>
  <c r="S52" i="18"/>
  <c r="S77" s="1"/>
  <c r="R47"/>
  <c r="Q47"/>
  <c r="S47" s="1"/>
  <c r="R46"/>
  <c r="Q46"/>
  <c r="S46" s="1"/>
  <c r="S52" i="19"/>
  <c r="S77" s="1"/>
  <c r="R47"/>
  <c r="Q47"/>
  <c r="S47" s="1"/>
  <c r="R46"/>
  <c r="Q46"/>
  <c r="S46" s="1"/>
  <c r="S52" i="20"/>
  <c r="S77" s="1"/>
  <c r="R47"/>
  <c r="Q47"/>
  <c r="S47" s="1"/>
  <c r="R46"/>
  <c r="Q46"/>
  <c r="S46" s="1"/>
  <c r="S52" i="21"/>
  <c r="S77" s="1"/>
  <c r="R47"/>
  <c r="Q47"/>
  <c r="S47" s="1"/>
  <c r="R46"/>
  <c r="Q46"/>
  <c r="S46" s="1"/>
  <c r="S52" i="23"/>
  <c r="S77" s="1"/>
  <c r="R47"/>
  <c r="Q47"/>
  <c r="S47" s="1"/>
  <c r="R46"/>
  <c r="Q46"/>
  <c r="S46" s="1"/>
  <c r="S52" i="24"/>
  <c r="S77" s="1"/>
  <c r="R47"/>
  <c r="Q47"/>
  <c r="S47" s="1"/>
  <c r="R46"/>
  <c r="Q46"/>
  <c r="S46" s="1"/>
  <c r="S52" i="25"/>
  <c r="S77" s="1"/>
  <c r="R47"/>
  <c r="Q47"/>
  <c r="S47" s="1"/>
  <c r="R46"/>
  <c r="Q46"/>
  <c r="S46" s="1"/>
  <c r="S52" i="26"/>
  <c r="S77" s="1"/>
  <c r="R47"/>
  <c r="Q47"/>
  <c r="S47" s="1"/>
  <c r="R46"/>
  <c r="Q46"/>
  <c r="S46" s="1"/>
  <c r="S52" i="27"/>
  <c r="S77" s="1"/>
  <c r="R47"/>
  <c r="Q47"/>
  <c r="S47" s="1"/>
  <c r="R46"/>
  <c r="Q46"/>
  <c r="S46" s="1"/>
  <c r="S52" i="28"/>
  <c r="S77" s="1"/>
  <c r="R47"/>
  <c r="Q47"/>
  <c r="S47" s="1"/>
  <c r="R46"/>
  <c r="Q46"/>
  <c r="S46" s="1"/>
  <c r="S52" i="29"/>
  <c r="S77" s="1"/>
  <c r="R47"/>
  <c r="Q47"/>
  <c r="S47" s="1"/>
  <c r="R46"/>
  <c r="Q46"/>
  <c r="S46" s="1"/>
  <c r="S52" i="30"/>
  <c r="S77" s="1"/>
  <c r="R47"/>
  <c r="Q47"/>
  <c r="S47" s="1"/>
  <c r="R46"/>
  <c r="Q46"/>
  <c r="S46" s="1"/>
  <c r="S52" i="31"/>
  <c r="S77" s="1"/>
  <c r="R47"/>
  <c r="Q47"/>
  <c r="S47" s="1"/>
  <c r="R46"/>
  <c r="Q46"/>
  <c r="S46" s="1"/>
  <c r="R51" i="32"/>
  <c r="Q51"/>
  <c r="S50"/>
  <c r="R50"/>
  <c r="Q50"/>
  <c r="R49"/>
  <c r="Q49"/>
  <c r="R48"/>
  <c r="Q48"/>
  <c r="S47"/>
  <c r="R47"/>
  <c r="Q47"/>
  <c r="R46"/>
  <c r="Q46"/>
  <c r="S46" s="1"/>
  <c r="R43"/>
  <c r="Q43"/>
  <c r="S42"/>
  <c r="R42"/>
  <c r="Q42"/>
  <c r="R41"/>
  <c r="Q41"/>
  <c r="R40"/>
  <c r="Q40"/>
  <c r="S39"/>
  <c r="R39"/>
  <c r="Q39"/>
  <c r="R38"/>
  <c r="Q38"/>
  <c r="R37"/>
  <c r="Q37"/>
  <c r="R36"/>
  <c r="Q36"/>
  <c r="R35"/>
  <c r="Q35"/>
  <c r="S34"/>
  <c r="R34"/>
  <c r="Q34"/>
  <c r="R33"/>
  <c r="Q33"/>
  <c r="R32"/>
  <c r="Q32"/>
  <c r="S31"/>
  <c r="R31"/>
  <c r="Q31"/>
  <c r="R30"/>
  <c r="Q30"/>
  <c r="R29"/>
  <c r="Q29"/>
  <c r="R28"/>
  <c r="Q28"/>
  <c r="R27"/>
  <c r="Q27"/>
  <c r="S26"/>
  <c r="R26"/>
  <c r="Q26"/>
  <c r="R25"/>
  <c r="Q25"/>
  <c r="R24"/>
  <c r="Q24"/>
  <c r="S23"/>
  <c r="R23"/>
  <c r="Q23"/>
  <c r="R47" i="22"/>
  <c r="Q47"/>
  <c r="S47" s="1"/>
  <c r="R46"/>
  <c r="Q46"/>
  <c r="S46" s="1"/>
  <c r="R75" i="32"/>
  <c r="Q75"/>
  <c r="R74"/>
  <c r="Q74"/>
  <c r="R73"/>
  <c r="Q73"/>
  <c r="R72"/>
  <c r="Q72"/>
  <c r="R71"/>
  <c r="Q71"/>
  <c r="R70"/>
  <c r="Q70"/>
  <c r="R69"/>
  <c r="Q69"/>
  <c r="R68"/>
  <c r="Q68"/>
  <c r="R67"/>
  <c r="Q67"/>
  <c r="S66"/>
  <c r="R66"/>
  <c r="Q66"/>
  <c r="S65"/>
  <c r="R65"/>
  <c r="Q65"/>
  <c r="R64"/>
  <c r="Q64"/>
  <c r="R63"/>
  <c r="Q63"/>
  <c r="R62"/>
  <c r="Q62"/>
  <c r="R61"/>
  <c r="Q61"/>
  <c r="R60"/>
  <c r="Q60"/>
  <c r="R59"/>
  <c r="Q59"/>
  <c r="S58"/>
  <c r="R58"/>
  <c r="Q58"/>
  <c r="S57"/>
  <c r="R57"/>
  <c r="Q57"/>
  <c r="R56"/>
  <c r="Q56"/>
  <c r="R55"/>
  <c r="Q55"/>
  <c r="R54"/>
  <c r="Q54"/>
  <c r="R81" i="1"/>
  <c r="Q81"/>
  <c r="R80"/>
  <c r="Q80"/>
  <c r="R81" i="2"/>
  <c r="Q81"/>
  <c r="S81" s="1"/>
  <c r="R80"/>
  <c r="Q80"/>
  <c r="S80" s="1"/>
  <c r="R81" i="3"/>
  <c r="Q81"/>
  <c r="S81" s="1"/>
  <c r="R80"/>
  <c r="Q80"/>
  <c r="S80" s="1"/>
  <c r="R81" i="4"/>
  <c r="Q81"/>
  <c r="S81" s="1"/>
  <c r="R80"/>
  <c r="Q80"/>
  <c r="S80" s="1"/>
  <c r="R81" i="5"/>
  <c r="Q81"/>
  <c r="S81" s="1"/>
  <c r="R80"/>
  <c r="Q80"/>
  <c r="S80" s="1"/>
  <c r="R81" i="6"/>
  <c r="Q81"/>
  <c r="S81" s="1"/>
  <c r="R80"/>
  <c r="Q80"/>
  <c r="S80" s="1"/>
  <c r="R81" i="7"/>
  <c r="Q81"/>
  <c r="S81" s="1"/>
  <c r="R80"/>
  <c r="Q80"/>
  <c r="S80" s="1"/>
  <c r="R81" i="8"/>
  <c r="Q81"/>
  <c r="S81" s="1"/>
  <c r="R80"/>
  <c r="Q80"/>
  <c r="S80" s="1"/>
  <c r="R81" i="9"/>
  <c r="Q81"/>
  <c r="S81" s="1"/>
  <c r="R80"/>
  <c r="Q80"/>
  <c r="S80" s="1"/>
  <c r="R81" i="10"/>
  <c r="Q81"/>
  <c r="S81" s="1"/>
  <c r="R80"/>
  <c r="Q80"/>
  <c r="S80" s="1"/>
  <c r="R81" i="11"/>
  <c r="Q81"/>
  <c r="S81" s="1"/>
  <c r="R80"/>
  <c r="Q80"/>
  <c r="S80" s="1"/>
  <c r="R81" i="12"/>
  <c r="Q81"/>
  <c r="S81" s="1"/>
  <c r="R80"/>
  <c r="Q80"/>
  <c r="S80" s="1"/>
  <c r="R81" i="13"/>
  <c r="Q81"/>
  <c r="S81" s="1"/>
  <c r="R80"/>
  <c r="Q80"/>
  <c r="S80" s="1"/>
  <c r="R81" i="14"/>
  <c r="Q81"/>
  <c r="S81" s="1"/>
  <c r="R80"/>
  <c r="Q80"/>
  <c r="S80" s="1"/>
  <c r="R81" i="15"/>
  <c r="Q81"/>
  <c r="S81" s="1"/>
  <c r="R80"/>
  <c r="Q80"/>
  <c r="S80" s="1"/>
  <c r="R81" i="16"/>
  <c r="Q81"/>
  <c r="S81" s="1"/>
  <c r="R80"/>
  <c r="Q80"/>
  <c r="S80" s="1"/>
  <c r="R81" i="17"/>
  <c r="Q81"/>
  <c r="S81" s="1"/>
  <c r="R80"/>
  <c r="Q80"/>
  <c r="S80" s="1"/>
  <c r="R81" i="18"/>
  <c r="Q81"/>
  <c r="S81" s="1"/>
  <c r="R80"/>
  <c r="Q80"/>
  <c r="S80" s="1"/>
  <c r="R81" i="19"/>
  <c r="Q81"/>
  <c r="S81" s="1"/>
  <c r="R80"/>
  <c r="Q80"/>
  <c r="S80" s="1"/>
  <c r="R81" i="20"/>
  <c r="Q81"/>
  <c r="S81" s="1"/>
  <c r="R80"/>
  <c r="Q80"/>
  <c r="S80" s="1"/>
  <c r="R81" i="21"/>
  <c r="Q81"/>
  <c r="S81" s="1"/>
  <c r="R80"/>
  <c r="Q80"/>
  <c r="S80" s="1"/>
  <c r="R81" i="23"/>
  <c r="Q81"/>
  <c r="S81" s="1"/>
  <c r="R80"/>
  <c r="Q80"/>
  <c r="S80" s="1"/>
  <c r="R81" i="24"/>
  <c r="Q81"/>
  <c r="S81" s="1"/>
  <c r="R80"/>
  <c r="Q80"/>
  <c r="S80" s="1"/>
  <c r="R81" i="25"/>
  <c r="Q81"/>
  <c r="S81" s="1"/>
  <c r="R80"/>
  <c r="Q80"/>
  <c r="S80" s="1"/>
  <c r="R81" i="26"/>
  <c r="Q81"/>
  <c r="S81" s="1"/>
  <c r="R80"/>
  <c r="Q80"/>
  <c r="S80" s="1"/>
  <c r="R81" i="27"/>
  <c r="Q81"/>
  <c r="S81" s="1"/>
  <c r="R80"/>
  <c r="Q80"/>
  <c r="S80" s="1"/>
  <c r="R81" i="28"/>
  <c r="Q81"/>
  <c r="S81" s="1"/>
  <c r="R80"/>
  <c r="Q80"/>
  <c r="S80" s="1"/>
  <c r="R81" i="29"/>
  <c r="Q81"/>
  <c r="S81" s="1"/>
  <c r="R80"/>
  <c r="Q80"/>
  <c r="S80" s="1"/>
  <c r="R81" i="30"/>
  <c r="Q81"/>
  <c r="S81" s="1"/>
  <c r="R80"/>
  <c r="Q80"/>
  <c r="S80" s="1"/>
  <c r="R81" i="31"/>
  <c r="Q81"/>
  <c r="S81" s="1"/>
  <c r="R80"/>
  <c r="Q80"/>
  <c r="S80" s="1"/>
  <c r="R85" i="32"/>
  <c r="Q85"/>
  <c r="S84"/>
  <c r="R84"/>
  <c r="Q84"/>
  <c r="R83"/>
  <c r="Q83"/>
  <c r="R82"/>
  <c r="Q82"/>
  <c r="R81"/>
  <c r="Q81"/>
  <c r="S81" s="1"/>
  <c r="R80"/>
  <c r="Q80"/>
  <c r="S80" s="1"/>
  <c r="R81" i="22"/>
  <c r="Q81"/>
  <c r="S81" s="1"/>
  <c r="R80"/>
  <c r="Q80"/>
  <c r="S80" s="1"/>
  <c r="R112" i="1"/>
  <c r="Q112"/>
  <c r="R111"/>
  <c r="Q111"/>
  <c r="R112" i="2"/>
  <c r="Q112"/>
  <c r="S112" s="1"/>
  <c r="R111"/>
  <c r="Q111"/>
  <c r="S111" s="1"/>
  <c r="R112" i="3"/>
  <c r="Q112"/>
  <c r="S112" s="1"/>
  <c r="R111"/>
  <c r="Q111"/>
  <c r="S111" s="1"/>
  <c r="R112" i="4"/>
  <c r="Q112"/>
  <c r="S112" s="1"/>
  <c r="R111"/>
  <c r="Q111"/>
  <c r="S111" s="1"/>
  <c r="R112" i="5"/>
  <c r="Q112"/>
  <c r="S112" s="1"/>
  <c r="R111"/>
  <c r="Q111"/>
  <c r="S111" s="1"/>
  <c r="R112" i="6"/>
  <c r="Q112"/>
  <c r="S112" s="1"/>
  <c r="R111"/>
  <c r="Q111"/>
  <c r="S111" s="1"/>
  <c r="R112" i="7"/>
  <c r="Q112"/>
  <c r="S112" s="1"/>
  <c r="R111"/>
  <c r="Q111"/>
  <c r="S111" s="1"/>
  <c r="R112" i="8"/>
  <c r="Q112"/>
  <c r="S112" s="1"/>
  <c r="R111"/>
  <c r="Q111"/>
  <c r="S111" s="1"/>
  <c r="R112" i="9"/>
  <c r="Q112"/>
  <c r="S112" s="1"/>
  <c r="R111"/>
  <c r="Q111"/>
  <c r="S111" s="1"/>
  <c r="R112" i="10"/>
  <c r="Q112"/>
  <c r="S112" s="1"/>
  <c r="R111"/>
  <c r="Q111"/>
  <c r="S111" s="1"/>
  <c r="R112" i="11"/>
  <c r="Q112"/>
  <c r="S112" s="1"/>
  <c r="R111"/>
  <c r="Q111"/>
  <c r="S111" s="1"/>
  <c r="R112" i="12"/>
  <c r="Q112"/>
  <c r="S112" s="1"/>
  <c r="R111"/>
  <c r="Q111"/>
  <c r="S111" s="1"/>
  <c r="R112" i="13"/>
  <c r="Q112"/>
  <c r="S112" s="1"/>
  <c r="R111"/>
  <c r="Q111"/>
  <c r="S111" s="1"/>
  <c r="R112" i="14"/>
  <c r="Q112"/>
  <c r="S112" s="1"/>
  <c r="R111"/>
  <c r="Q111"/>
  <c r="S111" s="1"/>
  <c r="R112" i="15"/>
  <c r="Q112"/>
  <c r="S112" s="1"/>
  <c r="R111"/>
  <c r="Q111"/>
  <c r="S111" s="1"/>
  <c r="R112" i="16"/>
  <c r="Q112"/>
  <c r="S112" s="1"/>
  <c r="R111"/>
  <c r="Q111"/>
  <c r="S111" s="1"/>
  <c r="R112" i="17"/>
  <c r="Q112"/>
  <c r="S112" s="1"/>
  <c r="R111"/>
  <c r="Q111"/>
  <c r="S111" s="1"/>
  <c r="R112" i="18"/>
  <c r="Q112"/>
  <c r="S112" s="1"/>
  <c r="R111"/>
  <c r="Q111"/>
  <c r="S111" s="1"/>
  <c r="R112" i="19"/>
  <c r="Q112"/>
  <c r="S112" s="1"/>
  <c r="R111"/>
  <c r="Q111"/>
  <c r="S111" s="1"/>
  <c r="R112" i="20"/>
  <c r="Q112"/>
  <c r="S112" s="1"/>
  <c r="R111"/>
  <c r="Q111"/>
  <c r="S111" s="1"/>
  <c r="R112" i="21"/>
  <c r="Q112"/>
  <c r="S112" s="1"/>
  <c r="R111"/>
  <c r="Q111"/>
  <c r="S111" s="1"/>
  <c r="R112" i="23"/>
  <c r="Q112"/>
  <c r="S112" s="1"/>
  <c r="R111"/>
  <c r="Q111"/>
  <c r="S111" s="1"/>
  <c r="R112" i="24"/>
  <c r="Q112"/>
  <c r="S112" s="1"/>
  <c r="R111"/>
  <c r="Q111"/>
  <c r="S111" s="1"/>
  <c r="R112" i="25"/>
  <c r="Q112"/>
  <c r="S112" s="1"/>
  <c r="R111"/>
  <c r="Q111"/>
  <c r="S111" s="1"/>
  <c r="R112" i="26"/>
  <c r="Q112"/>
  <c r="S112" s="1"/>
  <c r="R111"/>
  <c r="Q111"/>
  <c r="S111" s="1"/>
  <c r="R112" i="27"/>
  <c r="Q112"/>
  <c r="S112" s="1"/>
  <c r="R111"/>
  <c r="Q111"/>
  <c r="S111" s="1"/>
  <c r="R112" i="28"/>
  <c r="Q112"/>
  <c r="S112" s="1"/>
  <c r="R111"/>
  <c r="Q111"/>
  <c r="S111" s="1"/>
  <c r="R112" i="29"/>
  <c r="Q112"/>
  <c r="S112" s="1"/>
  <c r="R111"/>
  <c r="Q111"/>
  <c r="S111" s="1"/>
  <c r="R112" i="30"/>
  <c r="Q112"/>
  <c r="S112" s="1"/>
  <c r="R111"/>
  <c r="Q111"/>
  <c r="S111" s="1"/>
  <c r="R112" i="31"/>
  <c r="Q112"/>
  <c r="S112" s="1"/>
  <c r="R111"/>
  <c r="Q111"/>
  <c r="S111" s="1"/>
  <c r="R116" i="32"/>
  <c r="Q116"/>
  <c r="R112"/>
  <c r="Q112"/>
  <c r="S112" s="1"/>
  <c r="S111"/>
  <c r="R111"/>
  <c r="Q111"/>
  <c r="R108"/>
  <c r="Q108"/>
  <c r="R107"/>
  <c r="Q107"/>
  <c r="R106"/>
  <c r="Q106"/>
  <c r="R105"/>
  <c r="Q105"/>
  <c r="R104"/>
  <c r="Q104"/>
  <c r="S103"/>
  <c r="R103"/>
  <c r="Q103"/>
  <c r="S102"/>
  <c r="R102"/>
  <c r="Q102"/>
  <c r="R101"/>
  <c r="Q101"/>
  <c r="R100"/>
  <c r="Q100"/>
  <c r="R99"/>
  <c r="Q99"/>
  <c r="R98"/>
  <c r="Q98"/>
  <c r="R97"/>
  <c r="Q97"/>
  <c r="R96"/>
  <c r="Q96"/>
  <c r="S95"/>
  <c r="R95"/>
  <c r="Q95"/>
  <c r="S94"/>
  <c r="R94"/>
  <c r="Q94"/>
  <c r="R93"/>
  <c r="Q93"/>
  <c r="R92"/>
  <c r="Q92"/>
  <c r="R91"/>
  <c r="Q91"/>
  <c r="R90"/>
  <c r="Q90"/>
  <c r="R89"/>
  <c r="Q89"/>
  <c r="R88"/>
  <c r="Q88"/>
  <c r="R112" i="22"/>
  <c r="Q112"/>
  <c r="S112" s="1"/>
  <c r="R111"/>
  <c r="Q111"/>
  <c r="S111" s="1"/>
  <c r="Q120" i="32"/>
  <c r="R120"/>
  <c r="Q121"/>
  <c r="R121"/>
  <c r="Q122"/>
  <c r="R122"/>
  <c r="Q123"/>
  <c r="R123"/>
  <c r="Q124"/>
  <c r="R124"/>
  <c r="S124"/>
  <c r="Q125"/>
  <c r="R125"/>
  <c r="S125"/>
  <c r="Q126"/>
  <c r="R126"/>
  <c r="Q127"/>
  <c r="R127"/>
  <c r="Q128"/>
  <c r="R128"/>
  <c r="Q129"/>
  <c r="R129"/>
  <c r="S129"/>
  <c r="Q130"/>
  <c r="R130"/>
  <c r="Q131"/>
  <c r="R131"/>
  <c r="Q132"/>
  <c r="R132"/>
  <c r="S132"/>
  <c r="Q133"/>
  <c r="R133"/>
  <c r="S133"/>
  <c r="Q134"/>
  <c r="R134"/>
  <c r="Q135"/>
  <c r="R135"/>
  <c r="Q136"/>
  <c r="R136"/>
  <c r="Q137"/>
  <c r="R137"/>
  <c r="Q138"/>
  <c r="R138"/>
  <c r="Q139"/>
  <c r="R139"/>
  <c r="Q140"/>
  <c r="R140"/>
  <c r="S140"/>
  <c r="R119"/>
  <c r="Q119"/>
  <c r="F190" i="23"/>
  <c r="F192" s="1"/>
  <c r="F184" i="29"/>
  <c r="F186" s="1"/>
  <c r="F190"/>
  <c r="F192" s="1"/>
  <c r="R141" i="32" l="1"/>
  <c r="S138"/>
  <c r="S135"/>
  <c r="S122"/>
  <c r="S74"/>
  <c r="S29"/>
  <c r="S32"/>
  <c r="S48"/>
  <c r="S119"/>
  <c r="S137"/>
  <c r="S128"/>
  <c r="S99"/>
  <c r="S83"/>
  <c r="S54"/>
  <c r="S70"/>
  <c r="S38"/>
  <c r="S19"/>
  <c r="S93"/>
  <c r="S96"/>
  <c r="R76"/>
  <c r="S64"/>
  <c r="S67"/>
  <c r="S126"/>
  <c r="S123"/>
  <c r="S73"/>
  <c r="S25"/>
  <c r="S28"/>
  <c r="S41"/>
  <c r="S89"/>
  <c r="S92"/>
  <c r="S105"/>
  <c r="S108"/>
  <c r="S60"/>
  <c r="S63"/>
  <c r="S98"/>
  <c r="S69"/>
  <c r="S72"/>
  <c r="S27"/>
  <c r="S43"/>
  <c r="S130"/>
  <c r="S127"/>
  <c r="S82"/>
  <c r="S85"/>
  <c r="S24"/>
  <c r="S37"/>
  <c r="S40"/>
  <c r="F193" i="29"/>
  <c r="S136" i="32"/>
  <c r="S120"/>
  <c r="S91"/>
  <c r="S107"/>
  <c r="S62"/>
  <c r="S75"/>
  <c r="S30"/>
  <c r="S88"/>
  <c r="S101"/>
  <c r="S104"/>
  <c r="S56"/>
  <c r="S59"/>
  <c r="S139"/>
  <c r="S33"/>
  <c r="S36"/>
  <c r="S49"/>
  <c r="P142"/>
  <c r="S134"/>
  <c r="S131"/>
  <c r="S97"/>
  <c r="S100"/>
  <c r="S116"/>
  <c r="S55"/>
  <c r="S68"/>
  <c r="S71"/>
  <c r="S17"/>
  <c r="S20"/>
  <c r="S121"/>
  <c r="S90"/>
  <c r="S106"/>
  <c r="S61"/>
  <c r="S35"/>
  <c r="S51"/>
  <c r="F297" i="29"/>
  <c r="S111" i="1"/>
  <c r="F193" i="23"/>
  <c r="S80" i="1"/>
  <c r="S112"/>
  <c r="S47"/>
  <c r="F297" i="27"/>
  <c r="F297" i="13"/>
  <c r="S46" i="1"/>
  <c r="S81"/>
  <c r="E297"/>
  <c r="F297" i="24"/>
  <c r="S77" i="1"/>
  <c r="S52" i="22"/>
  <c r="S77" s="1"/>
  <c r="S45"/>
  <c r="S45" i="31"/>
  <c r="S78" s="1"/>
  <c r="S45" i="30"/>
  <c r="S78" s="1"/>
  <c r="S45" i="29"/>
  <c r="S78" s="1"/>
  <c r="S45" i="28"/>
  <c r="S78" s="1"/>
  <c r="S45" i="27"/>
  <c r="S78" s="1"/>
  <c r="S45" i="26"/>
  <c r="S78" s="1"/>
  <c r="S45" i="25"/>
  <c r="S78" s="1"/>
  <c r="S45" i="24"/>
  <c r="S78" s="1"/>
  <c r="S45" i="23"/>
  <c r="S78" s="1"/>
  <c r="S45" i="21"/>
  <c r="S78" s="1"/>
  <c r="S45" i="20"/>
  <c r="S78" s="1"/>
  <c r="S45" i="19"/>
  <c r="S78" s="1"/>
  <c r="S45" i="18"/>
  <c r="S78" s="1"/>
  <c r="S45" i="17"/>
  <c r="S78" s="1"/>
  <c r="S45" i="16"/>
  <c r="S78" s="1"/>
  <c r="S45" i="15"/>
  <c r="S78" s="1"/>
  <c r="S45" i="14"/>
  <c r="S78" s="1"/>
  <c r="S45" i="13"/>
  <c r="S78" s="1"/>
  <c r="S45" i="12"/>
  <c r="S78" s="1"/>
  <c r="S45" i="11"/>
  <c r="S78" s="1"/>
  <c r="S45" i="10"/>
  <c r="S78" s="1"/>
  <c r="S45" i="9"/>
  <c r="S78" s="1"/>
  <c r="S45" i="8"/>
  <c r="S78" s="1"/>
  <c r="S45" i="7"/>
  <c r="S78" s="1"/>
  <c r="S45" i="6"/>
  <c r="S78" s="1"/>
  <c r="S45" i="5"/>
  <c r="S78" s="1"/>
  <c r="S45" i="4"/>
  <c r="S78" s="1"/>
  <c r="S45" i="3"/>
  <c r="S78" s="1"/>
  <c r="S45" i="2"/>
  <c r="S78" s="1"/>
  <c r="S45" i="1"/>
  <c r="E294" i="20"/>
  <c r="F294"/>
  <c r="F297" s="1"/>
  <c r="E294" i="27"/>
  <c r="F294"/>
  <c r="E294" i="24"/>
  <c r="F294"/>
  <c r="E294" i="16"/>
  <c r="F294"/>
  <c r="F297" s="1"/>
  <c r="E294" i="23"/>
  <c r="F294"/>
  <c r="F297" s="1"/>
  <c r="E294" i="29"/>
  <c r="F294"/>
  <c r="F294" i="3"/>
  <c r="F297" s="1"/>
  <c r="E294"/>
  <c r="E294" i="10"/>
  <c r="F294"/>
  <c r="F297" s="1"/>
  <c r="E294" i="2"/>
  <c r="F294"/>
  <c r="F297" s="1"/>
  <c r="E294" i="26"/>
  <c r="F294"/>
  <c r="F297" s="1"/>
  <c r="E294" i="8"/>
  <c r="F294"/>
  <c r="F297" s="1"/>
  <c r="E294" i="22"/>
  <c r="F294"/>
  <c r="F297" s="1"/>
  <c r="E294" i="9"/>
  <c r="F294"/>
  <c r="F297" s="1"/>
  <c r="F184" i="12"/>
  <c r="F190" i="5"/>
  <c r="F190" i="13"/>
  <c r="F192" s="1"/>
  <c r="F184"/>
  <c r="F186" s="1"/>
  <c r="R191" i="32"/>
  <c r="Q191"/>
  <c r="R190"/>
  <c r="Q190"/>
  <c r="R189"/>
  <c r="Q189"/>
  <c r="R188"/>
  <c r="Q188"/>
  <c r="R185"/>
  <c r="Q185"/>
  <c r="S184"/>
  <c r="R184"/>
  <c r="Q184"/>
  <c r="R183"/>
  <c r="Q183"/>
  <c r="R182"/>
  <c r="Q182"/>
  <c r="R179"/>
  <c r="Q179"/>
  <c r="R178"/>
  <c r="Q178"/>
  <c r="S177"/>
  <c r="R177"/>
  <c r="Q177"/>
  <c r="S176"/>
  <c r="R176"/>
  <c r="Q176"/>
  <c r="R173"/>
  <c r="Q173"/>
  <c r="S172"/>
  <c r="R172"/>
  <c r="Q172"/>
  <c r="S171"/>
  <c r="R171"/>
  <c r="Q171"/>
  <c r="R170"/>
  <c r="Q170"/>
  <c r="R167"/>
  <c r="Q167"/>
  <c r="R166"/>
  <c r="Q166"/>
  <c r="S165"/>
  <c r="R165"/>
  <c r="Q165"/>
  <c r="R164"/>
  <c r="Q164"/>
  <c r="R161"/>
  <c r="Q161"/>
  <c r="S160"/>
  <c r="R160"/>
  <c r="Q160"/>
  <c r="R159"/>
  <c r="Q159"/>
  <c r="R158"/>
  <c r="Q158"/>
  <c r="S155"/>
  <c r="R155"/>
  <c r="Q155"/>
  <c r="R154"/>
  <c r="Q154"/>
  <c r="R153"/>
  <c r="Q153"/>
  <c r="S152"/>
  <c r="R152"/>
  <c r="Q152"/>
  <c r="S158" l="1"/>
  <c r="S170"/>
  <c r="S173"/>
  <c r="S178"/>
  <c r="S159"/>
  <c r="S183"/>
  <c r="R142"/>
  <c r="S154"/>
  <c r="S164"/>
  <c r="S167"/>
  <c r="S188"/>
  <c r="S191"/>
  <c r="S153"/>
  <c r="S166"/>
  <c r="S190"/>
  <c r="S182"/>
  <c r="S185"/>
  <c r="S161"/>
  <c r="S179"/>
  <c r="S189"/>
  <c r="F186" i="12"/>
  <c r="F192" i="5"/>
  <c r="F193" i="13"/>
  <c r="S78" i="1"/>
  <c r="S78" i="22"/>
  <c r="Q205" i="32"/>
  <c r="Q204"/>
  <c r="Q203"/>
  <c r="Q202"/>
  <c r="Q201"/>
  <c r="Q200"/>
  <c r="Q199"/>
  <c r="Q198"/>
  <c r="R205"/>
  <c r="S205"/>
  <c r="S204"/>
  <c r="R204"/>
  <c r="S203"/>
  <c r="R203"/>
  <c r="R202"/>
  <c r="R201"/>
  <c r="S201"/>
  <c r="S200"/>
  <c r="R200"/>
  <c r="R199"/>
  <c r="R198"/>
  <c r="S198"/>
  <c r="R197"/>
  <c r="Q197"/>
  <c r="S202" l="1"/>
  <c r="S199"/>
  <c r="S197"/>
  <c r="F193" i="5"/>
  <c r="F193" i="12"/>
  <c r="F342" i="2" l="1"/>
  <c r="F341"/>
  <c r="F340"/>
  <c r="F342" i="3"/>
  <c r="F341"/>
  <c r="F340"/>
  <c r="F342" i="4"/>
  <c r="F341"/>
  <c r="F340"/>
  <c r="F342" i="5"/>
  <c r="F341"/>
  <c r="F340"/>
  <c r="F342" i="6"/>
  <c r="F341"/>
  <c r="F340"/>
  <c r="F342" i="7"/>
  <c r="F341"/>
  <c r="F340"/>
  <c r="F342" i="8"/>
  <c r="F341"/>
  <c r="F340"/>
  <c r="F342" i="9"/>
  <c r="F341"/>
  <c r="F340"/>
  <c r="F342" i="10"/>
  <c r="F341"/>
  <c r="F340"/>
  <c r="F342" i="11"/>
  <c r="F341"/>
  <c r="F340"/>
  <c r="F342" i="12"/>
  <c r="F341"/>
  <c r="F340"/>
  <c r="F342" i="13"/>
  <c r="F341"/>
  <c r="F340"/>
  <c r="F342" i="14"/>
  <c r="F341"/>
  <c r="F340"/>
  <c r="F342" i="15"/>
  <c r="F341"/>
  <c r="F340"/>
  <c r="F342" i="16"/>
  <c r="F341"/>
  <c r="F340"/>
  <c r="F342" i="17"/>
  <c r="F341"/>
  <c r="F340"/>
  <c r="F342" i="18"/>
  <c r="F341"/>
  <c r="F340"/>
  <c r="F342" i="19"/>
  <c r="F341"/>
  <c r="F340"/>
  <c r="F342" i="20"/>
  <c r="F341"/>
  <c r="F340"/>
  <c r="F342" i="21"/>
  <c r="F341"/>
  <c r="F340"/>
  <c r="F342" i="22"/>
  <c r="F341"/>
  <c r="F340"/>
  <c r="F342" i="23"/>
  <c r="F341"/>
  <c r="F340"/>
  <c r="F342" i="24"/>
  <c r="F341"/>
  <c r="F340"/>
  <c r="F342" i="25"/>
  <c r="F341"/>
  <c r="F340"/>
  <c r="F342" i="26"/>
  <c r="F341"/>
  <c r="F340"/>
  <c r="F342" i="27"/>
  <c r="F341"/>
  <c r="F340"/>
  <c r="F342" i="28"/>
  <c r="F341"/>
  <c r="F340"/>
  <c r="F342" i="29"/>
  <c r="F341"/>
  <c r="F340"/>
  <c r="F342" i="30"/>
  <c r="F341"/>
  <c r="F340"/>
  <c r="F342" i="31"/>
  <c r="F341"/>
  <c r="F340"/>
  <c r="F342" i="32"/>
  <c r="F341"/>
  <c r="F340"/>
  <c r="F342" i="1"/>
  <c r="F341"/>
  <c r="F340"/>
  <c r="F339" i="2"/>
  <c r="F339" i="3"/>
  <c r="F343" s="1"/>
  <c r="F339" i="4"/>
  <c r="F339" i="5"/>
  <c r="F339" i="6"/>
  <c r="F339" i="7"/>
  <c r="F343" s="1"/>
  <c r="F339" i="8"/>
  <c r="F343" s="1"/>
  <c r="F339" i="9"/>
  <c r="F339" i="10"/>
  <c r="F339" i="11"/>
  <c r="F343" s="1"/>
  <c r="F339" i="12"/>
  <c r="F339" i="13"/>
  <c r="F339" i="14"/>
  <c r="F339" i="15"/>
  <c r="F343" s="1"/>
  <c r="F339" i="16"/>
  <c r="F343" s="1"/>
  <c r="F339" i="17"/>
  <c r="F339" i="18"/>
  <c r="F339" i="19"/>
  <c r="F343" s="1"/>
  <c r="F339" i="20"/>
  <c r="F339" i="21"/>
  <c r="F339" i="22"/>
  <c r="F339" i="23"/>
  <c r="F343" s="1"/>
  <c r="F339" i="24"/>
  <c r="F339" i="25"/>
  <c r="F339" i="26"/>
  <c r="F339" i="27"/>
  <c r="F343" s="1"/>
  <c r="F339" i="28"/>
  <c r="F339" i="29"/>
  <c r="F339" i="30"/>
  <c r="F339" i="31"/>
  <c r="F343" s="1"/>
  <c r="F339" i="32"/>
  <c r="F339" i="1"/>
  <c r="Q299" i="32"/>
  <c r="P301" i="2"/>
  <c r="P301" i="3"/>
  <c r="P301" i="4"/>
  <c r="P301" i="5"/>
  <c r="P301" i="6"/>
  <c r="P301" i="7"/>
  <c r="P301" i="8"/>
  <c r="P301" i="9"/>
  <c r="P301" i="10"/>
  <c r="P301" i="11"/>
  <c r="P301" i="12"/>
  <c r="P301" i="13"/>
  <c r="P301" i="14"/>
  <c r="P301" i="15"/>
  <c r="P301" i="16"/>
  <c r="P301" i="17"/>
  <c r="P301" i="18"/>
  <c r="P301" i="19"/>
  <c r="P301" i="20"/>
  <c r="P301" i="21"/>
  <c r="P301" i="22"/>
  <c r="P301" i="23"/>
  <c r="P301" i="24"/>
  <c r="P301" i="25"/>
  <c r="P301" i="26"/>
  <c r="P301" i="27"/>
  <c r="P301" i="28"/>
  <c r="P301" i="29"/>
  <c r="P301" i="30"/>
  <c r="P301" i="31"/>
  <c r="P301" i="32"/>
  <c r="Q301" s="1"/>
  <c r="P301" i="1"/>
  <c r="P302" i="2"/>
  <c r="P302" i="3"/>
  <c r="P302" i="4"/>
  <c r="P302" i="5"/>
  <c r="P302" i="6"/>
  <c r="P302" i="7"/>
  <c r="P302" i="8"/>
  <c r="P302" i="9"/>
  <c r="P302" i="10"/>
  <c r="P302" i="11"/>
  <c r="P302" i="12"/>
  <c r="P302" i="13"/>
  <c r="P302" i="14"/>
  <c r="P302" i="15"/>
  <c r="P302" i="16"/>
  <c r="P302" i="17"/>
  <c r="P302" i="18"/>
  <c r="P302" i="19"/>
  <c r="P302" i="20"/>
  <c r="P302" i="21"/>
  <c r="P302" i="22"/>
  <c r="P302" i="23"/>
  <c r="P302" i="24"/>
  <c r="P302" i="25"/>
  <c r="P302" i="26"/>
  <c r="P302" i="27"/>
  <c r="P302" i="28"/>
  <c r="P302" i="29"/>
  <c r="P302" i="30"/>
  <c r="P302" i="31"/>
  <c r="P302" i="32"/>
  <c r="P303" s="1"/>
  <c r="P302" i="1"/>
  <c r="P304" i="32" l="1"/>
  <c r="Q303"/>
  <c r="Q302"/>
  <c r="F343" i="24"/>
  <c r="F343" i="28"/>
  <c r="F343" i="20"/>
  <c r="F343" i="12"/>
  <c r="F343" i="4"/>
  <c r="P303" i="30"/>
  <c r="P306"/>
  <c r="R302"/>
  <c r="R306" s="1"/>
  <c r="Q302"/>
  <c r="S302" s="1"/>
  <c r="P303" i="14"/>
  <c r="P304" s="1"/>
  <c r="P306"/>
  <c r="R302"/>
  <c r="R306" s="1"/>
  <c r="Q302"/>
  <c r="S302" s="1"/>
  <c r="P303" i="2"/>
  <c r="P304" s="1"/>
  <c r="P306"/>
  <c r="R302"/>
  <c r="R306" s="1"/>
  <c r="Q302"/>
  <c r="S302" s="1"/>
  <c r="Q301" i="1"/>
  <c r="R301"/>
  <c r="R301" i="21"/>
  <c r="Q301"/>
  <c r="R301" i="13"/>
  <c r="Q301"/>
  <c r="R301" i="5"/>
  <c r="Q301"/>
  <c r="P306" i="31"/>
  <c r="Q302"/>
  <c r="S302" s="1"/>
  <c r="R302"/>
  <c r="R306" s="1"/>
  <c r="P306" i="23"/>
  <c r="Q302"/>
  <c r="S302" s="1"/>
  <c r="R302"/>
  <c r="R306" s="1"/>
  <c r="P306" i="19"/>
  <c r="Q302"/>
  <c r="S302" s="1"/>
  <c r="R302"/>
  <c r="R306" s="1"/>
  <c r="P306" i="15"/>
  <c r="Q302"/>
  <c r="S302" s="1"/>
  <c r="R302"/>
  <c r="R306" s="1"/>
  <c r="P306" i="11"/>
  <c r="Q302"/>
  <c r="S302" s="1"/>
  <c r="R302"/>
  <c r="R306" s="1"/>
  <c r="P306" i="7"/>
  <c r="Q302"/>
  <c r="S302" s="1"/>
  <c r="R302"/>
  <c r="R306" s="1"/>
  <c r="P306" i="3"/>
  <c r="Q302"/>
  <c r="S302" s="1"/>
  <c r="R302"/>
  <c r="R306" s="1"/>
  <c r="Q301" i="30"/>
  <c r="R301"/>
  <c r="Q301" i="26"/>
  <c r="R301"/>
  <c r="Q301" i="22"/>
  <c r="R301"/>
  <c r="Q301" i="18"/>
  <c r="R301"/>
  <c r="Q301" i="14"/>
  <c r="R301"/>
  <c r="Q301" i="10"/>
  <c r="R301"/>
  <c r="Q301" i="6"/>
  <c r="R301"/>
  <c r="Q301" i="2"/>
  <c r="R301"/>
  <c r="F343" i="1"/>
  <c r="F343" i="29"/>
  <c r="F343" i="25"/>
  <c r="F343" i="21"/>
  <c r="F343" i="17"/>
  <c r="F343" i="13"/>
  <c r="F343" i="9"/>
  <c r="F343" i="5"/>
  <c r="P303" i="22"/>
  <c r="P304" s="1"/>
  <c r="P306"/>
  <c r="R302"/>
  <c r="R306" s="1"/>
  <c r="Q302"/>
  <c r="S302" s="1"/>
  <c r="P306" i="10"/>
  <c r="R302"/>
  <c r="R306" s="1"/>
  <c r="Q302"/>
  <c r="S302" s="1"/>
  <c r="R301" i="25"/>
  <c r="Q301"/>
  <c r="P303" i="27"/>
  <c r="P306"/>
  <c r="Q302"/>
  <c r="S302" s="1"/>
  <c r="R302"/>
  <c r="R306" s="1"/>
  <c r="P306" i="28"/>
  <c r="R302"/>
  <c r="R306" s="1"/>
  <c r="Q302"/>
  <c r="S302" s="1"/>
  <c r="P306" i="24"/>
  <c r="R302"/>
  <c r="R306" s="1"/>
  <c r="Q302"/>
  <c r="S302" s="1"/>
  <c r="P306" i="20"/>
  <c r="R302"/>
  <c r="R306" s="1"/>
  <c r="Q302"/>
  <c r="S302" s="1"/>
  <c r="P306" i="16"/>
  <c r="R302"/>
  <c r="R306" s="1"/>
  <c r="Q302"/>
  <c r="S302" s="1"/>
  <c r="P306" i="12"/>
  <c r="R302"/>
  <c r="R306" s="1"/>
  <c r="Q302"/>
  <c r="S302" s="1"/>
  <c r="P303" i="8"/>
  <c r="P306"/>
  <c r="R302"/>
  <c r="R306" s="1"/>
  <c r="Q302"/>
  <c r="S302" s="1"/>
  <c r="P306" i="4"/>
  <c r="R302"/>
  <c r="R306" s="1"/>
  <c r="Q302"/>
  <c r="S302" s="1"/>
  <c r="R301" i="31"/>
  <c r="Q301"/>
  <c r="R301" i="27"/>
  <c r="Q301"/>
  <c r="R301" i="23"/>
  <c r="Q301"/>
  <c r="R301" i="19"/>
  <c r="Q301"/>
  <c r="R301" i="15"/>
  <c r="Q301"/>
  <c r="R301" i="11"/>
  <c r="Q301"/>
  <c r="R301" i="7"/>
  <c r="Q301"/>
  <c r="R301" i="3"/>
  <c r="Q301"/>
  <c r="F343" i="30"/>
  <c r="F343" i="26"/>
  <c r="F343" i="22"/>
  <c r="F343" i="18"/>
  <c r="F343" i="14"/>
  <c r="F343" i="10"/>
  <c r="F343" i="6"/>
  <c r="F343" i="2"/>
  <c r="P303" i="26"/>
  <c r="P304" s="1"/>
  <c r="P306"/>
  <c r="R302"/>
  <c r="R306" s="1"/>
  <c r="Q302"/>
  <c r="S302" s="1"/>
  <c r="P303" i="18"/>
  <c r="P304" s="1"/>
  <c r="P306"/>
  <c r="R302"/>
  <c r="R306" s="1"/>
  <c r="Q302"/>
  <c r="S302" s="1"/>
  <c r="P303" i="6"/>
  <c r="P304" s="1"/>
  <c r="P306"/>
  <c r="R302"/>
  <c r="R306" s="1"/>
  <c r="Q302"/>
  <c r="S302" s="1"/>
  <c r="R301" i="29"/>
  <c r="Q301"/>
  <c r="R301" i="17"/>
  <c r="Q301"/>
  <c r="R301" i="9"/>
  <c r="Q301"/>
  <c r="P306" i="1"/>
  <c r="R302"/>
  <c r="Q302"/>
  <c r="P303" i="29"/>
  <c r="P306"/>
  <c r="Q302"/>
  <c r="S302" s="1"/>
  <c r="R302"/>
  <c r="R306" s="1"/>
  <c r="P306" i="25"/>
  <c r="Q302"/>
  <c r="S302" s="1"/>
  <c r="R302"/>
  <c r="R306" s="1"/>
  <c r="P303" i="21"/>
  <c r="P306"/>
  <c r="Q302"/>
  <c r="S302" s="1"/>
  <c r="R302"/>
  <c r="R306" s="1"/>
  <c r="P306" i="17"/>
  <c r="Q302"/>
  <c r="S302" s="1"/>
  <c r="R302"/>
  <c r="R306" s="1"/>
  <c r="P303" i="13"/>
  <c r="P306"/>
  <c r="Q302"/>
  <c r="S302" s="1"/>
  <c r="R302"/>
  <c r="R306" s="1"/>
  <c r="P303" i="9"/>
  <c r="P306"/>
  <c r="Q302"/>
  <c r="S302" s="1"/>
  <c r="R302"/>
  <c r="R306" s="1"/>
  <c r="P306" i="5"/>
  <c r="Q302"/>
  <c r="S302" s="1"/>
  <c r="R302"/>
  <c r="R306" s="1"/>
  <c r="Q301" i="28"/>
  <c r="R301"/>
  <c r="Q301" i="24"/>
  <c r="R301"/>
  <c r="Q301" i="20"/>
  <c r="R301"/>
  <c r="Q301" i="16"/>
  <c r="R301"/>
  <c r="Q301" i="12"/>
  <c r="R301"/>
  <c r="Q301" i="8"/>
  <c r="R301"/>
  <c r="Q301" i="4"/>
  <c r="R301"/>
  <c r="P303" i="20"/>
  <c r="P303" i="1"/>
  <c r="P303" i="25"/>
  <c r="P303" i="31"/>
  <c r="P304" i="29"/>
  <c r="P303" i="28"/>
  <c r="P304" i="27"/>
  <c r="P303" i="24"/>
  <c r="P303" i="23"/>
  <c r="P304" i="20"/>
  <c r="P303" i="19"/>
  <c r="P303" i="17"/>
  <c r="P303" i="16"/>
  <c r="P303" i="15"/>
  <c r="P304" i="13"/>
  <c r="P303" i="12"/>
  <c r="P303" i="11"/>
  <c r="P303" i="10"/>
  <c r="P304" i="9"/>
  <c r="P303" i="7"/>
  <c r="P303" i="5"/>
  <c r="P303" i="4"/>
  <c r="P303" i="3"/>
  <c r="P306" i="32"/>
  <c r="S300" i="2"/>
  <c r="R300"/>
  <c r="S300" i="3"/>
  <c r="R300"/>
  <c r="S300" i="4"/>
  <c r="R300"/>
  <c r="S300" i="5"/>
  <c r="R300"/>
  <c r="S300" i="6"/>
  <c r="R300"/>
  <c r="S300" i="7"/>
  <c r="R300"/>
  <c r="S300" i="8"/>
  <c r="R300"/>
  <c r="S300" i="9"/>
  <c r="R300"/>
  <c r="S300" i="10"/>
  <c r="R300"/>
  <c r="S300" i="11"/>
  <c r="R300"/>
  <c r="S300" i="12"/>
  <c r="R300"/>
  <c r="S300" i="13"/>
  <c r="R300"/>
  <c r="S300" i="14"/>
  <c r="R300"/>
  <c r="S300" i="15"/>
  <c r="R300"/>
  <c r="S300" i="16"/>
  <c r="R300"/>
  <c r="S300" i="17"/>
  <c r="R300"/>
  <c r="S300" i="18"/>
  <c r="R300"/>
  <c r="S300" i="19"/>
  <c r="R300"/>
  <c r="S300" i="20"/>
  <c r="R300"/>
  <c r="S300" i="21"/>
  <c r="R300"/>
  <c r="S300" i="22"/>
  <c r="R300"/>
  <c r="S300" i="23"/>
  <c r="R300"/>
  <c r="S300" i="24"/>
  <c r="R300"/>
  <c r="S300" i="25"/>
  <c r="R300"/>
  <c r="S300" i="26"/>
  <c r="R300"/>
  <c r="S300" i="27"/>
  <c r="R300"/>
  <c r="S300" i="28"/>
  <c r="R300"/>
  <c r="S300" i="29"/>
  <c r="R300"/>
  <c r="S300" i="30"/>
  <c r="R300"/>
  <c r="S300" i="31"/>
  <c r="R300"/>
  <c r="R304" i="32"/>
  <c r="S303"/>
  <c r="R303"/>
  <c r="S302"/>
  <c r="R302"/>
  <c r="S301"/>
  <c r="R301"/>
  <c r="S300"/>
  <c r="R300"/>
  <c r="S299"/>
  <c r="R299"/>
  <c r="S300" i="1"/>
  <c r="R300"/>
  <c r="P294" i="2"/>
  <c r="P294" i="3"/>
  <c r="P294" i="4"/>
  <c r="P294" i="5"/>
  <c r="P294" i="6"/>
  <c r="P294" i="7"/>
  <c r="P294" i="8"/>
  <c r="P294" i="9"/>
  <c r="P294" i="10"/>
  <c r="P294" i="11"/>
  <c r="P294" i="12"/>
  <c r="P294" i="13"/>
  <c r="P294" i="14"/>
  <c r="P294" i="15"/>
  <c r="P294" i="16"/>
  <c r="P294" i="17"/>
  <c r="P294" i="18"/>
  <c r="P294" i="19"/>
  <c r="P294" i="20"/>
  <c r="P294" i="21"/>
  <c r="P294" i="22"/>
  <c r="P294" i="23"/>
  <c r="P294" i="24"/>
  <c r="P294" i="25"/>
  <c r="P294" i="26"/>
  <c r="P294" i="27"/>
  <c r="P294" i="28"/>
  <c r="P294" i="29"/>
  <c r="P294" i="30"/>
  <c r="P294" i="31"/>
  <c r="P294" i="32"/>
  <c r="R294" s="1"/>
  <c r="P294" i="1"/>
  <c r="P293" i="2"/>
  <c r="P293" i="3"/>
  <c r="P293" i="4"/>
  <c r="P293" i="5"/>
  <c r="P293" i="6"/>
  <c r="P293" i="7"/>
  <c r="P293" i="8"/>
  <c r="P293" i="9"/>
  <c r="P293" i="10"/>
  <c r="P293" i="11"/>
  <c r="P293" i="12"/>
  <c r="P293" i="13"/>
  <c r="P293" i="14"/>
  <c r="P293" i="15"/>
  <c r="P293" i="16"/>
  <c r="P293" i="17"/>
  <c r="P293" i="18"/>
  <c r="P293" i="19"/>
  <c r="P293" i="20"/>
  <c r="P293" i="21"/>
  <c r="P293" i="22"/>
  <c r="P293" i="23"/>
  <c r="P293" i="24"/>
  <c r="P293" i="25"/>
  <c r="P293" i="26"/>
  <c r="P293" i="27"/>
  <c r="P293" i="28"/>
  <c r="P293" i="29"/>
  <c r="P293" i="30"/>
  <c r="P293" i="31"/>
  <c r="P293" i="32"/>
  <c r="P293" i="1"/>
  <c r="P289" i="2"/>
  <c r="P289" i="3"/>
  <c r="P289" i="4"/>
  <c r="P289" i="5"/>
  <c r="P289" i="6"/>
  <c r="P289" i="7"/>
  <c r="P289" i="8"/>
  <c r="P289" i="9"/>
  <c r="P289" i="10"/>
  <c r="P289" i="11"/>
  <c r="P289" i="12"/>
  <c r="P289" i="13"/>
  <c r="P289" i="14"/>
  <c r="P289" i="15"/>
  <c r="P289" i="16"/>
  <c r="P289" i="17"/>
  <c r="P289" i="18"/>
  <c r="P289" i="19"/>
  <c r="P289" i="20"/>
  <c r="P289" i="21"/>
  <c r="P289" i="22"/>
  <c r="P289" i="23"/>
  <c r="P289" i="24"/>
  <c r="P289" i="25"/>
  <c r="P289" i="26"/>
  <c r="P289" i="27"/>
  <c r="P289" i="28"/>
  <c r="P289" i="29"/>
  <c r="P289" i="30"/>
  <c r="P289" i="31"/>
  <c r="P289" i="32"/>
  <c r="P290" s="1"/>
  <c r="P289" i="1"/>
  <c r="P287" i="2"/>
  <c r="P287" i="3"/>
  <c r="P287" i="4"/>
  <c r="P287" i="5"/>
  <c r="P287" i="6"/>
  <c r="P287" i="7"/>
  <c r="P287" i="8"/>
  <c r="P287" i="9"/>
  <c r="P287" i="10"/>
  <c r="P287" i="11"/>
  <c r="P287" i="12"/>
  <c r="P287" i="13"/>
  <c r="P287" i="14"/>
  <c r="P287" i="15"/>
  <c r="P287" i="16"/>
  <c r="P287" i="17"/>
  <c r="P287" i="18"/>
  <c r="P287" i="19"/>
  <c r="P287" i="20"/>
  <c r="P287" i="21"/>
  <c r="P287" i="22"/>
  <c r="P287" i="23"/>
  <c r="P287" i="24"/>
  <c r="P287" i="25"/>
  <c r="P287" i="26"/>
  <c r="P287" i="27"/>
  <c r="P287" i="28"/>
  <c r="P287" i="29"/>
  <c r="P287" i="30"/>
  <c r="P287" i="31"/>
  <c r="P287" i="32"/>
  <c r="R287" s="1"/>
  <c r="P287" i="1"/>
  <c r="R297" i="32"/>
  <c r="R293"/>
  <c r="S292"/>
  <c r="R292"/>
  <c r="S291"/>
  <c r="R291"/>
  <c r="R288"/>
  <c r="S286"/>
  <c r="R286"/>
  <c r="Q286"/>
  <c r="Q294"/>
  <c r="S294" s="1"/>
  <c r="Q293"/>
  <c r="S293" s="1"/>
  <c r="Q288"/>
  <c r="P297"/>
  <c r="Q290" l="1"/>
  <c r="S290" s="1"/>
  <c r="P296"/>
  <c r="Q304"/>
  <c r="S304" s="1"/>
  <c r="P305"/>
  <c r="Q287"/>
  <c r="S287" s="1"/>
  <c r="S288"/>
  <c r="R289"/>
  <c r="Q289"/>
  <c r="S289" s="1"/>
  <c r="P295"/>
  <c r="R304" i="22"/>
  <c r="Q304"/>
  <c r="S304" s="1"/>
  <c r="R304" i="2"/>
  <c r="Q304"/>
  <c r="S304" s="1"/>
  <c r="R304" i="14"/>
  <c r="Q304"/>
  <c r="S304" s="1"/>
  <c r="R304" i="6"/>
  <c r="Q304"/>
  <c r="S304" s="1"/>
  <c r="R304" i="18"/>
  <c r="Q304"/>
  <c r="S304" s="1"/>
  <c r="R304" i="26"/>
  <c r="Q304"/>
  <c r="S304" s="1"/>
  <c r="R287" i="22"/>
  <c r="Q287"/>
  <c r="R287" i="18"/>
  <c r="Q287"/>
  <c r="R287" i="6"/>
  <c r="Q287"/>
  <c r="P290" i="26"/>
  <c r="R289"/>
  <c r="Q289"/>
  <c r="S289" s="1"/>
  <c r="P295" i="22"/>
  <c r="R289"/>
  <c r="Q289"/>
  <c r="S289" s="1"/>
  <c r="P295" i="10"/>
  <c r="R289"/>
  <c r="Q289"/>
  <c r="S289" s="1"/>
  <c r="Q293" i="31"/>
  <c r="S293" s="1"/>
  <c r="R293"/>
  <c r="R297" s="1"/>
  <c r="P297"/>
  <c r="Q293" i="19"/>
  <c r="S293" s="1"/>
  <c r="R293"/>
  <c r="R297" s="1"/>
  <c r="P297"/>
  <c r="Q294" i="31"/>
  <c r="S294" s="1"/>
  <c r="R294"/>
  <c r="S301" i="16"/>
  <c r="R303" i="21"/>
  <c r="Q303"/>
  <c r="S303" s="1"/>
  <c r="S302" i="1"/>
  <c r="S301" i="7"/>
  <c r="S301" i="23"/>
  <c r="Q303" i="30"/>
  <c r="S303" s="1"/>
  <c r="R303"/>
  <c r="Q287" i="31"/>
  <c r="R287"/>
  <c r="Q287" i="27"/>
  <c r="R287"/>
  <c r="Q287" i="23"/>
  <c r="R287"/>
  <c r="Q287" i="19"/>
  <c r="R287"/>
  <c r="Q287" i="15"/>
  <c r="R287"/>
  <c r="Q287" i="11"/>
  <c r="R287"/>
  <c r="Q287" i="7"/>
  <c r="R287"/>
  <c r="Q287" i="3"/>
  <c r="R287"/>
  <c r="P295" i="31"/>
  <c r="Q289"/>
  <c r="S289" s="1"/>
  <c r="R289"/>
  <c r="Q289" i="27"/>
  <c r="S289" s="1"/>
  <c r="R289"/>
  <c r="Q289" i="23"/>
  <c r="S289" s="1"/>
  <c r="R289"/>
  <c r="Q289" i="19"/>
  <c r="S289" s="1"/>
  <c r="R289"/>
  <c r="P295" i="15"/>
  <c r="Q289"/>
  <c r="S289" s="1"/>
  <c r="R289"/>
  <c r="P295" i="11"/>
  <c r="Q289"/>
  <c r="S289" s="1"/>
  <c r="R289"/>
  <c r="P295" i="7"/>
  <c r="Q289"/>
  <c r="S289" s="1"/>
  <c r="R289"/>
  <c r="Q289" i="3"/>
  <c r="S289" s="1"/>
  <c r="R289"/>
  <c r="Q293" i="28"/>
  <c r="S293" s="1"/>
  <c r="R293"/>
  <c r="R297" s="1"/>
  <c r="P297"/>
  <c r="Q293" i="24"/>
  <c r="S293" s="1"/>
  <c r="R293"/>
  <c r="R297" s="1"/>
  <c r="P297"/>
  <c r="Q293" i="20"/>
  <c r="S293" s="1"/>
  <c r="R293"/>
  <c r="R297" s="1"/>
  <c r="P297"/>
  <c r="Q293" i="16"/>
  <c r="S293" s="1"/>
  <c r="R293"/>
  <c r="R297" s="1"/>
  <c r="P297"/>
  <c r="Q293" i="12"/>
  <c r="S293" s="1"/>
  <c r="R293"/>
  <c r="R297" s="1"/>
  <c r="P297"/>
  <c r="Q293" i="8"/>
  <c r="S293" s="1"/>
  <c r="R293"/>
  <c r="R297" s="1"/>
  <c r="P297"/>
  <c r="Q293" i="4"/>
  <c r="S293" s="1"/>
  <c r="R293"/>
  <c r="R297" s="1"/>
  <c r="P297"/>
  <c r="Q294" i="28"/>
  <c r="S294" s="1"/>
  <c r="R294"/>
  <c r="Q294" i="24"/>
  <c r="S294" s="1"/>
  <c r="R294"/>
  <c r="Q294" i="20"/>
  <c r="S294" s="1"/>
  <c r="R294"/>
  <c r="R294" i="16"/>
  <c r="Q294"/>
  <c r="S294" s="1"/>
  <c r="R294" i="12"/>
  <c r="Q294"/>
  <c r="S294" s="1"/>
  <c r="R294" i="8"/>
  <c r="Q294"/>
  <c r="S294" s="1"/>
  <c r="R294" i="4"/>
  <c r="Q294"/>
  <c r="S294" s="1"/>
  <c r="Q303" i="10"/>
  <c r="S303" s="1"/>
  <c r="R303"/>
  <c r="Q303" i="20"/>
  <c r="S303" s="1"/>
  <c r="R303"/>
  <c r="R303" i="29"/>
  <c r="Q303"/>
  <c r="S303" s="1"/>
  <c r="R303" i="27"/>
  <c r="Q303"/>
  <c r="S303" s="1"/>
  <c r="S301" i="1"/>
  <c r="P304" i="30"/>
  <c r="R287" i="26"/>
  <c r="Q287"/>
  <c r="R287" i="14"/>
  <c r="Q287"/>
  <c r="P290" i="30"/>
  <c r="R289"/>
  <c r="Q289"/>
  <c r="S289" s="1"/>
  <c r="R289" i="14"/>
  <c r="Q289"/>
  <c r="S289" s="1"/>
  <c r="P290" i="2"/>
  <c r="Q289"/>
  <c r="S289" s="1"/>
  <c r="R289"/>
  <c r="Q293" i="27"/>
  <c r="S293" s="1"/>
  <c r="R293"/>
  <c r="R297" s="1"/>
  <c r="P297"/>
  <c r="Q293" i="15"/>
  <c r="S293" s="1"/>
  <c r="R293"/>
  <c r="R297" s="1"/>
  <c r="P297"/>
  <c r="Q293" i="3"/>
  <c r="S293" s="1"/>
  <c r="R293"/>
  <c r="R297" s="1"/>
  <c r="P297"/>
  <c r="Q294" i="23"/>
  <c r="S294" s="1"/>
  <c r="R294"/>
  <c r="R294" i="15"/>
  <c r="Q294"/>
  <c r="S294" s="1"/>
  <c r="R294" i="7"/>
  <c r="Q294"/>
  <c r="S294" s="1"/>
  <c r="R303" i="3"/>
  <c r="Q303"/>
  <c r="S303" s="1"/>
  <c r="R303" i="11"/>
  <c r="Q303"/>
  <c r="S303" s="1"/>
  <c r="R303" i="19"/>
  <c r="Q303"/>
  <c r="S303" s="1"/>
  <c r="Q304" i="27"/>
  <c r="S304" s="1"/>
  <c r="R304"/>
  <c r="S301" i="8"/>
  <c r="S301" i="9"/>
  <c r="S301" i="15"/>
  <c r="S301" i="2"/>
  <c r="Q303" i="14"/>
  <c r="S303" s="1"/>
  <c r="R303"/>
  <c r="R287" i="28"/>
  <c r="Q287"/>
  <c r="R287" i="24"/>
  <c r="Q287"/>
  <c r="R287" i="20"/>
  <c r="Q287"/>
  <c r="R287" i="16"/>
  <c r="Q287"/>
  <c r="R287" i="12"/>
  <c r="Q287"/>
  <c r="R287" i="8"/>
  <c r="Q287"/>
  <c r="R287" i="4"/>
  <c r="Q287"/>
  <c r="R289" i="28"/>
  <c r="Q289"/>
  <c r="S289" s="1"/>
  <c r="P295" i="24"/>
  <c r="R289"/>
  <c r="Q289"/>
  <c r="S289" s="1"/>
  <c r="R289" i="20"/>
  <c r="Q289"/>
  <c r="S289" s="1"/>
  <c r="R289" i="16"/>
  <c r="Q289"/>
  <c r="S289" s="1"/>
  <c r="R289" i="12"/>
  <c r="Q289"/>
  <c r="S289" s="1"/>
  <c r="P290" i="8"/>
  <c r="R289"/>
  <c r="Q289"/>
  <c r="S289" s="1"/>
  <c r="Q289" i="4"/>
  <c r="S289" s="1"/>
  <c r="R289"/>
  <c r="Q293" i="1"/>
  <c r="R293"/>
  <c r="P297"/>
  <c r="Q293" i="29"/>
  <c r="S293" s="1"/>
  <c r="R293"/>
  <c r="R297" s="1"/>
  <c r="P297"/>
  <c r="Q293" i="25"/>
  <c r="S293" s="1"/>
  <c r="R293"/>
  <c r="R297" s="1"/>
  <c r="P297"/>
  <c r="Q293" i="21"/>
  <c r="S293" s="1"/>
  <c r="R293"/>
  <c r="R297" s="1"/>
  <c r="P297"/>
  <c r="Q293" i="17"/>
  <c r="S293" s="1"/>
  <c r="R293"/>
  <c r="R297" s="1"/>
  <c r="P297"/>
  <c r="Q293" i="13"/>
  <c r="S293" s="1"/>
  <c r="R293"/>
  <c r="R297" s="1"/>
  <c r="P297"/>
  <c r="Q293" i="9"/>
  <c r="S293" s="1"/>
  <c r="R293"/>
  <c r="R297" s="1"/>
  <c r="P297"/>
  <c r="Q293" i="5"/>
  <c r="S293" s="1"/>
  <c r="R293"/>
  <c r="R297" s="1"/>
  <c r="P297"/>
  <c r="Q294" i="1"/>
  <c r="R294"/>
  <c r="Q294" i="29"/>
  <c r="S294" s="1"/>
  <c r="R294"/>
  <c r="Q294" i="25"/>
  <c r="S294" s="1"/>
  <c r="R294"/>
  <c r="Q294" i="21"/>
  <c r="S294" s="1"/>
  <c r="R294"/>
  <c r="R294" i="17"/>
  <c r="Q294"/>
  <c r="S294" s="1"/>
  <c r="R294" i="13"/>
  <c r="Q294"/>
  <c r="S294" s="1"/>
  <c r="R294" i="9"/>
  <c r="Q294"/>
  <c r="S294" s="1"/>
  <c r="R294" i="5"/>
  <c r="Q294"/>
  <c r="S294" s="1"/>
  <c r="R303"/>
  <c r="Q303"/>
  <c r="S303" s="1"/>
  <c r="Q304" i="9"/>
  <c r="S304" s="1"/>
  <c r="R304"/>
  <c r="Q304" i="13"/>
  <c r="S304" s="1"/>
  <c r="R304"/>
  <c r="R303" i="17"/>
  <c r="Q303"/>
  <c r="S303" s="1"/>
  <c r="Q304" i="29"/>
  <c r="S304" s="1"/>
  <c r="R304"/>
  <c r="Q303" i="1"/>
  <c r="R303"/>
  <c r="S301" i="4"/>
  <c r="S301" i="12"/>
  <c r="S301" i="20"/>
  <c r="S301" i="28"/>
  <c r="S301" i="17"/>
  <c r="S301" i="3"/>
  <c r="S301" i="11"/>
  <c r="S301" i="19"/>
  <c r="S301" i="27"/>
  <c r="S301" i="6"/>
  <c r="S301" i="14"/>
  <c r="S301" i="22"/>
  <c r="S301" i="30"/>
  <c r="S301" i="13"/>
  <c r="P304" i="21"/>
  <c r="R287" i="30"/>
  <c r="Q287"/>
  <c r="R287" i="10"/>
  <c r="Q287"/>
  <c r="R287" i="2"/>
  <c r="Q287"/>
  <c r="P295" i="18"/>
  <c r="R289"/>
  <c r="Q289"/>
  <c r="S289" s="1"/>
  <c r="P290" i="6"/>
  <c r="R289"/>
  <c r="Q289"/>
  <c r="S289" s="1"/>
  <c r="Q293" i="23"/>
  <c r="S293" s="1"/>
  <c r="R293"/>
  <c r="R297" s="1"/>
  <c r="P297"/>
  <c r="Q293" i="11"/>
  <c r="S293" s="1"/>
  <c r="R293"/>
  <c r="R297" s="1"/>
  <c r="P297"/>
  <c r="Q293" i="7"/>
  <c r="S293" s="1"/>
  <c r="R293"/>
  <c r="R297" s="1"/>
  <c r="P297"/>
  <c r="Q294" i="27"/>
  <c r="S294" s="1"/>
  <c r="R294"/>
  <c r="R294" i="19"/>
  <c r="Q294"/>
  <c r="S294" s="1"/>
  <c r="R294" i="11"/>
  <c r="Q294"/>
  <c r="S294" s="1"/>
  <c r="R294" i="3"/>
  <c r="Q294"/>
  <c r="S294" s="1"/>
  <c r="R303" i="7"/>
  <c r="Q303"/>
  <c r="S303" s="1"/>
  <c r="R303" i="15"/>
  <c r="Q303"/>
  <c r="S303" s="1"/>
  <c r="R303" i="23"/>
  <c r="Q303"/>
  <c r="S303" s="1"/>
  <c r="R303" i="31"/>
  <c r="Q303"/>
  <c r="S303" s="1"/>
  <c r="S301" i="24"/>
  <c r="S301" i="29"/>
  <c r="S301" i="31"/>
  <c r="Q303" i="8"/>
  <c r="S303" s="1"/>
  <c r="R303"/>
  <c r="S301" i="25"/>
  <c r="Q303" i="22"/>
  <c r="S303" s="1"/>
  <c r="R303"/>
  <c r="S301" i="10"/>
  <c r="S301" i="18"/>
  <c r="S301" i="26"/>
  <c r="S301" i="5"/>
  <c r="S301" i="21"/>
  <c r="Q303" i="2"/>
  <c r="S303" s="1"/>
  <c r="R303"/>
  <c r="R287" i="1"/>
  <c r="Q287"/>
  <c r="Q287" i="29"/>
  <c r="R287"/>
  <c r="Q287" i="25"/>
  <c r="R287"/>
  <c r="Q287" i="21"/>
  <c r="R287"/>
  <c r="Q287" i="17"/>
  <c r="R287"/>
  <c r="Q287" i="13"/>
  <c r="R287"/>
  <c r="Q287" i="9"/>
  <c r="R287"/>
  <c r="Q287" i="5"/>
  <c r="R287"/>
  <c r="R289" i="1"/>
  <c r="Q289"/>
  <c r="Q289" i="29"/>
  <c r="S289" s="1"/>
  <c r="R289"/>
  <c r="Q289" i="25"/>
  <c r="S289" s="1"/>
  <c r="R289"/>
  <c r="Q289" i="21"/>
  <c r="S289" s="1"/>
  <c r="R289"/>
  <c r="Q289" i="17"/>
  <c r="S289" s="1"/>
  <c r="R289"/>
  <c r="Q289" i="13"/>
  <c r="S289" s="1"/>
  <c r="R289"/>
  <c r="Q289" i="9"/>
  <c r="S289" s="1"/>
  <c r="R289"/>
  <c r="Q289" i="5"/>
  <c r="S289" s="1"/>
  <c r="R289"/>
  <c r="Q293" i="30"/>
  <c r="S293" s="1"/>
  <c r="R293"/>
  <c r="R297" s="1"/>
  <c r="P297"/>
  <c r="Q293" i="26"/>
  <c r="S293" s="1"/>
  <c r="R293"/>
  <c r="R297" s="1"/>
  <c r="P297"/>
  <c r="Q293" i="22"/>
  <c r="S293" s="1"/>
  <c r="R293"/>
  <c r="R297" s="1"/>
  <c r="P297"/>
  <c r="Q293" i="18"/>
  <c r="S293" s="1"/>
  <c r="R293"/>
  <c r="R297" s="1"/>
  <c r="P297"/>
  <c r="Q293" i="14"/>
  <c r="S293" s="1"/>
  <c r="R293"/>
  <c r="R297" s="1"/>
  <c r="P297"/>
  <c r="Q293" i="10"/>
  <c r="S293" s="1"/>
  <c r="R293"/>
  <c r="R297" s="1"/>
  <c r="P297"/>
  <c r="Q293" i="6"/>
  <c r="S293" s="1"/>
  <c r="R293"/>
  <c r="R297" s="1"/>
  <c r="P297"/>
  <c r="Q293" i="2"/>
  <c r="S293" s="1"/>
  <c r="R293"/>
  <c r="R297" s="1"/>
  <c r="P297"/>
  <c r="Q294" i="30"/>
  <c r="S294" s="1"/>
  <c r="R294"/>
  <c r="Q294" i="26"/>
  <c r="S294" s="1"/>
  <c r="R294"/>
  <c r="Q294" i="22"/>
  <c r="S294" s="1"/>
  <c r="R294"/>
  <c r="R294" i="18"/>
  <c r="Q294"/>
  <c r="S294" s="1"/>
  <c r="R294" i="14"/>
  <c r="Q294"/>
  <c r="S294" s="1"/>
  <c r="R294" i="10"/>
  <c r="Q294"/>
  <c r="S294" s="1"/>
  <c r="R294" i="6"/>
  <c r="Q294"/>
  <c r="S294" s="1"/>
  <c r="R294" i="2"/>
  <c r="Q294"/>
  <c r="S294" s="1"/>
  <c r="Q303" i="4"/>
  <c r="S303" s="1"/>
  <c r="R303"/>
  <c r="Q303" i="12"/>
  <c r="S303" s="1"/>
  <c r="R303"/>
  <c r="Q303" i="16"/>
  <c r="S303" s="1"/>
  <c r="R303"/>
  <c r="R304" i="20"/>
  <c r="Q304"/>
  <c r="S304" s="1"/>
  <c r="Q303" i="24"/>
  <c r="S303" s="1"/>
  <c r="R303"/>
  <c r="Q303" i="28"/>
  <c r="S303" s="1"/>
  <c r="R303"/>
  <c r="P304" i="25"/>
  <c r="R303"/>
  <c r="Q303"/>
  <c r="S303" s="1"/>
  <c r="R303" i="9"/>
  <c r="Q303"/>
  <c r="S303" s="1"/>
  <c r="R303" i="13"/>
  <c r="Q303"/>
  <c r="S303" s="1"/>
  <c r="R306" i="1"/>
  <c r="Q303" i="6"/>
  <c r="S303" s="1"/>
  <c r="R303"/>
  <c r="Q303" i="18"/>
  <c r="S303" s="1"/>
  <c r="R303"/>
  <c r="Q303" i="26"/>
  <c r="S303" s="1"/>
  <c r="R303"/>
  <c r="P304" i="8"/>
  <c r="P304" i="1"/>
  <c r="P290"/>
  <c r="P290" i="25"/>
  <c r="P290" i="19"/>
  <c r="P290" i="15"/>
  <c r="P290" i="7"/>
  <c r="P295" i="27"/>
  <c r="P295" i="13"/>
  <c r="P295" i="2"/>
  <c r="P290" i="24"/>
  <c r="P290" i="18"/>
  <c r="P290" i="12"/>
  <c r="P295" i="1"/>
  <c r="P295" i="29"/>
  <c r="P295" i="12"/>
  <c r="P304" i="31"/>
  <c r="P305" i="30"/>
  <c r="P305" i="29"/>
  <c r="P304" i="28"/>
  <c r="P305" i="27"/>
  <c r="P305" i="26"/>
  <c r="P304" i="24"/>
  <c r="P304" i="23"/>
  <c r="P305" i="22"/>
  <c r="P305" i="21"/>
  <c r="P305" i="20"/>
  <c r="P304" i="19"/>
  <c r="P305" i="18"/>
  <c r="P304" i="17"/>
  <c r="P304" i="16"/>
  <c r="P304" i="15"/>
  <c r="P305" i="14"/>
  <c r="P305" i="13"/>
  <c r="P304" i="12"/>
  <c r="P304" i="11"/>
  <c r="P304" i="10"/>
  <c r="P305" i="9"/>
  <c r="P305" i="8"/>
  <c r="P304" i="7"/>
  <c r="P305" i="6"/>
  <c r="P304" i="5"/>
  <c r="P304" i="4"/>
  <c r="P304" i="3"/>
  <c r="P305" i="2"/>
  <c r="P295" i="20"/>
  <c r="P290"/>
  <c r="P296" i="12"/>
  <c r="P290" i="11"/>
  <c r="P290" i="27"/>
  <c r="P296" i="24"/>
  <c r="P296" i="30"/>
  <c r="P295"/>
  <c r="P295" i="16"/>
  <c r="P290"/>
  <c r="P290" i="23"/>
  <c r="P295"/>
  <c r="P295" i="14"/>
  <c r="P290"/>
  <c r="P296" i="7"/>
  <c r="P290" i="5"/>
  <c r="P295"/>
  <c r="P290" i="4"/>
  <c r="P295"/>
  <c r="P290" i="29"/>
  <c r="P290" i="28"/>
  <c r="P295"/>
  <c r="P290" i="21"/>
  <c r="P295"/>
  <c r="P295" i="17"/>
  <c r="P290"/>
  <c r="P290" i="3"/>
  <c r="P295"/>
  <c r="P295" i="25"/>
  <c r="P290" i="10"/>
  <c r="P296" i="2"/>
  <c r="P290" i="31"/>
  <c r="P290" i="13"/>
  <c r="P296" i="26"/>
  <c r="P295"/>
  <c r="P296" i="8"/>
  <c r="P295"/>
  <c r="P295" i="19"/>
  <c r="P296" i="6"/>
  <c r="P295"/>
  <c r="P290" i="22"/>
  <c r="P295" i="9"/>
  <c r="P290"/>
  <c r="R290" i="32"/>
  <c r="Q295" l="1"/>
  <c r="S295" s="1"/>
  <c r="R295"/>
  <c r="R296"/>
  <c r="Q296"/>
  <c r="S296" s="1"/>
  <c r="Q305"/>
  <c r="S305" s="1"/>
  <c r="R305"/>
  <c r="R306" s="1"/>
  <c r="R296" i="6"/>
  <c r="Q296"/>
  <c r="S296" s="1"/>
  <c r="Q290" i="21"/>
  <c r="S290" s="1"/>
  <c r="R290"/>
  <c r="Q304" i="7"/>
  <c r="S304" s="1"/>
  <c r="R304"/>
  <c r="S287" i="17"/>
  <c r="Q295" i="18"/>
  <c r="S295" s="1"/>
  <c r="R295"/>
  <c r="S293" i="1"/>
  <c r="Q295" i="11"/>
  <c r="S295" s="1"/>
  <c r="R295"/>
  <c r="Q295" i="31"/>
  <c r="S295" s="1"/>
  <c r="R295"/>
  <c r="S287" i="15"/>
  <c r="S287" i="1"/>
  <c r="S287" i="10"/>
  <c r="S294" i="1"/>
  <c r="R297"/>
  <c r="Q295" i="24"/>
  <c r="S295" s="1"/>
  <c r="R295"/>
  <c r="R290" i="2"/>
  <c r="Q290"/>
  <c r="S290" s="1"/>
  <c r="S287" i="26"/>
  <c r="Q295" i="15"/>
  <c r="S295" s="1"/>
  <c r="R295"/>
  <c r="Q295" i="10"/>
  <c r="S295" s="1"/>
  <c r="R295"/>
  <c r="Q290" i="9"/>
  <c r="S290" s="1"/>
  <c r="R290"/>
  <c r="Q295" i="26"/>
  <c r="S295" s="1"/>
  <c r="R295"/>
  <c r="R296" i="2"/>
  <c r="Q296"/>
  <c r="S296" s="1"/>
  <c r="Q290" i="3"/>
  <c r="S290" s="1"/>
  <c r="R290"/>
  <c r="Q295" i="4"/>
  <c r="S295" s="1"/>
  <c r="R295"/>
  <c r="R296" i="7"/>
  <c r="Q296"/>
  <c r="S296" s="1"/>
  <c r="Q290" i="23"/>
  <c r="S290" s="1"/>
  <c r="R290"/>
  <c r="R296" i="30"/>
  <c r="Q296"/>
  <c r="S296" s="1"/>
  <c r="R296" i="12"/>
  <c r="Q296"/>
  <c r="S296" s="1"/>
  <c r="Q304" i="3"/>
  <c r="S304" s="1"/>
  <c r="R304"/>
  <c r="Q304" i="11"/>
  <c r="R304"/>
  <c r="Q304" i="15"/>
  <c r="R304"/>
  <c r="Q304" i="19"/>
  <c r="S304" s="1"/>
  <c r="R304"/>
  <c r="Q304" i="23"/>
  <c r="S304" s="1"/>
  <c r="R304"/>
  <c r="R304" i="28"/>
  <c r="Q304"/>
  <c r="S304" s="1"/>
  <c r="Q295" i="12"/>
  <c r="S295" s="1"/>
  <c r="R295"/>
  <c r="P296" i="18"/>
  <c r="Q290"/>
  <c r="S290" s="1"/>
  <c r="R290"/>
  <c r="Q295" i="27"/>
  <c r="S295" s="1"/>
  <c r="R295"/>
  <c r="P296" i="25"/>
  <c r="Q290"/>
  <c r="S290" s="1"/>
  <c r="R290"/>
  <c r="S303" i="1"/>
  <c r="S287" i="8"/>
  <c r="S287" i="16"/>
  <c r="Q290" i="30"/>
  <c r="S290" s="1"/>
  <c r="R290"/>
  <c r="S287" i="18"/>
  <c r="Q295" i="6"/>
  <c r="S295" s="1"/>
  <c r="R295"/>
  <c r="R296" i="8"/>
  <c r="Q296"/>
  <c r="S296" s="1"/>
  <c r="Q290" i="31"/>
  <c r="S290" s="1"/>
  <c r="R290"/>
  <c r="Q295" i="3"/>
  <c r="S295" s="1"/>
  <c r="R295"/>
  <c r="Q295" i="21"/>
  <c r="S295" s="1"/>
  <c r="R295"/>
  <c r="Q290" i="29"/>
  <c r="S290" s="1"/>
  <c r="R290"/>
  <c r="Q290" i="5"/>
  <c r="S290" s="1"/>
  <c r="R290"/>
  <c r="Q295" i="23"/>
  <c r="S295" s="1"/>
  <c r="R295"/>
  <c r="Q295" i="30"/>
  <c r="S295" s="1"/>
  <c r="R295"/>
  <c r="Q290" i="11"/>
  <c r="S290" s="1"/>
  <c r="R290"/>
  <c r="Q305" i="2"/>
  <c r="S305" s="1"/>
  <c r="S306" s="1"/>
  <c r="R305"/>
  <c r="Q305" i="6"/>
  <c r="S305" s="1"/>
  <c r="S306" s="1"/>
  <c r="R305"/>
  <c r="R304" i="10"/>
  <c r="Q304"/>
  <c r="Q305" i="14"/>
  <c r="R305"/>
  <c r="Q305" i="18"/>
  <c r="S305" s="1"/>
  <c r="S306" s="1"/>
  <c r="R305"/>
  <c r="Q305" i="22"/>
  <c r="S305" s="1"/>
  <c r="S306" s="1"/>
  <c r="R305"/>
  <c r="R305" i="27"/>
  <c r="Q305"/>
  <c r="S305" s="1"/>
  <c r="S306" s="1"/>
  <c r="Q304" i="31"/>
  <c r="R304"/>
  <c r="R290" i="12"/>
  <c r="Q290"/>
  <c r="S290" s="1"/>
  <c r="Q295" i="13"/>
  <c r="S295" s="1"/>
  <c r="R295"/>
  <c r="Q290" i="19"/>
  <c r="S290" s="1"/>
  <c r="R290"/>
  <c r="Q304" i="25"/>
  <c r="R304"/>
  <c r="P305"/>
  <c r="Q290" i="22"/>
  <c r="S290" s="1"/>
  <c r="R290"/>
  <c r="Q295" i="8"/>
  <c r="S295" s="1"/>
  <c r="R295"/>
  <c r="Q290" i="13"/>
  <c r="S290" s="1"/>
  <c r="R290"/>
  <c r="Q295" i="25"/>
  <c r="S295" s="1"/>
  <c r="R295"/>
  <c r="Q295" i="17"/>
  <c r="S295" s="1"/>
  <c r="R295"/>
  <c r="Q290" i="28"/>
  <c r="S290" s="1"/>
  <c r="R290"/>
  <c r="Q295" i="5"/>
  <c r="S295" s="1"/>
  <c r="R295"/>
  <c r="Q295" i="14"/>
  <c r="S295" s="1"/>
  <c r="R295"/>
  <c r="Q295" i="16"/>
  <c r="S295" s="1"/>
  <c r="R295"/>
  <c r="Q290" i="27"/>
  <c r="S290" s="1"/>
  <c r="R290"/>
  <c r="Q295" i="20"/>
  <c r="S295" s="1"/>
  <c r="R295"/>
  <c r="Q304" i="5"/>
  <c r="R304"/>
  <c r="R305" i="9"/>
  <c r="Q305"/>
  <c r="S305" s="1"/>
  <c r="S306" s="1"/>
  <c r="R305" i="13"/>
  <c r="Q305"/>
  <c r="S305" s="1"/>
  <c r="S306" s="1"/>
  <c r="Q304" i="17"/>
  <c r="S304" s="1"/>
  <c r="R304"/>
  <c r="R305" i="21"/>
  <c r="Q305"/>
  <c r="S305" s="1"/>
  <c r="Q305" i="26"/>
  <c r="R305"/>
  <c r="Q305" i="30"/>
  <c r="S305" s="1"/>
  <c r="R305"/>
  <c r="Q295" i="1"/>
  <c r="R295"/>
  <c r="Q295" i="2"/>
  <c r="S295" s="1"/>
  <c r="R295"/>
  <c r="Q290" i="15"/>
  <c r="S290" s="1"/>
  <c r="R290"/>
  <c r="R304" i="1"/>
  <c r="Q304"/>
  <c r="S289"/>
  <c r="S287" i="5"/>
  <c r="S287" i="13"/>
  <c r="S287" i="21"/>
  <c r="S287" i="29"/>
  <c r="R290" i="8"/>
  <c r="Q290"/>
  <c r="S290" s="1"/>
  <c r="S287" i="4"/>
  <c r="S287" i="12"/>
  <c r="S287" i="20"/>
  <c r="S287" i="28"/>
  <c r="S287" i="3"/>
  <c r="S287" i="11"/>
  <c r="S287" i="19"/>
  <c r="S287" i="27"/>
  <c r="Q295" i="22"/>
  <c r="S295" s="1"/>
  <c r="R295"/>
  <c r="S287" i="6"/>
  <c r="S287" i="22"/>
  <c r="Q306" i="2"/>
  <c r="S287" i="9"/>
  <c r="S287" i="25"/>
  <c r="S287" i="24"/>
  <c r="S287" i="7"/>
  <c r="S287" i="23"/>
  <c r="S287" i="31"/>
  <c r="Q295" i="9"/>
  <c r="S295" s="1"/>
  <c r="R295"/>
  <c r="Q295" i="19"/>
  <c r="S295" s="1"/>
  <c r="R295"/>
  <c r="R296" i="26"/>
  <c r="Q296"/>
  <c r="S296" s="1"/>
  <c r="R290" i="10"/>
  <c r="Q290"/>
  <c r="S290" s="1"/>
  <c r="Q290" i="17"/>
  <c r="S290" s="1"/>
  <c r="R290"/>
  <c r="Q295" i="28"/>
  <c r="S295" s="1"/>
  <c r="R295"/>
  <c r="R290" i="4"/>
  <c r="Q290"/>
  <c r="S290" s="1"/>
  <c r="R290" i="14"/>
  <c r="Q290"/>
  <c r="S290" s="1"/>
  <c r="R290" i="16"/>
  <c r="Q290"/>
  <c r="S290" s="1"/>
  <c r="R296" i="24"/>
  <c r="Q296"/>
  <c r="S296" s="1"/>
  <c r="Q290" i="20"/>
  <c r="S290" s="1"/>
  <c r="R290"/>
  <c r="R304" i="4"/>
  <c r="Q304"/>
  <c r="S304" s="1"/>
  <c r="Q305" i="8"/>
  <c r="S305" s="1"/>
  <c r="R305"/>
  <c r="R304" i="12"/>
  <c r="Q304"/>
  <c r="S304" s="1"/>
  <c r="R304" i="16"/>
  <c r="Q304"/>
  <c r="S304" s="1"/>
  <c r="Q305" i="20"/>
  <c r="S305" s="1"/>
  <c r="S306" s="1"/>
  <c r="R305"/>
  <c r="R304" i="24"/>
  <c r="Q304"/>
  <c r="R305" i="29"/>
  <c r="Q305"/>
  <c r="Q295"/>
  <c r="S295" s="1"/>
  <c r="R295"/>
  <c r="R290" i="24"/>
  <c r="Q290"/>
  <c r="S290" s="1"/>
  <c r="Q290" i="7"/>
  <c r="S290" s="1"/>
  <c r="R290"/>
  <c r="R290" i="1"/>
  <c r="Q290"/>
  <c r="R304" i="8"/>
  <c r="Q304"/>
  <c r="R290" i="6"/>
  <c r="Q290"/>
  <c r="S290" s="1"/>
  <c r="S287" i="2"/>
  <c r="S297" s="1"/>
  <c r="S287" i="30"/>
  <c r="S297" s="1"/>
  <c r="Q297"/>
  <c r="Q304" i="21"/>
  <c r="R304"/>
  <c r="S287" i="14"/>
  <c r="R304" i="30"/>
  <c r="Q304"/>
  <c r="Q295" i="7"/>
  <c r="S295" s="1"/>
  <c r="R295"/>
  <c r="Q290" i="26"/>
  <c r="S290" s="1"/>
  <c r="R290"/>
  <c r="Q306" i="27"/>
  <c r="Q306" i="20"/>
  <c r="P296" i="19"/>
  <c r="P296" i="1"/>
  <c r="P305"/>
  <c r="P296" i="15"/>
  <c r="P305" i="31"/>
  <c r="P305" i="28"/>
  <c r="P305" i="24"/>
  <c r="P305" i="23"/>
  <c r="P305" i="19"/>
  <c r="P305" i="17"/>
  <c r="P305" i="16"/>
  <c r="P305" i="15"/>
  <c r="P305" i="12"/>
  <c r="P305" i="11"/>
  <c r="P305" i="10"/>
  <c r="P305" i="7"/>
  <c r="P305" i="5"/>
  <c r="P305" i="4"/>
  <c r="P305" i="3"/>
  <c r="P296" i="20"/>
  <c r="P296" i="11"/>
  <c r="P296" i="27"/>
  <c r="P296" i="16"/>
  <c r="P296" i="23"/>
  <c r="P296" i="14"/>
  <c r="P296" i="5"/>
  <c r="P296" i="4"/>
  <c r="P296" i="29"/>
  <c r="P296" i="28"/>
  <c r="P296" i="21"/>
  <c r="P296" i="17"/>
  <c r="P296" i="3"/>
  <c r="P296" i="10"/>
  <c r="P296" i="31"/>
  <c r="P296" i="13"/>
  <c r="P296" i="22"/>
  <c r="P296" i="9"/>
  <c r="S297" i="24" l="1"/>
  <c r="Q297"/>
  <c r="Q306" i="13"/>
  <c r="R296" i="9"/>
  <c r="Q296"/>
  <c r="R296" i="11"/>
  <c r="Q296"/>
  <c r="R305" i="19"/>
  <c r="Q305"/>
  <c r="S305" s="1"/>
  <c r="S306" s="1"/>
  <c r="S304" i="21"/>
  <c r="S306" s="1"/>
  <c r="Q306"/>
  <c r="S304" i="24"/>
  <c r="R296" i="27"/>
  <c r="Q296"/>
  <c r="S296" s="1"/>
  <c r="R305" i="17"/>
  <c r="Q305"/>
  <c r="R296" i="1"/>
  <c r="Q296"/>
  <c r="Q297" s="1"/>
  <c r="S304" i="30"/>
  <c r="S306" s="1"/>
  <c r="Q306"/>
  <c r="S304" i="8"/>
  <c r="S306" s="1"/>
  <c r="Q306"/>
  <c r="R305" i="25"/>
  <c r="Q305"/>
  <c r="S305" s="1"/>
  <c r="S304" i="15"/>
  <c r="Q297" i="2"/>
  <c r="S297" i="7"/>
  <c r="S297" i="8"/>
  <c r="Q306" i="22"/>
  <c r="S297" i="26"/>
  <c r="R296" i="28"/>
  <c r="Q296"/>
  <c r="S296" s="1"/>
  <c r="R296" i="14"/>
  <c r="Q296"/>
  <c r="S296" s="1"/>
  <c r="S297" s="1"/>
  <c r="R305" i="5"/>
  <c r="Q305"/>
  <c r="S305" s="1"/>
  <c r="Q305" i="12"/>
  <c r="S305" s="1"/>
  <c r="S306" s="1"/>
  <c r="R305"/>
  <c r="R296" i="19"/>
  <c r="Q296"/>
  <c r="S296" s="1"/>
  <c r="S304" i="5"/>
  <c r="S306" s="1"/>
  <c r="R296" i="31"/>
  <c r="Q296"/>
  <c r="S296" s="1"/>
  <c r="R296" i="21"/>
  <c r="Q296"/>
  <c r="S296" s="1"/>
  <c r="S297" s="1"/>
  <c r="R296" i="5"/>
  <c r="Q296"/>
  <c r="Q305" i="4"/>
  <c r="R305"/>
  <c r="R305" i="11"/>
  <c r="Q305"/>
  <c r="S305" s="1"/>
  <c r="Q305" i="28"/>
  <c r="S305" s="1"/>
  <c r="S306" s="1"/>
  <c r="R305"/>
  <c r="R296" i="13"/>
  <c r="Q296"/>
  <c r="R296" i="17"/>
  <c r="Q296"/>
  <c r="S296" s="1"/>
  <c r="S297" s="1"/>
  <c r="R296" i="4"/>
  <c r="Q296"/>
  <c r="S296" s="1"/>
  <c r="R296" i="16"/>
  <c r="Q296"/>
  <c r="S296" s="1"/>
  <c r="S297" s="1"/>
  <c r="R305" i="3"/>
  <c r="Q305"/>
  <c r="Q305" i="10"/>
  <c r="S305" s="1"/>
  <c r="R305"/>
  <c r="Q305" i="16"/>
  <c r="S305" s="1"/>
  <c r="S306" s="1"/>
  <c r="R305"/>
  <c r="Q305" i="24"/>
  <c r="S305" s="1"/>
  <c r="R305"/>
  <c r="Q305" i="1"/>
  <c r="R305"/>
  <c r="S305" i="29"/>
  <c r="S306" s="1"/>
  <c r="Q306"/>
  <c r="S305" i="26"/>
  <c r="S306" s="1"/>
  <c r="Q306"/>
  <c r="S304" i="10"/>
  <c r="S297" i="19"/>
  <c r="S297" i="31"/>
  <c r="S297" i="25"/>
  <c r="Q297" i="31"/>
  <c r="Q297" i="7"/>
  <c r="Q306" i="9"/>
  <c r="Q306" i="18"/>
  <c r="S297" i="6"/>
  <c r="S297" i="27"/>
  <c r="S297" i="28"/>
  <c r="S297" i="12"/>
  <c r="Q297" i="8"/>
  <c r="Q306" i="16"/>
  <c r="Q306" i="12"/>
  <c r="Q306" i="6"/>
  <c r="Q297" i="26"/>
  <c r="R296" i="10"/>
  <c r="Q296"/>
  <c r="R305" i="31"/>
  <c r="Q305"/>
  <c r="S305" s="1"/>
  <c r="R296" i="25"/>
  <c r="Q296"/>
  <c r="S296" s="1"/>
  <c r="R296" i="22"/>
  <c r="Q296"/>
  <c r="S296" s="1"/>
  <c r="S297" s="1"/>
  <c r="R296" i="3"/>
  <c r="Q296"/>
  <c r="R296" i="29"/>
  <c r="Q296"/>
  <c r="S296" s="1"/>
  <c r="S297" s="1"/>
  <c r="R296" i="23"/>
  <c r="Q296"/>
  <c r="R296" i="20"/>
  <c r="Q296"/>
  <c r="S296" s="1"/>
  <c r="S297" s="1"/>
  <c r="R305" i="7"/>
  <c r="Q305"/>
  <c r="R305" i="15"/>
  <c r="Q305"/>
  <c r="S305" s="1"/>
  <c r="R305" i="23"/>
  <c r="Q305"/>
  <c r="S305" s="1"/>
  <c r="S306" s="1"/>
  <c r="R296" i="15"/>
  <c r="Q296"/>
  <c r="S296" s="1"/>
  <c r="S297" s="1"/>
  <c r="S290" i="1"/>
  <c r="S304"/>
  <c r="S295"/>
  <c r="S304" i="25"/>
  <c r="S306" s="1"/>
  <c r="Q306"/>
  <c r="S304" i="31"/>
  <c r="S306" s="1"/>
  <c r="Q306"/>
  <c r="S305" i="14"/>
  <c r="S306" s="1"/>
  <c r="Q306"/>
  <c r="R296" i="18"/>
  <c r="Q296"/>
  <c r="S304" i="11"/>
  <c r="S306" s="1"/>
  <c r="Q306"/>
  <c r="S297" i="4"/>
  <c r="Q297" i="6"/>
  <c r="Q297" i="27"/>
  <c r="Q297" i="28"/>
  <c r="Q297" i="12"/>
  <c r="Q306" i="19"/>
  <c r="F75" i="31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75" i="22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F61"/>
  <c r="E61"/>
  <c r="F60"/>
  <c r="E60"/>
  <c r="F59"/>
  <c r="E59"/>
  <c r="F58"/>
  <c r="E58"/>
  <c r="F57"/>
  <c r="E57"/>
  <c r="F56"/>
  <c r="E56"/>
  <c r="F55"/>
  <c r="E55"/>
  <c r="F54"/>
  <c r="E54"/>
  <c r="Q306" i="10" l="1"/>
  <c r="Q297" i="19"/>
  <c r="Q297" i="20"/>
  <c r="Q306" i="5"/>
  <c r="Q297" i="4"/>
  <c r="Q306" i="23"/>
  <c r="F76" i="31"/>
  <c r="F77" s="1"/>
  <c r="F78" s="1"/>
  <c r="S306" i="10"/>
  <c r="S305" i="17"/>
  <c r="S306" s="1"/>
  <c r="Q306"/>
  <c r="S296" i="11"/>
  <c r="S297" s="1"/>
  <c r="Q297"/>
  <c r="S305" i="7"/>
  <c r="S306" s="1"/>
  <c r="Q306"/>
  <c r="S296" i="23"/>
  <c r="S297" s="1"/>
  <c r="Q297"/>
  <c r="S296" i="3"/>
  <c r="S297" s="1"/>
  <c r="Q297"/>
  <c r="S296" i="10"/>
  <c r="S297" s="1"/>
  <c r="Q297"/>
  <c r="Q297" i="17"/>
  <c r="Q297" i="21"/>
  <c r="Q297" i="16"/>
  <c r="Q297" i="22"/>
  <c r="Q306" i="28"/>
  <c r="S306" i="24"/>
  <c r="E76" i="22"/>
  <c r="S305" i="1"/>
  <c r="S305" i="3"/>
  <c r="S306" s="1"/>
  <c r="Q306"/>
  <c r="S296" i="13"/>
  <c r="S297" s="1"/>
  <c r="Q297"/>
  <c r="S296" i="5"/>
  <c r="S297" s="1"/>
  <c r="Q297"/>
  <c r="S296" i="9"/>
  <c r="S297" s="1"/>
  <c r="Q297"/>
  <c r="Q297" i="15"/>
  <c r="Q297" i="14"/>
  <c r="Q297" i="29"/>
  <c r="S306" i="15"/>
  <c r="Q306" i="24"/>
  <c r="F76" i="22"/>
  <c r="S296" i="18"/>
  <c r="S297" s="1"/>
  <c r="Q297"/>
  <c r="S305" i="4"/>
  <c r="S306" s="1"/>
  <c r="Q306"/>
  <c r="S296" i="1"/>
  <c r="Q297" i="25"/>
  <c r="Q306" i="15"/>
  <c r="Q306" i="1"/>
  <c r="Q439" i="32"/>
  <c r="Q438"/>
  <c r="Q437"/>
  <c r="Q436"/>
  <c r="Q435"/>
  <c r="Q434"/>
  <c r="Q433"/>
  <c r="Q432"/>
  <c r="Q431"/>
  <c r="Q430"/>
  <c r="Q429"/>
  <c r="Q428"/>
  <c r="Q427"/>
  <c r="Q426"/>
  <c r="Q425"/>
  <c r="Q424"/>
  <c r="Q423"/>
  <c r="Q422"/>
  <c r="Q421"/>
  <c r="Q420"/>
  <c r="Q419"/>
  <c r="Q418"/>
  <c r="Q415"/>
  <c r="Q414"/>
  <c r="Q413"/>
  <c r="Q412"/>
  <c r="Q411"/>
  <c r="Q410"/>
  <c r="Q409"/>
  <c r="Q408"/>
  <c r="S416" i="3"/>
  <c r="S441" s="1"/>
  <c r="S514" s="1"/>
  <c r="S515" s="1"/>
  <c r="S416" i="4"/>
  <c r="S441" s="1"/>
  <c r="S514" s="1"/>
  <c r="S515" s="1"/>
  <c r="S416" i="5"/>
  <c r="S441" s="1"/>
  <c r="S514" s="1"/>
  <c r="S515" s="1"/>
  <c r="S416" i="6"/>
  <c r="S441" s="1"/>
  <c r="S514" s="1"/>
  <c r="S515" s="1"/>
  <c r="S416" i="7"/>
  <c r="S441" s="1"/>
  <c r="S514" s="1"/>
  <c r="S515" s="1"/>
  <c r="S416" i="8"/>
  <c r="S441" s="1"/>
  <c r="S514" s="1"/>
  <c r="S515" s="1"/>
  <c r="S416" i="9"/>
  <c r="S441" s="1"/>
  <c r="S514" s="1"/>
  <c r="S515" s="1"/>
  <c r="S416" i="10"/>
  <c r="S441" s="1"/>
  <c r="S514" s="1"/>
  <c r="S515" s="1"/>
  <c r="S416" i="11"/>
  <c r="S441" s="1"/>
  <c r="S514" s="1"/>
  <c r="S515" s="1"/>
  <c r="S416" i="12"/>
  <c r="S441" s="1"/>
  <c r="S514" s="1"/>
  <c r="S515" s="1"/>
  <c r="S416" i="13"/>
  <c r="S441" s="1"/>
  <c r="S514" s="1"/>
  <c r="S515" s="1"/>
  <c r="S416" i="14"/>
  <c r="S441" s="1"/>
  <c r="S514" s="1"/>
  <c r="S515" s="1"/>
  <c r="S416" i="15"/>
  <c r="S441" s="1"/>
  <c r="S514" s="1"/>
  <c r="S515" s="1"/>
  <c r="S416" i="16"/>
  <c r="S441" s="1"/>
  <c r="S514" s="1"/>
  <c r="S515" s="1"/>
  <c r="S416" i="17"/>
  <c r="S441" s="1"/>
  <c r="S514" s="1"/>
  <c r="S515" s="1"/>
  <c r="S416" i="18"/>
  <c r="S441" s="1"/>
  <c r="S514" s="1"/>
  <c r="S515" s="1"/>
  <c r="S416" i="19"/>
  <c r="S441" s="1"/>
  <c r="S514" s="1"/>
  <c r="S515" s="1"/>
  <c r="S416" i="20"/>
  <c r="S441" s="1"/>
  <c r="S514" s="1"/>
  <c r="S515" s="1"/>
  <c r="S416" i="21"/>
  <c r="S441" s="1"/>
  <c r="S514" s="1"/>
  <c r="S515" s="1"/>
  <c r="S416" i="22"/>
  <c r="S441" s="1"/>
  <c r="S514" s="1"/>
  <c r="S515" s="1"/>
  <c r="S416" i="23"/>
  <c r="S441" s="1"/>
  <c r="S514" s="1"/>
  <c r="S515" s="1"/>
  <c r="S416" i="24"/>
  <c r="S441" s="1"/>
  <c r="S514" s="1"/>
  <c r="S515" s="1"/>
  <c r="S416" i="25"/>
  <c r="S441" s="1"/>
  <c r="S514" s="1"/>
  <c r="S515" s="1"/>
  <c r="S416" i="26"/>
  <c r="S441" s="1"/>
  <c r="S514" s="1"/>
  <c r="S515" s="1"/>
  <c r="S416" i="27"/>
  <c r="S441" s="1"/>
  <c r="S514" s="1"/>
  <c r="S515" s="1"/>
  <c r="S416" i="28"/>
  <c r="S441" s="1"/>
  <c r="S514" s="1"/>
  <c r="S515" s="1"/>
  <c r="S416" i="29"/>
  <c r="S441" s="1"/>
  <c r="S514" s="1"/>
  <c r="S515" s="1"/>
  <c r="S416" i="30"/>
  <c r="S441" s="1"/>
  <c r="S514" s="1"/>
  <c r="S515" s="1"/>
  <c r="S416" i="31"/>
  <c r="S441" s="1"/>
  <c r="S514" s="1"/>
  <c r="S515" s="1"/>
  <c r="Q407" i="32"/>
  <c r="S416" i="1"/>
  <c r="F415" i="2"/>
  <c r="F416" s="1"/>
  <c r="F415" i="3"/>
  <c r="F416" s="1"/>
  <c r="F415" i="4"/>
  <c r="F416" s="1"/>
  <c r="F415" i="5"/>
  <c r="F416" s="1"/>
  <c r="F415" i="6"/>
  <c r="F416" s="1"/>
  <c r="F415" i="7"/>
  <c r="F416" s="1"/>
  <c r="F415" i="8"/>
  <c r="F416" s="1"/>
  <c r="F415" i="9"/>
  <c r="F416" s="1"/>
  <c r="F415" i="10"/>
  <c r="F416" s="1"/>
  <c r="F415" i="11"/>
  <c r="F416" s="1"/>
  <c r="F415" i="12"/>
  <c r="F416" s="1"/>
  <c r="F415" i="13"/>
  <c r="F416" s="1"/>
  <c r="F415" i="14"/>
  <c r="F416" s="1"/>
  <c r="F415" i="15"/>
  <c r="F416" s="1"/>
  <c r="F415" i="16"/>
  <c r="F416" s="1"/>
  <c r="F415" i="17"/>
  <c r="F416" s="1"/>
  <c r="F415" i="18"/>
  <c r="F416" s="1"/>
  <c r="F415" i="19"/>
  <c r="F416" s="1"/>
  <c r="F415" i="20"/>
  <c r="F416" s="1"/>
  <c r="F415" i="21"/>
  <c r="F416" s="1"/>
  <c r="F415" i="22"/>
  <c r="F416" s="1"/>
  <c r="F415" i="23"/>
  <c r="F416" s="1"/>
  <c r="F415" i="24"/>
  <c r="F416" s="1"/>
  <c r="F415" i="25"/>
  <c r="F416" s="1"/>
  <c r="F415" i="26"/>
  <c r="F416" s="1"/>
  <c r="F415" i="27"/>
  <c r="F416" s="1"/>
  <c r="F415" i="28"/>
  <c r="F416" s="1"/>
  <c r="F415" i="29"/>
  <c r="F416" s="1"/>
  <c r="F415" i="30"/>
  <c r="F416" s="1"/>
  <c r="F415" i="31"/>
  <c r="F416" s="1"/>
  <c r="F415" i="32"/>
  <c r="F415" i="1"/>
  <c r="E415" i="2"/>
  <c r="E416" s="1"/>
  <c r="E415" i="3"/>
  <c r="E416" s="1"/>
  <c r="E415" i="4"/>
  <c r="E416" s="1"/>
  <c r="E415" i="5"/>
  <c r="E416" s="1"/>
  <c r="E415" i="6"/>
  <c r="E416" s="1"/>
  <c r="E415" i="7"/>
  <c r="E416" s="1"/>
  <c r="E415" i="8"/>
  <c r="E416" s="1"/>
  <c r="E415" i="9"/>
  <c r="E416" s="1"/>
  <c r="E415" i="10"/>
  <c r="E416" s="1"/>
  <c r="E415" i="11"/>
  <c r="E416" s="1"/>
  <c r="E415" i="12"/>
  <c r="E416" s="1"/>
  <c r="E415" i="13"/>
  <c r="E416" s="1"/>
  <c r="E415" i="14"/>
  <c r="E416" s="1"/>
  <c r="E415" i="15"/>
  <c r="E416" s="1"/>
  <c r="E415" i="16"/>
  <c r="E416" s="1"/>
  <c r="E415" i="17"/>
  <c r="E416" s="1"/>
  <c r="E415" i="18"/>
  <c r="E416" s="1"/>
  <c r="E415" i="19"/>
  <c r="E416" s="1"/>
  <c r="E415" i="20"/>
  <c r="E416" s="1"/>
  <c r="E415" i="21"/>
  <c r="E416" s="1"/>
  <c r="E415" i="22"/>
  <c r="E416" s="1"/>
  <c r="E415" i="23"/>
  <c r="E416" s="1"/>
  <c r="E415" i="24"/>
  <c r="E416" s="1"/>
  <c r="E415" i="25"/>
  <c r="E416" s="1"/>
  <c r="E415" i="26"/>
  <c r="E416" s="1"/>
  <c r="E415" i="27"/>
  <c r="E416" s="1"/>
  <c r="E415" i="28"/>
  <c r="E416" s="1"/>
  <c r="E415" i="29"/>
  <c r="E416" s="1"/>
  <c r="E415" i="30"/>
  <c r="E416" s="1"/>
  <c r="E415" i="31"/>
  <c r="E416" s="1"/>
  <c r="E415" i="32"/>
  <c r="E415" i="1"/>
  <c r="R514" i="2"/>
  <c r="R514" i="3"/>
  <c r="R514" i="4"/>
  <c r="R514" i="5"/>
  <c r="R514" i="6"/>
  <c r="R514" i="7"/>
  <c r="R514" i="8"/>
  <c r="R514" i="9"/>
  <c r="R514" i="10"/>
  <c r="R514" i="11"/>
  <c r="R514" i="12"/>
  <c r="R514" i="13"/>
  <c r="R514" i="14"/>
  <c r="R514" i="15"/>
  <c r="R514" i="16"/>
  <c r="R514" i="17"/>
  <c r="R514" i="18"/>
  <c r="R514" i="19"/>
  <c r="R514" i="20"/>
  <c r="R514" i="21"/>
  <c r="R514" i="22"/>
  <c r="R514" i="23"/>
  <c r="R514" i="24"/>
  <c r="R514" i="25"/>
  <c r="R514" i="26"/>
  <c r="R514" i="27"/>
  <c r="R514" i="28"/>
  <c r="R514" i="29"/>
  <c r="R514" i="30"/>
  <c r="R514" i="31"/>
  <c r="R439" i="32"/>
  <c r="R438"/>
  <c r="S437"/>
  <c r="R437"/>
  <c r="R436"/>
  <c r="R435"/>
  <c r="R434"/>
  <c r="S433"/>
  <c r="R433"/>
  <c r="R432"/>
  <c r="R431"/>
  <c r="R430"/>
  <c r="R429"/>
  <c r="R428"/>
  <c r="R427"/>
  <c r="R426"/>
  <c r="R425"/>
  <c r="R424"/>
  <c r="S423"/>
  <c r="R423"/>
  <c r="R422"/>
  <c r="S421"/>
  <c r="R421"/>
  <c r="R420"/>
  <c r="R419"/>
  <c r="R418"/>
  <c r="R514" i="1"/>
  <c r="S415" i="32"/>
  <c r="R415"/>
  <c r="R414"/>
  <c r="R413"/>
  <c r="R412"/>
  <c r="S411"/>
  <c r="R411"/>
  <c r="R410"/>
  <c r="R409"/>
  <c r="R408"/>
  <c r="S412" l="1"/>
  <c r="S422"/>
  <c r="S430"/>
  <c r="S438"/>
  <c r="S429"/>
  <c r="S407"/>
  <c r="S410"/>
  <c r="S420"/>
  <c r="S428"/>
  <c r="S436"/>
  <c r="S409"/>
  <c r="S419"/>
  <c r="S427"/>
  <c r="S435"/>
  <c r="S408"/>
  <c r="S418"/>
  <c r="S426"/>
  <c r="S434"/>
  <c r="S425"/>
  <c r="R514"/>
  <c r="S414"/>
  <c r="S424"/>
  <c r="S432"/>
  <c r="S413"/>
  <c r="S431"/>
  <c r="S439"/>
  <c r="S306" i="1"/>
  <c r="E77" i="22"/>
  <c r="F77"/>
  <c r="S297" i="1"/>
  <c r="E416"/>
  <c r="F416"/>
  <c r="S441"/>
  <c r="S514" s="1"/>
  <c r="S416" i="2"/>
  <c r="S441" s="1"/>
  <c r="S514" s="1"/>
  <c r="S515" s="1"/>
  <c r="R407" i="32"/>
  <c r="F78" i="22" l="1"/>
  <c r="E78"/>
  <c r="S515" i="1"/>
  <c r="P384" i="32"/>
  <c r="L384"/>
  <c r="K384"/>
  <c r="F384"/>
  <c r="E384"/>
  <c r="D384"/>
  <c r="C384"/>
  <c r="R383"/>
  <c r="Q383"/>
  <c r="R382"/>
  <c r="Q382"/>
  <c r="S381"/>
  <c r="R381"/>
  <c r="Q381"/>
  <c r="R380"/>
  <c r="Q380"/>
  <c r="R379"/>
  <c r="Q379"/>
  <c r="S378"/>
  <c r="R378"/>
  <c r="Q378"/>
  <c r="S377"/>
  <c r="R377"/>
  <c r="Q377"/>
  <c r="R376"/>
  <c r="Q376"/>
  <c r="R375"/>
  <c r="Q375"/>
  <c r="R374"/>
  <c r="Q374"/>
  <c r="R373"/>
  <c r="Q373"/>
  <c r="R372"/>
  <c r="Q372"/>
  <c r="R371"/>
  <c r="Q371"/>
  <c r="S370"/>
  <c r="R370"/>
  <c r="Q370"/>
  <c r="R369"/>
  <c r="Q369"/>
  <c r="R368"/>
  <c r="Q368"/>
  <c r="R367"/>
  <c r="Q367"/>
  <c r="R366"/>
  <c r="Q366"/>
  <c r="S365"/>
  <c r="R365"/>
  <c r="Q365"/>
  <c r="R364"/>
  <c r="Q364"/>
  <c r="R363"/>
  <c r="Q363"/>
  <c r="S362"/>
  <c r="R362"/>
  <c r="Q362"/>
  <c r="S361"/>
  <c r="R361"/>
  <c r="Q361"/>
  <c r="R360"/>
  <c r="Q360"/>
  <c r="R359"/>
  <c r="Q359"/>
  <c r="R358"/>
  <c r="Q358"/>
  <c r="R357"/>
  <c r="Q357"/>
  <c r="R356"/>
  <c r="Q356"/>
  <c r="R355"/>
  <c r="Q355"/>
  <c r="S354"/>
  <c r="R354"/>
  <c r="Q354"/>
  <c r="R353"/>
  <c r="Q353"/>
  <c r="R352"/>
  <c r="Q352"/>
  <c r="R351"/>
  <c r="Q351"/>
  <c r="R350"/>
  <c r="Q350"/>
  <c r="S352" l="1"/>
  <c r="S366"/>
  <c r="S382"/>
  <c r="S360"/>
  <c r="S363"/>
  <c r="S376"/>
  <c r="S379"/>
  <c r="S350"/>
  <c r="S353"/>
  <c r="S369"/>
  <c r="S356"/>
  <c r="S359"/>
  <c r="S372"/>
  <c r="S375"/>
  <c r="S358"/>
  <c r="S374"/>
  <c r="S355"/>
  <c r="S368"/>
  <c r="S371"/>
  <c r="R384"/>
  <c r="Q384"/>
  <c r="S351"/>
  <c r="S364"/>
  <c r="S367"/>
  <c r="S380"/>
  <c r="S383"/>
  <c r="S357"/>
  <c r="S373"/>
  <c r="R336"/>
  <c r="S337" i="2"/>
  <c r="S337" i="3"/>
  <c r="S337" i="4"/>
  <c r="S337" i="5"/>
  <c r="S337" i="6"/>
  <c r="S337" i="7"/>
  <c r="S337" i="8"/>
  <c r="S337" i="9"/>
  <c r="S337" i="10"/>
  <c r="S337" i="11"/>
  <c r="S337" i="12"/>
  <c r="S337" i="13"/>
  <c r="S337" i="14"/>
  <c r="S337" i="15"/>
  <c r="S337" i="16"/>
  <c r="S337" i="17"/>
  <c r="S337" i="18"/>
  <c r="S337" i="19"/>
  <c r="S337" i="20"/>
  <c r="S337" i="21"/>
  <c r="S337" i="22"/>
  <c r="S337" i="23"/>
  <c r="S337" i="24"/>
  <c r="S337" i="25"/>
  <c r="S337" i="26"/>
  <c r="S337" i="27"/>
  <c r="S337" i="28"/>
  <c r="S337" i="29"/>
  <c r="S337" i="30"/>
  <c r="S337" i="31"/>
  <c r="Q336" i="32"/>
  <c r="S337" i="1"/>
  <c r="S336" i="32" l="1"/>
  <c r="S384"/>
  <c r="R394"/>
  <c r="S394"/>
  <c r="R395"/>
  <c r="S395"/>
  <c r="S393"/>
  <c r="R393"/>
  <c r="S146" l="1"/>
  <c r="R146"/>
  <c r="S145"/>
  <c r="R145"/>
  <c r="Q146"/>
  <c r="Q145"/>
  <c r="R211" l="1"/>
  <c r="R210"/>
  <c r="R209"/>
  <c r="R208"/>
  <c r="Q211"/>
  <c r="Q210"/>
  <c r="Q209"/>
  <c r="Q208"/>
  <c r="S209" l="1"/>
  <c r="S208"/>
  <c r="S211"/>
  <c r="S210"/>
  <c r="F282" i="2"/>
  <c r="F282" i="3"/>
  <c r="F282" i="4"/>
  <c r="F282" i="5"/>
  <c r="F282" i="6"/>
  <c r="F282" i="7"/>
  <c r="F282" i="8"/>
  <c r="F282" i="9"/>
  <c r="F282" i="10"/>
  <c r="F282" i="11"/>
  <c r="F282" i="12"/>
  <c r="F282" i="13"/>
  <c r="F282" i="14"/>
  <c r="F282" i="15"/>
  <c r="F282" i="16"/>
  <c r="F282" i="17"/>
  <c r="F282" i="18"/>
  <c r="F282" i="19"/>
  <c r="F282" i="20"/>
  <c r="F282" i="21"/>
  <c r="F282" i="22"/>
  <c r="F282" i="23"/>
  <c r="F282" i="24"/>
  <c r="F282" i="25"/>
  <c r="F282" i="26"/>
  <c r="F282" i="27"/>
  <c r="F282" i="28"/>
  <c r="F282" i="29"/>
  <c r="F282" i="30"/>
  <c r="F282" i="31"/>
  <c r="F282" i="32"/>
  <c r="F282" i="1"/>
  <c r="E282" i="2"/>
  <c r="E282" i="3"/>
  <c r="E282" i="4"/>
  <c r="E282" i="5"/>
  <c r="E282" i="6"/>
  <c r="E282" i="7"/>
  <c r="E282" i="8"/>
  <c r="E282" i="9"/>
  <c r="E282" i="10"/>
  <c r="E282" i="11"/>
  <c r="E282" i="12"/>
  <c r="E282" i="13"/>
  <c r="E282" i="14"/>
  <c r="E282" i="15"/>
  <c r="E282" i="16"/>
  <c r="E282" i="17"/>
  <c r="E282" i="18"/>
  <c r="E282" i="19"/>
  <c r="E282" i="20"/>
  <c r="E282" i="21"/>
  <c r="E282" i="22"/>
  <c r="E282" i="23"/>
  <c r="E282" i="24"/>
  <c r="E282" i="25"/>
  <c r="E282" i="26"/>
  <c r="E282" i="27"/>
  <c r="E282" i="28"/>
  <c r="E282" i="29"/>
  <c r="E282" i="30"/>
  <c r="E282" i="31"/>
  <c r="E282" i="32"/>
  <c r="E282" i="1"/>
  <c r="F279" i="2"/>
  <c r="E279"/>
  <c r="F278"/>
  <c r="E278"/>
  <c r="F279" i="3"/>
  <c r="E279"/>
  <c r="F278"/>
  <c r="E278"/>
  <c r="F279" i="4"/>
  <c r="E279"/>
  <c r="F278"/>
  <c r="E278"/>
  <c r="F279" i="5"/>
  <c r="E279"/>
  <c r="F278"/>
  <c r="E278"/>
  <c r="F279" i="6"/>
  <c r="E279"/>
  <c r="F278"/>
  <c r="E278"/>
  <c r="F279" i="7"/>
  <c r="E279"/>
  <c r="F278"/>
  <c r="E278"/>
  <c r="F279" i="8"/>
  <c r="E279"/>
  <c r="F278"/>
  <c r="E278"/>
  <c r="F279" i="9"/>
  <c r="E279"/>
  <c r="F278"/>
  <c r="E278"/>
  <c r="F279" i="10"/>
  <c r="E279"/>
  <c r="F278"/>
  <c r="E278"/>
  <c r="F279" i="11"/>
  <c r="E279"/>
  <c r="F278"/>
  <c r="E278"/>
  <c r="F279" i="12"/>
  <c r="E279"/>
  <c r="F278"/>
  <c r="E278"/>
  <c r="F279" i="13"/>
  <c r="E279"/>
  <c r="F278"/>
  <c r="E278"/>
  <c r="F279" i="14"/>
  <c r="E279"/>
  <c r="F278"/>
  <c r="E278"/>
  <c r="F279" i="15"/>
  <c r="E279"/>
  <c r="F278"/>
  <c r="E278"/>
  <c r="F279" i="16"/>
  <c r="E279"/>
  <c r="F278"/>
  <c r="E278"/>
  <c r="F279" i="17"/>
  <c r="E279"/>
  <c r="F278"/>
  <c r="E278"/>
  <c r="F279" i="18"/>
  <c r="E279"/>
  <c r="F278"/>
  <c r="E278"/>
  <c r="F279" i="19"/>
  <c r="E279"/>
  <c r="F278"/>
  <c r="E278"/>
  <c r="F279" i="20"/>
  <c r="E279"/>
  <c r="F278"/>
  <c r="E278"/>
  <c r="F279" i="21"/>
  <c r="E279"/>
  <c r="F278"/>
  <c r="E278"/>
  <c r="F279" i="22"/>
  <c r="E279"/>
  <c r="F278"/>
  <c r="E278"/>
  <c r="F279" i="23"/>
  <c r="E279"/>
  <c r="F278"/>
  <c r="E278"/>
  <c r="F279" i="24"/>
  <c r="E279"/>
  <c r="F278"/>
  <c r="E278"/>
  <c r="F279" i="25"/>
  <c r="E279"/>
  <c r="F278"/>
  <c r="E278"/>
  <c r="F279" i="26"/>
  <c r="E279"/>
  <c r="F278"/>
  <c r="E278"/>
  <c r="F279" i="27"/>
  <c r="E279"/>
  <c r="F278"/>
  <c r="E278"/>
  <c r="F279" i="28"/>
  <c r="E279"/>
  <c r="F278"/>
  <c r="E278"/>
  <c r="F279" i="29"/>
  <c r="E279"/>
  <c r="F278"/>
  <c r="E278"/>
  <c r="F279" i="30"/>
  <c r="E279"/>
  <c r="F278"/>
  <c r="E278"/>
  <c r="F279" i="31"/>
  <c r="E279"/>
  <c r="F278"/>
  <c r="E278"/>
  <c r="F279" i="32"/>
  <c r="E279"/>
  <c r="F278"/>
  <c r="E278"/>
  <c r="F279" i="1"/>
  <c r="E279"/>
  <c r="F278"/>
  <c r="E278"/>
  <c r="F277" i="2"/>
  <c r="F283" s="1"/>
  <c r="F277" i="3"/>
  <c r="F283" s="1"/>
  <c r="F277" i="4"/>
  <c r="F277" i="5"/>
  <c r="F283" s="1"/>
  <c r="F277" i="6"/>
  <c r="F277" i="7"/>
  <c r="F283" s="1"/>
  <c r="F277" i="8"/>
  <c r="F277" i="9"/>
  <c r="F283" s="1"/>
  <c r="F277" i="10"/>
  <c r="F283" s="1"/>
  <c r="F277" i="11"/>
  <c r="F283" s="1"/>
  <c r="F277" i="12"/>
  <c r="F277" i="13"/>
  <c r="F283" s="1"/>
  <c r="F277" i="14"/>
  <c r="F277" i="15"/>
  <c r="F283" s="1"/>
  <c r="F277" i="16"/>
  <c r="F277" i="17"/>
  <c r="F283" s="1"/>
  <c r="F277" i="18"/>
  <c r="F283" s="1"/>
  <c r="F277" i="19"/>
  <c r="F283" s="1"/>
  <c r="F277" i="20"/>
  <c r="F277" i="21"/>
  <c r="F283" s="1"/>
  <c r="F277" i="22"/>
  <c r="F277" i="23"/>
  <c r="F283" s="1"/>
  <c r="F277" i="24"/>
  <c r="F277" i="25"/>
  <c r="F283" s="1"/>
  <c r="F277" i="26"/>
  <c r="F283" s="1"/>
  <c r="F277" i="27"/>
  <c r="F283" s="1"/>
  <c r="F277" i="28"/>
  <c r="F277" i="29"/>
  <c r="F283" s="1"/>
  <c r="F277" i="30"/>
  <c r="F277" i="31"/>
  <c r="F283" s="1"/>
  <c r="F277" i="32"/>
  <c r="F277" i="1"/>
  <c r="E277" i="2"/>
  <c r="E277" i="3"/>
  <c r="E277" i="4"/>
  <c r="E277" i="5"/>
  <c r="E277" i="6"/>
  <c r="E277" i="7"/>
  <c r="E277" i="8"/>
  <c r="E277" i="9"/>
  <c r="E277" i="10"/>
  <c r="E277" i="11"/>
  <c r="E277" i="12"/>
  <c r="E277" i="13"/>
  <c r="E277" i="14"/>
  <c r="E277" i="15"/>
  <c r="E277" i="16"/>
  <c r="E277" i="17"/>
  <c r="E277" i="18"/>
  <c r="E277" i="19"/>
  <c r="E277" i="20"/>
  <c r="E277" i="21"/>
  <c r="E277" i="22"/>
  <c r="E277" i="23"/>
  <c r="E277" i="24"/>
  <c r="E277" i="25"/>
  <c r="E277" i="26"/>
  <c r="E277" i="27"/>
  <c r="E277" i="28"/>
  <c r="E277" i="29"/>
  <c r="E277" i="30"/>
  <c r="E277" i="31"/>
  <c r="E277" i="32"/>
  <c r="E277" i="1"/>
  <c r="F283" i="28" l="1"/>
  <c r="F283" i="20"/>
  <c r="F283" i="12"/>
  <c r="F283" i="4"/>
  <c r="E283" i="21"/>
  <c r="E283" i="13"/>
  <c r="E283" i="5"/>
  <c r="E283" i="29"/>
  <c r="F283" i="30"/>
  <c r="F283" i="22"/>
  <c r="F283" i="14"/>
  <c r="F283" i="6"/>
  <c r="F283" i="24"/>
  <c r="F283" i="16"/>
  <c r="F283" i="8"/>
  <c r="E283" i="25"/>
  <c r="E283" i="17"/>
  <c r="E283" i="9"/>
  <c r="E283" i="26"/>
  <c r="E283" i="22"/>
  <c r="E283" i="18"/>
  <c r="E283" i="14"/>
  <c r="E283" i="10"/>
  <c r="E283" i="6"/>
  <c r="E283" i="2"/>
  <c r="E283" i="1"/>
  <c r="E283" i="30"/>
  <c r="E283" i="31"/>
  <c r="E283" i="27"/>
  <c r="E283" i="23"/>
  <c r="E283" i="19"/>
  <c r="E283" i="15"/>
  <c r="E283" i="11"/>
  <c r="E283" i="7"/>
  <c r="E283" i="3"/>
  <c r="F283" i="1"/>
  <c r="E283" i="28"/>
  <c r="E283" i="24"/>
  <c r="E283" i="20"/>
  <c r="E283" i="16"/>
  <c r="E283" i="12"/>
  <c r="E283" i="8"/>
  <c r="E283" i="4"/>
  <c r="S332" i="32"/>
  <c r="R332"/>
  <c r="D257" l="1"/>
  <c r="F257" s="1"/>
  <c r="C241" i="2"/>
  <c r="C241" i="3"/>
  <c r="C241" i="4"/>
  <c r="C241" i="5"/>
  <c r="C241" i="6"/>
  <c r="C241" i="7"/>
  <c r="C241" i="8"/>
  <c r="C241" i="9"/>
  <c r="C241" i="10"/>
  <c r="C241" i="11"/>
  <c r="C241" i="12"/>
  <c r="C241" i="13"/>
  <c r="C241" i="14"/>
  <c r="C241" i="15"/>
  <c r="C241" i="16"/>
  <c r="C241" i="17"/>
  <c r="C241" i="18"/>
  <c r="C241" i="19"/>
  <c r="C241" i="20"/>
  <c r="C241" i="21"/>
  <c r="C241" i="22"/>
  <c r="C241" i="23"/>
  <c r="C241" i="24"/>
  <c r="C241" i="25"/>
  <c r="C241" i="26"/>
  <c r="C241" i="27"/>
  <c r="C241" i="28"/>
  <c r="C241" i="29"/>
  <c r="C241" i="30"/>
  <c r="C241" i="31"/>
  <c r="C241" i="32"/>
  <c r="E241" s="1"/>
  <c r="C241" i="1"/>
  <c r="C248" i="2"/>
  <c r="E248" s="1"/>
  <c r="C247"/>
  <c r="E247" s="1"/>
  <c r="C246"/>
  <c r="D246" s="1"/>
  <c r="F246" s="1"/>
  <c r="C248" i="3"/>
  <c r="E248" s="1"/>
  <c r="C247"/>
  <c r="D247" s="1"/>
  <c r="F247" s="1"/>
  <c r="C246"/>
  <c r="E246" s="1"/>
  <c r="C248" i="4"/>
  <c r="E248" s="1"/>
  <c r="C247"/>
  <c r="E247" s="1"/>
  <c r="C246"/>
  <c r="E246" s="1"/>
  <c r="C248" i="5"/>
  <c r="E248" s="1"/>
  <c r="C247"/>
  <c r="D247" s="1"/>
  <c r="F247" s="1"/>
  <c r="C246"/>
  <c r="E246" s="1"/>
  <c r="C248" i="6"/>
  <c r="D248" s="1"/>
  <c r="F248" s="1"/>
  <c r="C247"/>
  <c r="E247" s="1"/>
  <c r="C246"/>
  <c r="C248" i="7"/>
  <c r="E248" s="1"/>
  <c r="C247"/>
  <c r="E247" s="1"/>
  <c r="C246"/>
  <c r="C248" i="8"/>
  <c r="D248" s="1"/>
  <c r="F248" s="1"/>
  <c r="C247"/>
  <c r="E247" s="1"/>
  <c r="C246"/>
  <c r="E246" s="1"/>
  <c r="C248" i="9"/>
  <c r="C247"/>
  <c r="E247" s="1"/>
  <c r="C246"/>
  <c r="E246" s="1"/>
  <c r="C248" i="10"/>
  <c r="D248" s="1"/>
  <c r="F248" s="1"/>
  <c r="C247"/>
  <c r="E247" s="1"/>
  <c r="C246"/>
  <c r="E246" s="1"/>
  <c r="C248" i="11"/>
  <c r="E248" s="1"/>
  <c r="C247"/>
  <c r="D247" s="1"/>
  <c r="F247" s="1"/>
  <c r="C246"/>
  <c r="E246" s="1"/>
  <c r="C248" i="12"/>
  <c r="E248" s="1"/>
  <c r="C247"/>
  <c r="E247" s="1"/>
  <c r="C246"/>
  <c r="E246" s="1"/>
  <c r="C248" i="13"/>
  <c r="D248" s="1"/>
  <c r="F248" s="1"/>
  <c r="C247"/>
  <c r="E247" s="1"/>
  <c r="C246"/>
  <c r="D246" s="1"/>
  <c r="F246" s="1"/>
  <c r="C248" i="14"/>
  <c r="D248" s="1"/>
  <c r="F248" s="1"/>
  <c r="C247"/>
  <c r="E247" s="1"/>
  <c r="C246"/>
  <c r="C248" i="15"/>
  <c r="E248" s="1"/>
  <c r="C247"/>
  <c r="E247" s="1"/>
  <c r="C246"/>
  <c r="D246" s="1"/>
  <c r="F246" s="1"/>
  <c r="C248" i="16"/>
  <c r="D248" s="1"/>
  <c r="F248" s="1"/>
  <c r="C247"/>
  <c r="D247" s="1"/>
  <c r="F247" s="1"/>
  <c r="C246"/>
  <c r="E246" s="1"/>
  <c r="C248" i="17"/>
  <c r="D248" s="1"/>
  <c r="F248" s="1"/>
  <c r="C247"/>
  <c r="E247" s="1"/>
  <c r="C246"/>
  <c r="E246" s="1"/>
  <c r="C248" i="18"/>
  <c r="D248" s="1"/>
  <c r="F248" s="1"/>
  <c r="C247"/>
  <c r="E247" s="1"/>
  <c r="C246"/>
  <c r="E246" s="1"/>
  <c r="C248" i="19"/>
  <c r="E248" s="1"/>
  <c r="C247"/>
  <c r="D247" s="1"/>
  <c r="F247" s="1"/>
  <c r="C246"/>
  <c r="C248" i="20"/>
  <c r="D248" s="1"/>
  <c r="F248" s="1"/>
  <c r="C247"/>
  <c r="E247" s="1"/>
  <c r="C246"/>
  <c r="D246" s="1"/>
  <c r="F246" s="1"/>
  <c r="C248" i="21"/>
  <c r="E248" s="1"/>
  <c r="C247"/>
  <c r="C246"/>
  <c r="E246" s="1"/>
  <c r="C248" i="22"/>
  <c r="E248" s="1"/>
  <c r="C247"/>
  <c r="E247" s="1"/>
  <c r="C246"/>
  <c r="E246" s="1"/>
  <c r="C248" i="23"/>
  <c r="D248" s="1"/>
  <c r="F248" s="1"/>
  <c r="C247"/>
  <c r="E247" s="1"/>
  <c r="C246"/>
  <c r="D246" s="1"/>
  <c r="F246" s="1"/>
  <c r="C248" i="24"/>
  <c r="D248" s="1"/>
  <c r="F248" s="1"/>
  <c r="C247"/>
  <c r="E247" s="1"/>
  <c r="C246"/>
  <c r="E246" s="1"/>
  <c r="C248" i="25"/>
  <c r="E248" s="1"/>
  <c r="C247"/>
  <c r="E247" s="1"/>
  <c r="C246"/>
  <c r="E246" s="1"/>
  <c r="C248" i="26"/>
  <c r="E248" s="1"/>
  <c r="C247"/>
  <c r="C246"/>
  <c r="E246" s="1"/>
  <c r="C248" i="27"/>
  <c r="D248" s="1"/>
  <c r="F248" s="1"/>
  <c r="C247"/>
  <c r="D247" s="1"/>
  <c r="F247" s="1"/>
  <c r="C246"/>
  <c r="D246" s="1"/>
  <c r="F246" s="1"/>
  <c r="C248" i="28"/>
  <c r="E248" s="1"/>
  <c r="C247"/>
  <c r="E247" s="1"/>
  <c r="C246"/>
  <c r="E246" s="1"/>
  <c r="C248" i="29"/>
  <c r="E248" s="1"/>
  <c r="C247"/>
  <c r="E247" s="1"/>
  <c r="C246"/>
  <c r="E246" s="1"/>
  <c r="C248" i="30"/>
  <c r="D248" s="1"/>
  <c r="F248" s="1"/>
  <c r="C247"/>
  <c r="E247" s="1"/>
  <c r="C246"/>
  <c r="D246" s="1"/>
  <c r="F246" s="1"/>
  <c r="C248" i="31"/>
  <c r="E248" s="1"/>
  <c r="C247"/>
  <c r="D247" s="1"/>
  <c r="F247" s="1"/>
  <c r="C246"/>
  <c r="D246" s="1"/>
  <c r="F246" s="1"/>
  <c r="C248" i="32"/>
  <c r="C247"/>
  <c r="D247" s="1"/>
  <c r="F247" s="1"/>
  <c r="C246"/>
  <c r="E246" s="1"/>
  <c r="C248" i="1"/>
  <c r="C247"/>
  <c r="C246"/>
  <c r="C257" i="2"/>
  <c r="D257" s="1"/>
  <c r="F257" s="1"/>
  <c r="C256"/>
  <c r="E256" s="1"/>
  <c r="C257" i="3"/>
  <c r="E257" s="1"/>
  <c r="C256"/>
  <c r="E256" s="1"/>
  <c r="C257" i="4"/>
  <c r="E257" s="1"/>
  <c r="C256"/>
  <c r="E256" s="1"/>
  <c r="C257" i="5"/>
  <c r="C256"/>
  <c r="E256" s="1"/>
  <c r="C257" i="6"/>
  <c r="E257" s="1"/>
  <c r="C256"/>
  <c r="C257" i="7"/>
  <c r="E257" s="1"/>
  <c r="C256"/>
  <c r="E256" s="1"/>
  <c r="C257" i="8"/>
  <c r="D257" s="1"/>
  <c r="F257" s="1"/>
  <c r="C256"/>
  <c r="E256" s="1"/>
  <c r="C257" i="9"/>
  <c r="E257" s="1"/>
  <c r="C256"/>
  <c r="D256" s="1"/>
  <c r="F256" s="1"/>
  <c r="C257" i="10"/>
  <c r="E257" s="1"/>
  <c r="C256"/>
  <c r="E256" s="1"/>
  <c r="C257" i="11"/>
  <c r="C256"/>
  <c r="E256" s="1"/>
  <c r="C257" i="12"/>
  <c r="D257" s="1"/>
  <c r="F257" s="1"/>
  <c r="C256"/>
  <c r="C257" i="13"/>
  <c r="D257" s="1"/>
  <c r="F257" s="1"/>
  <c r="C256"/>
  <c r="E256" s="1"/>
  <c r="C257" i="14"/>
  <c r="D257" s="1"/>
  <c r="F257" s="1"/>
  <c r="C256"/>
  <c r="D256" s="1"/>
  <c r="F256" s="1"/>
  <c r="C257" i="15"/>
  <c r="E257" s="1"/>
  <c r="C256"/>
  <c r="D256" s="1"/>
  <c r="F256" s="1"/>
  <c r="C257" i="16"/>
  <c r="E257" s="1"/>
  <c r="C256"/>
  <c r="E256" s="1"/>
  <c r="C257" i="17"/>
  <c r="E257" s="1"/>
  <c r="C256"/>
  <c r="E256" s="1"/>
  <c r="C257" i="18"/>
  <c r="E257" s="1"/>
  <c r="C256"/>
  <c r="D256" s="1"/>
  <c r="F256" s="1"/>
  <c r="C257" i="19"/>
  <c r="E257" s="1"/>
  <c r="C256"/>
  <c r="D256" s="1"/>
  <c r="F256" s="1"/>
  <c r="C257" i="20"/>
  <c r="E257" s="1"/>
  <c r="C256"/>
  <c r="C257" i="21"/>
  <c r="E257" s="1"/>
  <c r="C256"/>
  <c r="D256" s="1"/>
  <c r="F256" s="1"/>
  <c r="C257" i="22"/>
  <c r="E257" s="1"/>
  <c r="C256"/>
  <c r="D256" s="1"/>
  <c r="F256" s="1"/>
  <c r="C257" i="23"/>
  <c r="E257" s="1"/>
  <c r="C256"/>
  <c r="D256" s="1"/>
  <c r="F256" s="1"/>
  <c r="C257" i="24"/>
  <c r="D257" s="1"/>
  <c r="F257" s="1"/>
  <c r="C256"/>
  <c r="E256" s="1"/>
  <c r="C257" i="25"/>
  <c r="E257" s="1"/>
  <c r="C256"/>
  <c r="E256" s="1"/>
  <c r="C257" i="26"/>
  <c r="D257" s="1"/>
  <c r="F257" s="1"/>
  <c r="C256"/>
  <c r="C257" i="27"/>
  <c r="E257" s="1"/>
  <c r="C256"/>
  <c r="D256" s="1"/>
  <c r="F256" s="1"/>
  <c r="C257" i="28"/>
  <c r="D257" s="1"/>
  <c r="F257" s="1"/>
  <c r="C256"/>
  <c r="C257" i="29"/>
  <c r="E257" s="1"/>
  <c r="C256"/>
  <c r="D256" s="1"/>
  <c r="F256" s="1"/>
  <c r="C257" i="30"/>
  <c r="D257" s="1"/>
  <c r="F257" s="1"/>
  <c r="C256"/>
  <c r="E256" s="1"/>
  <c r="C257" i="31"/>
  <c r="D257" s="1"/>
  <c r="F257" s="1"/>
  <c r="C256"/>
  <c r="E256" s="1"/>
  <c r="C257" i="32"/>
  <c r="E257" s="1"/>
  <c r="C256"/>
  <c r="C257" i="1"/>
  <c r="C256"/>
  <c r="C255" i="2"/>
  <c r="E255" s="1"/>
  <c r="C255" i="3"/>
  <c r="E255" s="1"/>
  <c r="C255" i="4"/>
  <c r="E255" s="1"/>
  <c r="C255" i="5"/>
  <c r="E255" s="1"/>
  <c r="C255" i="6"/>
  <c r="E255" s="1"/>
  <c r="C255" i="7"/>
  <c r="E255" s="1"/>
  <c r="C255" i="8"/>
  <c r="D255" s="1"/>
  <c r="F255" s="1"/>
  <c r="C255" i="9"/>
  <c r="E255" s="1"/>
  <c r="C255" i="10"/>
  <c r="E255" s="1"/>
  <c r="C255" i="11"/>
  <c r="E255" s="1"/>
  <c r="C255" i="12"/>
  <c r="E255" s="1"/>
  <c r="C255" i="13"/>
  <c r="D255" s="1"/>
  <c r="F255" s="1"/>
  <c r="C255" i="14"/>
  <c r="E255" s="1"/>
  <c r="C255" i="15"/>
  <c r="D255" s="1"/>
  <c r="F255" s="1"/>
  <c r="C255" i="16"/>
  <c r="D255" s="1"/>
  <c r="F255" s="1"/>
  <c r="C255" i="17"/>
  <c r="E255" s="1"/>
  <c r="C255" i="18"/>
  <c r="E255" s="1"/>
  <c r="C255" i="19"/>
  <c r="E255" s="1"/>
  <c r="C255" i="20"/>
  <c r="D255" s="1"/>
  <c r="F255" s="1"/>
  <c r="C255" i="21"/>
  <c r="E255" s="1"/>
  <c r="C255" i="22"/>
  <c r="E255" s="1"/>
  <c r="C255" i="23"/>
  <c r="D255" s="1"/>
  <c r="F255" s="1"/>
  <c r="C255" i="24"/>
  <c r="D255" s="1"/>
  <c r="F255" s="1"/>
  <c r="C255" i="25"/>
  <c r="E255" s="1"/>
  <c r="C255" i="26"/>
  <c r="D255" s="1"/>
  <c r="F255" s="1"/>
  <c r="C255" i="27"/>
  <c r="E255" s="1"/>
  <c r="C255" i="28"/>
  <c r="D255" s="1"/>
  <c r="F255" s="1"/>
  <c r="C255" i="29"/>
  <c r="E255" s="1"/>
  <c r="C255" i="30"/>
  <c r="E255" s="1"/>
  <c r="C255" i="31"/>
  <c r="D255" s="1"/>
  <c r="F255" s="1"/>
  <c r="C255" i="32"/>
  <c r="E255" s="1"/>
  <c r="C255" i="1"/>
  <c r="Q257" i="32"/>
  <c r="Q256"/>
  <c r="Q255"/>
  <c r="R257"/>
  <c r="S256"/>
  <c r="R256"/>
  <c r="R255"/>
  <c r="R254"/>
  <c r="Q254"/>
  <c r="R253"/>
  <c r="Q253"/>
  <c r="R252"/>
  <c r="Q252"/>
  <c r="R251"/>
  <c r="Q251"/>
  <c r="R250"/>
  <c r="Q250"/>
  <c r="R249"/>
  <c r="Q249"/>
  <c r="R248"/>
  <c r="Q248"/>
  <c r="R247"/>
  <c r="Q247"/>
  <c r="R246"/>
  <c r="Q246"/>
  <c r="R245"/>
  <c r="Q245"/>
  <c r="S244"/>
  <c r="R244"/>
  <c r="Q244"/>
  <c r="R243"/>
  <c r="Q243"/>
  <c r="R242"/>
  <c r="Q242"/>
  <c r="S241"/>
  <c r="R241"/>
  <c r="Q241"/>
  <c r="S248" l="1"/>
  <c r="D241"/>
  <c r="F241" s="1"/>
  <c r="S251"/>
  <c r="D255"/>
  <c r="F255" s="1"/>
  <c r="S254"/>
  <c r="S245"/>
  <c r="S250"/>
  <c r="S255"/>
  <c r="E247"/>
  <c r="S247"/>
  <c r="S243"/>
  <c r="S246"/>
  <c r="S253"/>
  <c r="S249"/>
  <c r="S257"/>
  <c r="S242"/>
  <c r="S252"/>
  <c r="E247" i="1"/>
  <c r="D255"/>
  <c r="D256"/>
  <c r="D246"/>
  <c r="E241"/>
  <c r="C258"/>
  <c r="D241" i="29"/>
  <c r="C258"/>
  <c r="C259" s="1"/>
  <c r="C260" s="1"/>
  <c r="D241" i="25"/>
  <c r="C258"/>
  <c r="C259" s="1"/>
  <c r="C260" s="1"/>
  <c r="D241" i="21"/>
  <c r="C258"/>
  <c r="C259" s="1"/>
  <c r="C260" s="1"/>
  <c r="E241" i="17"/>
  <c r="C258"/>
  <c r="C259" s="1"/>
  <c r="C260" s="1"/>
  <c r="E241" i="13"/>
  <c r="C258"/>
  <c r="C259" s="1"/>
  <c r="C260" s="1"/>
  <c r="D241" i="9"/>
  <c r="C258"/>
  <c r="C259" s="1"/>
  <c r="C260" s="1"/>
  <c r="E241" i="5"/>
  <c r="C258"/>
  <c r="C259" s="1"/>
  <c r="C260" s="1"/>
  <c r="E241" i="24"/>
  <c r="C258"/>
  <c r="C259" s="1"/>
  <c r="C260" s="1"/>
  <c r="D241" i="16"/>
  <c r="C258"/>
  <c r="C259" s="1"/>
  <c r="C260" s="1"/>
  <c r="E241" i="8"/>
  <c r="C258"/>
  <c r="C259" s="1"/>
  <c r="C260" s="1"/>
  <c r="E241" i="30"/>
  <c r="C258"/>
  <c r="C259" s="1"/>
  <c r="C260" s="1"/>
  <c r="D241" i="26"/>
  <c r="C258"/>
  <c r="C259" s="1"/>
  <c r="C260" s="1"/>
  <c r="D241" i="22"/>
  <c r="C258"/>
  <c r="C259" s="1"/>
  <c r="C260" s="1"/>
  <c r="E241" i="18"/>
  <c r="C258"/>
  <c r="C259" s="1"/>
  <c r="C260" s="1"/>
  <c r="E241" i="14"/>
  <c r="C258"/>
  <c r="C259" s="1"/>
  <c r="C260" s="1"/>
  <c r="D241" i="10"/>
  <c r="C258"/>
  <c r="C259" s="1"/>
  <c r="C260" s="1"/>
  <c r="E241" i="6"/>
  <c r="C258"/>
  <c r="C259" s="1"/>
  <c r="C260" s="1"/>
  <c r="E241" i="2"/>
  <c r="C258"/>
  <c r="C259" s="1"/>
  <c r="C260" s="1"/>
  <c r="D241" i="28"/>
  <c r="C258"/>
  <c r="C259" s="1"/>
  <c r="C260" s="1"/>
  <c r="D241" i="20"/>
  <c r="C258"/>
  <c r="C259" s="1"/>
  <c r="C260" s="1"/>
  <c r="E241" i="12"/>
  <c r="C258"/>
  <c r="C259" s="1"/>
  <c r="C260" s="1"/>
  <c r="E241" i="4"/>
  <c r="E258" s="1"/>
  <c r="E259" s="1"/>
  <c r="E260" s="1"/>
  <c r="C258"/>
  <c r="C259" s="1"/>
  <c r="C260" s="1"/>
  <c r="D248" i="1"/>
  <c r="D241" i="31"/>
  <c r="C258"/>
  <c r="C259" s="1"/>
  <c r="C260" s="1"/>
  <c r="D241" i="27"/>
  <c r="C258"/>
  <c r="C259" s="1"/>
  <c r="C260" s="1"/>
  <c r="D241" i="23"/>
  <c r="C258"/>
  <c r="C259" s="1"/>
  <c r="C260" s="1"/>
  <c r="D241" i="19"/>
  <c r="C258"/>
  <c r="C259" s="1"/>
  <c r="C260" s="1"/>
  <c r="E241" i="15"/>
  <c r="C258"/>
  <c r="C259" s="1"/>
  <c r="C260" s="1"/>
  <c r="E241" i="11"/>
  <c r="C258"/>
  <c r="C259" s="1"/>
  <c r="C260" s="1"/>
  <c r="D241" i="7"/>
  <c r="C258"/>
  <c r="C259" s="1"/>
  <c r="C260" s="1"/>
  <c r="E241" i="3"/>
  <c r="C258"/>
  <c r="C259" s="1"/>
  <c r="C260" s="1"/>
  <c r="D241" i="5"/>
  <c r="D241" i="3"/>
  <c r="D246" i="26"/>
  <c r="F246" s="1"/>
  <c r="D246" i="10"/>
  <c r="F246" s="1"/>
  <c r="D247" i="8"/>
  <c r="F247" s="1"/>
  <c r="D247" i="2"/>
  <c r="F247" s="1"/>
  <c r="D255" i="19"/>
  <c r="F255" s="1"/>
  <c r="D255" i="11"/>
  <c r="F255" s="1"/>
  <c r="D255" i="9"/>
  <c r="F255" s="1"/>
  <c r="D255" i="6"/>
  <c r="F255" s="1"/>
  <c r="D255" i="4"/>
  <c r="F255" s="1"/>
  <c r="D256" i="25"/>
  <c r="F256" s="1"/>
  <c r="D257" i="15"/>
  <c r="F257" s="1"/>
  <c r="D257" i="10"/>
  <c r="F257" s="1"/>
  <c r="D257" i="4"/>
  <c r="F257" s="1"/>
  <c r="E241" i="29"/>
  <c r="E241" i="26"/>
  <c r="E241" i="22"/>
  <c r="E241" i="19"/>
  <c r="E241" i="10"/>
  <c r="E258" s="1"/>
  <c r="E259" s="1"/>
  <c r="E260" s="1"/>
  <c r="E241" i="7"/>
  <c r="E248" i="1"/>
  <c r="E246" i="20"/>
  <c r="E246" i="15"/>
  <c r="E248" i="6"/>
  <c r="E255" i="1"/>
  <c r="E256"/>
  <c r="E255" i="28"/>
  <c r="E255" i="20"/>
  <c r="E255" i="16"/>
  <c r="E257" i="14"/>
  <c r="E257" i="12"/>
  <c r="E255" i="8"/>
  <c r="D241" i="1"/>
  <c r="D241" i="6"/>
  <c r="D241" i="4"/>
  <c r="D241" i="2"/>
  <c r="D246" i="17"/>
  <c r="F246" s="1"/>
  <c r="D247" i="24"/>
  <c r="F247" s="1"/>
  <c r="D255" i="30"/>
  <c r="F255" s="1"/>
  <c r="D255" i="14"/>
  <c r="F255" s="1"/>
  <c r="D255" i="10"/>
  <c r="F255" s="1"/>
  <c r="D255" i="7"/>
  <c r="F255" s="1"/>
  <c r="D255" i="5"/>
  <c r="F255" s="1"/>
  <c r="D256" i="31"/>
  <c r="F256" s="1"/>
  <c r="D257" i="16"/>
  <c r="F257" s="1"/>
  <c r="D256" i="10"/>
  <c r="F256" s="1"/>
  <c r="D256" i="5"/>
  <c r="F256" s="1"/>
  <c r="E241" i="31"/>
  <c r="E241" i="27"/>
  <c r="E241" i="23"/>
  <c r="E241" i="20"/>
  <c r="E241" i="16"/>
  <c r="E241" i="9"/>
  <c r="E246" i="1"/>
  <c r="E248" i="16"/>
  <c r="E246" i="13"/>
  <c r="E247" i="3"/>
  <c r="E257" i="28"/>
  <c r="E255" i="24"/>
  <c r="E256" i="18"/>
  <c r="E255" i="13"/>
  <c r="E256" i="9"/>
  <c r="E248" i="32"/>
  <c r="D248"/>
  <c r="F248" s="1"/>
  <c r="E246" i="14"/>
  <c r="D246"/>
  <c r="F246" s="1"/>
  <c r="D246" i="18"/>
  <c r="F246" s="1"/>
  <c r="D247" i="1"/>
  <c r="D247" i="17"/>
  <c r="F247" s="1"/>
  <c r="D257" i="27"/>
  <c r="F257" s="1"/>
  <c r="E246" i="30"/>
  <c r="E256" i="32"/>
  <c r="D256"/>
  <c r="F256" s="1"/>
  <c r="E256" i="28"/>
  <c r="D256"/>
  <c r="F256" s="1"/>
  <c r="D256" i="26"/>
  <c r="F256" s="1"/>
  <c r="E256"/>
  <c r="D256" i="20"/>
  <c r="F256" s="1"/>
  <c r="E256"/>
  <c r="D256" i="12"/>
  <c r="F256" s="1"/>
  <c r="E256"/>
  <c r="D256" i="6"/>
  <c r="F256" s="1"/>
  <c r="E256"/>
  <c r="D247" i="26"/>
  <c r="F247" s="1"/>
  <c r="E247"/>
  <c r="E246" i="19"/>
  <c r="D246"/>
  <c r="F246" s="1"/>
  <c r="D248" i="9"/>
  <c r="F248" s="1"/>
  <c r="E248"/>
  <c r="E246" i="7"/>
  <c r="D246"/>
  <c r="F246" s="1"/>
  <c r="E256" i="22"/>
  <c r="E257" i="1"/>
  <c r="D257"/>
  <c r="E257" i="11"/>
  <c r="D257"/>
  <c r="F257" s="1"/>
  <c r="D257" i="5"/>
  <c r="F257" s="1"/>
  <c r="E257"/>
  <c r="E247" i="21"/>
  <c r="D247"/>
  <c r="F247" s="1"/>
  <c r="E246" i="6"/>
  <c r="D246"/>
  <c r="F246" s="1"/>
  <c r="D246" i="11"/>
  <c r="F246" s="1"/>
  <c r="D247" i="29"/>
  <c r="F247" s="1"/>
  <c r="E248" i="20"/>
  <c r="D246" i="21"/>
  <c r="F246" s="1"/>
  <c r="D248" i="15"/>
  <c r="F248" s="1"/>
  <c r="D247" i="4"/>
  <c r="F247" s="1"/>
  <c r="D256" i="3"/>
  <c r="F256" s="1"/>
  <c r="E256" i="27"/>
  <c r="E257" i="24"/>
  <c r="E257" i="8"/>
  <c r="D246" i="32"/>
  <c r="F246" s="1"/>
  <c r="D247" i="20"/>
  <c r="F247" s="1"/>
  <c r="D257" i="6"/>
  <c r="F257" s="1"/>
  <c r="E247" i="16"/>
  <c r="E256" i="23"/>
  <c r="E256" i="19"/>
  <c r="E256" i="15"/>
  <c r="D255" i="25"/>
  <c r="F255" s="1"/>
  <c r="E257" i="31"/>
  <c r="E255"/>
  <c r="D248"/>
  <c r="F248" s="1"/>
  <c r="E247"/>
  <c r="E246"/>
  <c r="E257" i="30"/>
  <c r="D256"/>
  <c r="F256" s="1"/>
  <c r="E248"/>
  <c r="D247"/>
  <c r="F247" s="1"/>
  <c r="D241"/>
  <c r="D257" i="29"/>
  <c r="F257" s="1"/>
  <c r="E256"/>
  <c r="D255"/>
  <c r="F255" s="1"/>
  <c r="D248"/>
  <c r="F248" s="1"/>
  <c r="D246"/>
  <c r="F246" s="1"/>
  <c r="D248" i="28"/>
  <c r="F248" s="1"/>
  <c r="D247"/>
  <c r="F247" s="1"/>
  <c r="D246"/>
  <c r="F246" s="1"/>
  <c r="E241"/>
  <c r="E258" s="1"/>
  <c r="E259" s="1"/>
  <c r="E260" s="1"/>
  <c r="D255" i="27"/>
  <c r="F255" s="1"/>
  <c r="E248"/>
  <c r="E247"/>
  <c r="E246"/>
  <c r="E257" i="26"/>
  <c r="E255"/>
  <c r="D248"/>
  <c r="F248" s="1"/>
  <c r="D257" i="25"/>
  <c r="F257" s="1"/>
  <c r="D248"/>
  <c r="F248" s="1"/>
  <c r="D247"/>
  <c r="F247" s="1"/>
  <c r="D246"/>
  <c r="F246" s="1"/>
  <c r="E241"/>
  <c r="E258" s="1"/>
  <c r="E259" s="1"/>
  <c r="E260" s="1"/>
  <c r="D256" i="24"/>
  <c r="F256" s="1"/>
  <c r="E248"/>
  <c r="D246"/>
  <c r="F246" s="1"/>
  <c r="D241"/>
  <c r="D257" i="23"/>
  <c r="F257" s="1"/>
  <c r="E255"/>
  <c r="E248"/>
  <c r="D247"/>
  <c r="F247" s="1"/>
  <c r="E246"/>
  <c r="D257" i="22"/>
  <c r="F257" s="1"/>
  <c r="D255"/>
  <c r="F255" s="1"/>
  <c r="D248"/>
  <c r="F248" s="1"/>
  <c r="D247"/>
  <c r="F247" s="1"/>
  <c r="D246"/>
  <c r="F246" s="1"/>
  <c r="D257" i="21"/>
  <c r="F257" s="1"/>
  <c r="E256"/>
  <c r="D255"/>
  <c r="F255" s="1"/>
  <c r="D248"/>
  <c r="F248" s="1"/>
  <c r="E241"/>
  <c r="D257" i="20"/>
  <c r="F257" s="1"/>
  <c r="D257" i="19"/>
  <c r="F257" s="1"/>
  <c r="D248"/>
  <c r="F248" s="1"/>
  <c r="E247"/>
  <c r="D257" i="18"/>
  <c r="F257" s="1"/>
  <c r="D255"/>
  <c r="F255" s="1"/>
  <c r="E248"/>
  <c r="D247"/>
  <c r="F247" s="1"/>
  <c r="D241"/>
  <c r="D257" i="17"/>
  <c r="F257" s="1"/>
  <c r="D256"/>
  <c r="F256" s="1"/>
  <c r="D255"/>
  <c r="F255" s="1"/>
  <c r="E248"/>
  <c r="D241"/>
  <c r="D256" i="16"/>
  <c r="F256" s="1"/>
  <c r="D246"/>
  <c r="F246" s="1"/>
  <c r="E255" i="15"/>
  <c r="D247"/>
  <c r="F247" s="1"/>
  <c r="D241"/>
  <c r="E256" i="14"/>
  <c r="E248"/>
  <c r="D247"/>
  <c r="F247" s="1"/>
  <c r="D241"/>
  <c r="E257" i="13"/>
  <c r="D256"/>
  <c r="F256" s="1"/>
  <c r="E248"/>
  <c r="D247"/>
  <c r="F247" s="1"/>
  <c r="D241"/>
  <c r="D255" i="12"/>
  <c r="F255" s="1"/>
  <c r="D248"/>
  <c r="F248" s="1"/>
  <c r="D247"/>
  <c r="F247" s="1"/>
  <c r="D246"/>
  <c r="F246" s="1"/>
  <c r="D241"/>
  <c r="D256" i="11"/>
  <c r="F256" s="1"/>
  <c r="D248"/>
  <c r="F248" s="1"/>
  <c r="E247"/>
  <c r="D241"/>
  <c r="E248" i="10"/>
  <c r="D247"/>
  <c r="F247" s="1"/>
  <c r="D257" i="9"/>
  <c r="F257" s="1"/>
  <c r="D246"/>
  <c r="F246" s="1"/>
  <c r="D247"/>
  <c r="F247" s="1"/>
  <c r="D256" i="8"/>
  <c r="F256" s="1"/>
  <c r="E248"/>
  <c r="D246"/>
  <c r="F246" s="1"/>
  <c r="D241"/>
  <c r="D257" i="7"/>
  <c r="F257" s="1"/>
  <c r="D256"/>
  <c r="F256" s="1"/>
  <c r="D248"/>
  <c r="F248" s="1"/>
  <c r="D247"/>
  <c r="F247" s="1"/>
  <c r="D247" i="6"/>
  <c r="F247" s="1"/>
  <c r="D248" i="5"/>
  <c r="F248" s="1"/>
  <c r="E247"/>
  <c r="D246"/>
  <c r="F246" s="1"/>
  <c r="D256" i="4"/>
  <c r="F256" s="1"/>
  <c r="D248"/>
  <c r="F248" s="1"/>
  <c r="D246"/>
  <c r="F246" s="1"/>
  <c r="D257" i="3"/>
  <c r="F257" s="1"/>
  <c r="D255"/>
  <c r="F255" s="1"/>
  <c r="D248"/>
  <c r="F248" s="1"/>
  <c r="D246"/>
  <c r="F246" s="1"/>
  <c r="D256" i="2"/>
  <c r="F256" s="1"/>
  <c r="D255"/>
  <c r="F255" s="1"/>
  <c r="E257"/>
  <c r="D248"/>
  <c r="F248" s="1"/>
  <c r="E246"/>
  <c r="E258" i="29" l="1"/>
  <c r="E259" s="1"/>
  <c r="E260" s="1"/>
  <c r="F241" i="11"/>
  <c r="F258" s="1"/>
  <c r="F259" s="1"/>
  <c r="F260" s="1"/>
  <c r="D258"/>
  <c r="F241" i="18"/>
  <c r="F258" s="1"/>
  <c r="F259" s="1"/>
  <c r="F260" s="1"/>
  <c r="D258"/>
  <c r="F241" i="24"/>
  <c r="F258" s="1"/>
  <c r="F259" s="1"/>
  <c r="F260" s="1"/>
  <c r="D258"/>
  <c r="F241" i="8"/>
  <c r="F258" s="1"/>
  <c r="F259" s="1"/>
  <c r="F260" s="1"/>
  <c r="D258"/>
  <c r="F241" i="17"/>
  <c r="F258" s="1"/>
  <c r="F259" s="1"/>
  <c r="F260" s="1"/>
  <c r="D258"/>
  <c r="F247" i="1"/>
  <c r="F241" i="2"/>
  <c r="F258" s="1"/>
  <c r="F259" s="1"/>
  <c r="F260" s="1"/>
  <c r="D258"/>
  <c r="F241" i="5"/>
  <c r="F258" s="1"/>
  <c r="F259" s="1"/>
  <c r="F260" s="1"/>
  <c r="D258"/>
  <c r="F241" i="7"/>
  <c r="F258" s="1"/>
  <c r="F259" s="1"/>
  <c r="F260" s="1"/>
  <c r="D258"/>
  <c r="F241" i="23"/>
  <c r="F258" s="1"/>
  <c r="F259" s="1"/>
  <c r="F260" s="1"/>
  <c r="D258"/>
  <c r="F241" i="31"/>
  <c r="F258" s="1"/>
  <c r="F259" s="1"/>
  <c r="F260" s="1"/>
  <c r="D258"/>
  <c r="F241" i="20"/>
  <c r="F258" s="1"/>
  <c r="F259" s="1"/>
  <c r="F260" s="1"/>
  <c r="D258"/>
  <c r="F241" i="10"/>
  <c r="F258" s="1"/>
  <c r="F259" s="1"/>
  <c r="F260" s="1"/>
  <c r="D258"/>
  <c r="F241" i="26"/>
  <c r="F258" s="1"/>
  <c r="F259" s="1"/>
  <c r="F260" s="1"/>
  <c r="D258"/>
  <c r="F241" i="9"/>
  <c r="F258" s="1"/>
  <c r="F259" s="1"/>
  <c r="F260" s="1"/>
  <c r="D258"/>
  <c r="F241" i="25"/>
  <c r="F258" s="1"/>
  <c r="F259" s="1"/>
  <c r="F260" s="1"/>
  <c r="D258"/>
  <c r="E258" i="20"/>
  <c r="E259" s="1"/>
  <c r="E260" s="1"/>
  <c r="E258" i="16"/>
  <c r="E259" s="1"/>
  <c r="E260" s="1"/>
  <c r="E258" i="31"/>
  <c r="E259" s="1"/>
  <c r="E260" s="1"/>
  <c r="E258" i="7"/>
  <c r="E259" s="1"/>
  <c r="E260" s="1"/>
  <c r="E258" i="26"/>
  <c r="E259" s="1"/>
  <c r="E260" s="1"/>
  <c r="E258" i="15"/>
  <c r="E259" s="1"/>
  <c r="E260" s="1"/>
  <c r="E258" i="2"/>
  <c r="E259" s="1"/>
  <c r="E260" s="1"/>
  <c r="E258" i="18"/>
  <c r="E259" s="1"/>
  <c r="E260" s="1"/>
  <c r="E258" i="8"/>
  <c r="E259" s="1"/>
  <c r="E260" s="1"/>
  <c r="E258" i="24"/>
  <c r="E259" s="1"/>
  <c r="E260" s="1"/>
  <c r="E258" i="17"/>
  <c r="E259" s="1"/>
  <c r="E260" s="1"/>
  <c r="F241" i="12"/>
  <c r="F258" s="1"/>
  <c r="F259" s="1"/>
  <c r="F260" s="1"/>
  <c r="D258"/>
  <c r="E258" i="1"/>
  <c r="F241" i="14"/>
  <c r="F258" s="1"/>
  <c r="F259" s="1"/>
  <c r="F260" s="1"/>
  <c r="D258"/>
  <c r="F241" i="15"/>
  <c r="F258" s="1"/>
  <c r="F259" s="1"/>
  <c r="F260" s="1"/>
  <c r="D258"/>
  <c r="F241" i="1"/>
  <c r="D258"/>
  <c r="F241" i="3"/>
  <c r="F258" s="1"/>
  <c r="F259" s="1"/>
  <c r="F260" s="1"/>
  <c r="D258"/>
  <c r="C259" i="1"/>
  <c r="F246"/>
  <c r="F255"/>
  <c r="E258" i="9"/>
  <c r="E259" s="1"/>
  <c r="E260" s="1"/>
  <c r="E258" i="27"/>
  <c r="E259" s="1"/>
  <c r="E260" s="1"/>
  <c r="E258" i="22"/>
  <c r="E259" s="1"/>
  <c r="E260" s="1"/>
  <c r="F241" i="4"/>
  <c r="F258" s="1"/>
  <c r="F259" s="1"/>
  <c r="F260" s="1"/>
  <c r="D258"/>
  <c r="F256" i="1"/>
  <c r="F241" i="13"/>
  <c r="F258" s="1"/>
  <c r="F259" s="1"/>
  <c r="F260" s="1"/>
  <c r="D258"/>
  <c r="F241" i="30"/>
  <c r="F258" s="1"/>
  <c r="F259" s="1"/>
  <c r="F260" s="1"/>
  <c r="D258"/>
  <c r="F257" i="1"/>
  <c r="F241" i="6"/>
  <c r="F258" s="1"/>
  <c r="F259" s="1"/>
  <c r="F260" s="1"/>
  <c r="D258"/>
  <c r="F241" i="19"/>
  <c r="F258" s="1"/>
  <c r="F259" s="1"/>
  <c r="F260" s="1"/>
  <c r="D258"/>
  <c r="F241" i="27"/>
  <c r="F258" s="1"/>
  <c r="F259" s="1"/>
  <c r="F260" s="1"/>
  <c r="D258"/>
  <c r="F248" i="1"/>
  <c r="F241" i="28"/>
  <c r="F258" s="1"/>
  <c r="F259" s="1"/>
  <c r="F260" s="1"/>
  <c r="D258"/>
  <c r="F241" i="22"/>
  <c r="F258" s="1"/>
  <c r="F259" s="1"/>
  <c r="F260" s="1"/>
  <c r="D258"/>
  <c r="F241" i="16"/>
  <c r="F258" s="1"/>
  <c r="F259" s="1"/>
  <c r="F260" s="1"/>
  <c r="D258"/>
  <c r="F241" i="21"/>
  <c r="F258" s="1"/>
  <c r="F259" s="1"/>
  <c r="F260" s="1"/>
  <c r="D258"/>
  <c r="F241" i="29"/>
  <c r="F258" s="1"/>
  <c r="F259" s="1"/>
  <c r="F260" s="1"/>
  <c r="D258"/>
  <c r="E258" i="21"/>
  <c r="E259" s="1"/>
  <c r="E260" s="1"/>
  <c r="E258" i="23"/>
  <c r="E259" s="1"/>
  <c r="E260" s="1"/>
  <c r="E258" i="19"/>
  <c r="E259" s="1"/>
  <c r="E260" s="1"/>
  <c r="E258" i="3"/>
  <c r="E259" s="1"/>
  <c r="E260" s="1"/>
  <c r="E258" i="11"/>
  <c r="E259" s="1"/>
  <c r="E260" s="1"/>
  <c r="E258" i="12"/>
  <c r="E259" s="1"/>
  <c r="E260" s="1"/>
  <c r="E258" i="6"/>
  <c r="E259" s="1"/>
  <c r="E260" s="1"/>
  <c r="E258" i="14"/>
  <c r="E259" s="1"/>
  <c r="E260" s="1"/>
  <c r="E258" i="30"/>
  <c r="E259" s="1"/>
  <c r="E260" s="1"/>
  <c r="E258" i="5"/>
  <c r="E259" s="1"/>
  <c r="E260" s="1"/>
  <c r="E258" i="13"/>
  <c r="E259" s="1"/>
  <c r="E260" s="1"/>
  <c r="S325" i="32"/>
  <c r="R325"/>
  <c r="S324"/>
  <c r="R324"/>
  <c r="R320"/>
  <c r="R321"/>
  <c r="R319"/>
  <c r="Q325"/>
  <c r="Q324"/>
  <c r="S319"/>
  <c r="Q320"/>
  <c r="Q321"/>
  <c r="S322" i="2"/>
  <c r="S322" i="3"/>
  <c r="S322" i="4"/>
  <c r="S322" i="5"/>
  <c r="S322" i="6"/>
  <c r="S322" i="7"/>
  <c r="S322" i="8"/>
  <c r="S322" i="9"/>
  <c r="S322" i="10"/>
  <c r="S322" i="11"/>
  <c r="S322" i="12"/>
  <c r="S322" i="13"/>
  <c r="S322" i="14"/>
  <c r="S322" i="15"/>
  <c r="S322" i="16"/>
  <c r="S322" i="17"/>
  <c r="S322" i="18"/>
  <c r="S322" i="19"/>
  <c r="S322" i="20"/>
  <c r="S322" i="21"/>
  <c r="S322" i="22"/>
  <c r="S322" i="23"/>
  <c r="S322" i="24"/>
  <c r="S322" i="25"/>
  <c r="S322" i="26"/>
  <c r="S322" i="27"/>
  <c r="S322" i="28"/>
  <c r="S322" i="29"/>
  <c r="S322" i="30"/>
  <c r="S322" i="31"/>
  <c r="Q319" i="32"/>
  <c r="S322" i="1"/>
  <c r="P283" i="32"/>
  <c r="P270" i="2"/>
  <c r="P270" i="3"/>
  <c r="P270" i="4"/>
  <c r="P270" i="5"/>
  <c r="P270" i="6"/>
  <c r="P270" i="7"/>
  <c r="P270" i="8"/>
  <c r="P270" i="9"/>
  <c r="P270" i="10"/>
  <c r="P270" i="11"/>
  <c r="P270" i="12"/>
  <c r="P270" i="13"/>
  <c r="P270" i="14"/>
  <c r="P270" i="15"/>
  <c r="P270" i="16"/>
  <c r="P270" i="17"/>
  <c r="P270" i="18"/>
  <c r="P270" i="19"/>
  <c r="P270" i="20"/>
  <c r="P270" i="21"/>
  <c r="P270" i="22"/>
  <c r="P270" i="23"/>
  <c r="P270" i="24"/>
  <c r="P270" i="25"/>
  <c r="P270" i="26"/>
  <c r="P270" i="27"/>
  <c r="P270" i="28"/>
  <c r="P270" i="29"/>
  <c r="P270" i="30"/>
  <c r="P270" i="31"/>
  <c r="P270" i="32"/>
  <c r="P270" i="1"/>
  <c r="P269" i="2"/>
  <c r="P269" i="3"/>
  <c r="P269" i="4"/>
  <c r="P269" i="5"/>
  <c r="P269" i="6"/>
  <c r="P269" i="7"/>
  <c r="P269" i="8"/>
  <c r="P269" i="9"/>
  <c r="P269" i="10"/>
  <c r="P269" i="11"/>
  <c r="P269" i="12"/>
  <c r="P269" i="13"/>
  <c r="P269" i="14"/>
  <c r="P269" i="15"/>
  <c r="P269" i="16"/>
  <c r="P269" i="17"/>
  <c r="P269" i="18"/>
  <c r="P269" i="19"/>
  <c r="P269" i="20"/>
  <c r="P269" i="21"/>
  <c r="P269" i="22"/>
  <c r="P269" i="23"/>
  <c r="P269" i="24"/>
  <c r="P269" i="25"/>
  <c r="P269" i="26"/>
  <c r="P269" i="27"/>
  <c r="P269" i="28"/>
  <c r="P269" i="29"/>
  <c r="P269" i="30"/>
  <c r="P269" i="31"/>
  <c r="P269" i="32"/>
  <c r="P269" i="1"/>
  <c r="P268" i="2"/>
  <c r="P268" i="3"/>
  <c r="P268" i="4"/>
  <c r="P268" i="5"/>
  <c r="P268" i="6"/>
  <c r="P268" i="7"/>
  <c r="P268" i="8"/>
  <c r="P268" i="9"/>
  <c r="P268" i="10"/>
  <c r="P268" i="11"/>
  <c r="P268" i="12"/>
  <c r="P268" i="13"/>
  <c r="P268" i="14"/>
  <c r="P268" i="15"/>
  <c r="P268" i="16"/>
  <c r="P268" i="17"/>
  <c r="P268" i="18"/>
  <c r="P268" i="19"/>
  <c r="P268" i="20"/>
  <c r="P268" i="21"/>
  <c r="P268" i="22"/>
  <c r="P268" i="23"/>
  <c r="P268" i="24"/>
  <c r="P268" i="25"/>
  <c r="P268" i="26"/>
  <c r="P268" i="27"/>
  <c r="P268" i="28"/>
  <c r="P268" i="29"/>
  <c r="P268" i="30"/>
  <c r="P268" i="31"/>
  <c r="P268" i="32"/>
  <c r="P268" i="1"/>
  <c r="S321" i="32" l="1"/>
  <c r="S320"/>
  <c r="Q268" i="30"/>
  <c r="R268"/>
  <c r="P283"/>
  <c r="Q268" i="18"/>
  <c r="R268"/>
  <c r="P283"/>
  <c r="Q268" i="10"/>
  <c r="R268"/>
  <c r="P283"/>
  <c r="Q269" i="30"/>
  <c r="S269" s="1"/>
  <c r="R269"/>
  <c r="Q269" i="22"/>
  <c r="S269" s="1"/>
  <c r="R269"/>
  <c r="Q269" i="10"/>
  <c r="S269" s="1"/>
  <c r="R269"/>
  <c r="Q270" i="30"/>
  <c r="S270" s="1"/>
  <c r="R270"/>
  <c r="Q270" i="14"/>
  <c r="S270" s="1"/>
  <c r="R270"/>
  <c r="Q270" i="10"/>
  <c r="S270" s="1"/>
  <c r="R270"/>
  <c r="Q270" i="2"/>
  <c r="S270" s="1"/>
  <c r="R270"/>
  <c r="D259" i="15"/>
  <c r="D260" s="1"/>
  <c r="D398"/>
  <c r="D403" s="1"/>
  <c r="D516" s="1"/>
  <c r="D259" i="25"/>
  <c r="D260" s="1"/>
  <c r="D398"/>
  <c r="D403" s="1"/>
  <c r="D516" s="1"/>
  <c r="D259" i="8"/>
  <c r="D260" s="1"/>
  <c r="D398"/>
  <c r="D403" s="1"/>
  <c r="D516" s="1"/>
  <c r="Q268" i="23"/>
  <c r="R268"/>
  <c r="P283"/>
  <c r="Q268" i="15"/>
  <c r="R268"/>
  <c r="P283"/>
  <c r="Q268" i="7"/>
  <c r="R268"/>
  <c r="R283" s="1"/>
  <c r="P283"/>
  <c r="Q268" i="3"/>
  <c r="R268"/>
  <c r="P283"/>
  <c r="Q269" i="31"/>
  <c r="S269" s="1"/>
  <c r="R269"/>
  <c r="Q269" i="27"/>
  <c r="S269" s="1"/>
  <c r="R269"/>
  <c r="Q269" i="23"/>
  <c r="S269" s="1"/>
  <c r="R269"/>
  <c r="Q269" i="19"/>
  <c r="S269" s="1"/>
  <c r="R269"/>
  <c r="Q269" i="15"/>
  <c r="S269" s="1"/>
  <c r="R269"/>
  <c r="Q269" i="11"/>
  <c r="S269" s="1"/>
  <c r="R269"/>
  <c r="Q269" i="7"/>
  <c r="S269" s="1"/>
  <c r="R269"/>
  <c r="Q269" i="3"/>
  <c r="S269" s="1"/>
  <c r="R269"/>
  <c r="Q270" i="31"/>
  <c r="S270" s="1"/>
  <c r="R270"/>
  <c r="Q270" i="27"/>
  <c r="S270" s="1"/>
  <c r="R270"/>
  <c r="Q270" i="23"/>
  <c r="S270" s="1"/>
  <c r="R270"/>
  <c r="Q270" i="19"/>
  <c r="S270" s="1"/>
  <c r="R270"/>
  <c r="Q270" i="15"/>
  <c r="S270" s="1"/>
  <c r="R270"/>
  <c r="Q270" i="11"/>
  <c r="S270" s="1"/>
  <c r="R270"/>
  <c r="Q270" i="7"/>
  <c r="S270" s="1"/>
  <c r="R270"/>
  <c r="Q270" i="3"/>
  <c r="S270" s="1"/>
  <c r="R270"/>
  <c r="D259" i="29"/>
  <c r="D260" s="1"/>
  <c r="D398"/>
  <c r="D403" s="1"/>
  <c r="D516" s="1"/>
  <c r="D259" i="16"/>
  <c r="D260" s="1"/>
  <c r="D398"/>
  <c r="D403" s="1"/>
  <c r="D516" s="1"/>
  <c r="D259" i="28"/>
  <c r="D260" s="1"/>
  <c r="D398"/>
  <c r="D403" s="1"/>
  <c r="D516" s="1"/>
  <c r="D259" i="27"/>
  <c r="D260" s="1"/>
  <c r="D398"/>
  <c r="D403" s="1"/>
  <c r="D516" s="1"/>
  <c r="D259" i="6"/>
  <c r="D260" s="1"/>
  <c r="D398"/>
  <c r="D403" s="1"/>
  <c r="D516" s="1"/>
  <c r="D259" i="30"/>
  <c r="D260" s="1"/>
  <c r="D398"/>
  <c r="D403" s="1"/>
  <c r="D516" s="1"/>
  <c r="D259" i="3"/>
  <c r="D260" s="1"/>
  <c r="D398"/>
  <c r="D403" s="1"/>
  <c r="D516" s="1"/>
  <c r="F258" i="1"/>
  <c r="Q268" i="22"/>
  <c r="R268"/>
  <c r="P283"/>
  <c r="Q268" i="6"/>
  <c r="R268"/>
  <c r="P283"/>
  <c r="Q269" i="26"/>
  <c r="S269" s="1"/>
  <c r="R269"/>
  <c r="Q269" i="14"/>
  <c r="S269" s="1"/>
  <c r="R269"/>
  <c r="Q269" i="6"/>
  <c r="S269" s="1"/>
  <c r="R269"/>
  <c r="Q270" i="26"/>
  <c r="S270" s="1"/>
  <c r="R270"/>
  <c r="Q270" i="18"/>
  <c r="S270" s="1"/>
  <c r="R270"/>
  <c r="Q270" i="6"/>
  <c r="S270" s="1"/>
  <c r="R270"/>
  <c r="E259" i="1"/>
  <c r="D259" i="26"/>
  <c r="D260" s="1"/>
  <c r="D398"/>
  <c r="D403" s="1"/>
  <c r="D516" s="1"/>
  <c r="D259" i="20"/>
  <c r="D260" s="1"/>
  <c r="D398"/>
  <c r="D403" s="1"/>
  <c r="D516" s="1"/>
  <c r="D259" i="23"/>
  <c r="D260" s="1"/>
  <c r="D398"/>
  <c r="D403" s="1"/>
  <c r="D516" s="1"/>
  <c r="D259" i="5"/>
  <c r="D260" s="1"/>
  <c r="D398"/>
  <c r="D403" s="1"/>
  <c r="D516" s="1"/>
  <c r="D259" i="18"/>
  <c r="D260" s="1"/>
  <c r="D398"/>
  <c r="D403" s="1"/>
  <c r="D516" s="1"/>
  <c r="Q268" i="31"/>
  <c r="R268"/>
  <c r="R283" s="1"/>
  <c r="P283"/>
  <c r="Q268" i="27"/>
  <c r="R268"/>
  <c r="P283"/>
  <c r="Q268" i="19"/>
  <c r="R268"/>
  <c r="R283" s="1"/>
  <c r="P283"/>
  <c r="Q268" i="11"/>
  <c r="R268"/>
  <c r="P283"/>
  <c r="Q268" i="28"/>
  <c r="R268"/>
  <c r="R283" s="1"/>
  <c r="P283"/>
  <c r="Q268" i="24"/>
  <c r="R268"/>
  <c r="P283"/>
  <c r="Q268" i="20"/>
  <c r="R268"/>
  <c r="P283"/>
  <c r="Q268" i="16"/>
  <c r="R268"/>
  <c r="P283"/>
  <c r="Q268" i="12"/>
  <c r="R268"/>
  <c r="R283" s="1"/>
  <c r="P283"/>
  <c r="Q268" i="8"/>
  <c r="R268"/>
  <c r="P283"/>
  <c r="Q268" i="4"/>
  <c r="R268"/>
  <c r="P283"/>
  <c r="Q269" i="28"/>
  <c r="S269" s="1"/>
  <c r="R269"/>
  <c r="Q269" i="24"/>
  <c r="S269" s="1"/>
  <c r="R269"/>
  <c r="Q269" i="20"/>
  <c r="S269" s="1"/>
  <c r="R269"/>
  <c r="Q269" i="16"/>
  <c r="S269" s="1"/>
  <c r="R269"/>
  <c r="Q269" i="12"/>
  <c r="S269" s="1"/>
  <c r="R269"/>
  <c r="Q269" i="8"/>
  <c r="S269" s="1"/>
  <c r="R269"/>
  <c r="Q269" i="4"/>
  <c r="S269" s="1"/>
  <c r="R269"/>
  <c r="Q270" i="28"/>
  <c r="S270" s="1"/>
  <c r="R270"/>
  <c r="Q270" i="24"/>
  <c r="S270" s="1"/>
  <c r="R270"/>
  <c r="Q270" i="20"/>
  <c r="S270" s="1"/>
  <c r="R270"/>
  <c r="Q270" i="16"/>
  <c r="S270" s="1"/>
  <c r="R270"/>
  <c r="Q270" i="12"/>
  <c r="S270" s="1"/>
  <c r="R270"/>
  <c r="Q270" i="8"/>
  <c r="S270" s="1"/>
  <c r="R270"/>
  <c r="Q270" i="4"/>
  <c r="S270" s="1"/>
  <c r="R270"/>
  <c r="D259" i="14"/>
  <c r="D260" s="1"/>
  <c r="D398"/>
  <c r="D403" s="1"/>
  <c r="D516" s="1"/>
  <c r="D259" i="12"/>
  <c r="D260" s="1"/>
  <c r="D398"/>
  <c r="D403" s="1"/>
  <c r="D516" s="1"/>
  <c r="D259" i="9"/>
  <c r="D260" s="1"/>
  <c r="D398"/>
  <c r="D403" s="1"/>
  <c r="D516" s="1"/>
  <c r="D259" i="10"/>
  <c r="D260" s="1"/>
  <c r="D398"/>
  <c r="D403" s="1"/>
  <c r="D516" s="1"/>
  <c r="D259" i="31"/>
  <c r="D260" s="1"/>
  <c r="D398"/>
  <c r="D403" s="1"/>
  <c r="D516" s="1"/>
  <c r="D259" i="7"/>
  <c r="D260" s="1"/>
  <c r="D398"/>
  <c r="D403" s="1"/>
  <c r="D516" s="1"/>
  <c r="D259" i="2"/>
  <c r="D260" s="1"/>
  <c r="D398"/>
  <c r="D403" s="1"/>
  <c r="D516" s="1"/>
  <c r="D259" i="17"/>
  <c r="D260" s="1"/>
  <c r="D398"/>
  <c r="D403" s="1"/>
  <c r="D516" s="1"/>
  <c r="D259" i="24"/>
  <c r="D260" s="1"/>
  <c r="D398"/>
  <c r="D403" s="1"/>
  <c r="D516" s="1"/>
  <c r="D259" i="11"/>
  <c r="D260" s="1"/>
  <c r="D398"/>
  <c r="D403" s="1"/>
  <c r="D516" s="1"/>
  <c r="Q268" i="26"/>
  <c r="R268"/>
  <c r="R283" s="1"/>
  <c r="P283"/>
  <c r="Q268" i="14"/>
  <c r="R268"/>
  <c r="P283"/>
  <c r="Q268" i="2"/>
  <c r="R268"/>
  <c r="P283"/>
  <c r="Q269" i="18"/>
  <c r="S269" s="1"/>
  <c r="R269"/>
  <c r="Q269" i="2"/>
  <c r="S269" s="1"/>
  <c r="R269"/>
  <c r="Q270" i="22"/>
  <c r="S270" s="1"/>
  <c r="R270"/>
  <c r="Q268" i="1"/>
  <c r="R268"/>
  <c r="P283"/>
  <c r="Q268" i="29"/>
  <c r="R268"/>
  <c r="P283"/>
  <c r="Q268" i="25"/>
  <c r="R268"/>
  <c r="P283"/>
  <c r="Q268" i="21"/>
  <c r="R268"/>
  <c r="P283"/>
  <c r="Q268" i="17"/>
  <c r="R268"/>
  <c r="P283"/>
  <c r="Q268" i="13"/>
  <c r="R268"/>
  <c r="P283"/>
  <c r="Q268" i="9"/>
  <c r="R268"/>
  <c r="P283"/>
  <c r="Q268" i="5"/>
  <c r="R268"/>
  <c r="P283"/>
  <c r="Q269" i="1"/>
  <c r="R269"/>
  <c r="Q269" i="29"/>
  <c r="S269" s="1"/>
  <c r="R269"/>
  <c r="Q269" i="25"/>
  <c r="S269" s="1"/>
  <c r="R269"/>
  <c r="Q269" i="21"/>
  <c r="S269" s="1"/>
  <c r="R269"/>
  <c r="Q269" i="17"/>
  <c r="S269" s="1"/>
  <c r="R269"/>
  <c r="Q269" i="13"/>
  <c r="S269" s="1"/>
  <c r="R269"/>
  <c r="Q269" i="9"/>
  <c r="S269" s="1"/>
  <c r="R269"/>
  <c r="Q269" i="5"/>
  <c r="S269" s="1"/>
  <c r="R269"/>
  <c r="Q270" i="1"/>
  <c r="R270"/>
  <c r="Q270" i="29"/>
  <c r="S270" s="1"/>
  <c r="R270"/>
  <c r="Q270" i="25"/>
  <c r="S270" s="1"/>
  <c r="R270"/>
  <c r="Q270" i="21"/>
  <c r="S270" s="1"/>
  <c r="R270"/>
  <c r="Q270" i="17"/>
  <c r="S270" s="1"/>
  <c r="R270"/>
  <c r="Q270" i="13"/>
  <c r="S270" s="1"/>
  <c r="R270"/>
  <c r="Q270" i="9"/>
  <c r="S270" s="1"/>
  <c r="R270"/>
  <c r="Q270" i="5"/>
  <c r="S270" s="1"/>
  <c r="R270"/>
  <c r="D259" i="21"/>
  <c r="D260" s="1"/>
  <c r="D398"/>
  <c r="D403" s="1"/>
  <c r="D516" s="1"/>
  <c r="D259" i="22"/>
  <c r="D260" s="1"/>
  <c r="D398"/>
  <c r="D403" s="1"/>
  <c r="D516" s="1"/>
  <c r="D259" i="19"/>
  <c r="D260" s="1"/>
  <c r="D398"/>
  <c r="D403" s="1"/>
  <c r="D516" s="1"/>
  <c r="D259" i="13"/>
  <c r="D260" s="1"/>
  <c r="D398"/>
  <c r="D403" s="1"/>
  <c r="D516" s="1"/>
  <c r="D259" i="4"/>
  <c r="D260" s="1"/>
  <c r="D398"/>
  <c r="D403" s="1"/>
  <c r="D516" s="1"/>
  <c r="C260" i="1"/>
  <c r="D259"/>
  <c r="D398"/>
  <c r="R265" i="32"/>
  <c r="R266"/>
  <c r="R267"/>
  <c r="R268"/>
  <c r="R269"/>
  <c r="R270"/>
  <c r="R271"/>
  <c r="R272"/>
  <c r="R273"/>
  <c r="R274"/>
  <c r="S274"/>
  <c r="R275"/>
  <c r="R276"/>
  <c r="R277"/>
  <c r="R278"/>
  <c r="R279"/>
  <c r="R280"/>
  <c r="R281"/>
  <c r="R282"/>
  <c r="S282"/>
  <c r="Q282"/>
  <c r="Q265"/>
  <c r="Q266"/>
  <c r="Q267"/>
  <c r="Q268"/>
  <c r="S268" s="1"/>
  <c r="Q269"/>
  <c r="S269" s="1"/>
  <c r="Q270"/>
  <c r="S270" s="1"/>
  <c r="Q271"/>
  <c r="Q272"/>
  <c r="Q273"/>
  <c r="Q274"/>
  <c r="Q275"/>
  <c r="Q276"/>
  <c r="Q277"/>
  <c r="Q278"/>
  <c r="Q279"/>
  <c r="Q280"/>
  <c r="Q281"/>
  <c r="R264"/>
  <c r="Q264"/>
  <c r="R283" i="4" l="1"/>
  <c r="S280" i="32"/>
  <c r="S279"/>
  <c r="S271"/>
  <c r="S281"/>
  <c r="S273"/>
  <c r="S265"/>
  <c r="R283" i="2"/>
  <c r="S277" i="32"/>
  <c r="S266"/>
  <c r="S264"/>
  <c r="S267"/>
  <c r="S272"/>
  <c r="R283" i="20"/>
  <c r="S278" i="32"/>
  <c r="S275"/>
  <c r="S276"/>
  <c r="D260" i="1"/>
  <c r="S268" i="14"/>
  <c r="S283" s="1"/>
  <c r="Q283"/>
  <c r="S268" i="16"/>
  <c r="S283" s="1"/>
  <c r="Q283"/>
  <c r="S268" i="11"/>
  <c r="S283" s="1"/>
  <c r="Q283"/>
  <c r="S268" i="6"/>
  <c r="S283" s="1"/>
  <c r="Q283"/>
  <c r="F259" i="1"/>
  <c r="S268" i="15"/>
  <c r="S283" s="1"/>
  <c r="Q283"/>
  <c r="S268" i="30"/>
  <c r="S283" s="1"/>
  <c r="Q283"/>
  <c r="D403" i="1"/>
  <c r="D516" s="1"/>
  <c r="S268" i="17"/>
  <c r="S283" s="1"/>
  <c r="Q283"/>
  <c r="S268" i="1"/>
  <c r="Q283"/>
  <c r="S268" i="26"/>
  <c r="S283" s="1"/>
  <c r="Q283"/>
  <c r="S268" i="4"/>
  <c r="S283" s="1"/>
  <c r="Q283"/>
  <c r="S268" i="20"/>
  <c r="S283" s="1"/>
  <c r="Q283"/>
  <c r="S268" i="19"/>
  <c r="S283" s="1"/>
  <c r="Q283"/>
  <c r="S268" i="22"/>
  <c r="S283" s="1"/>
  <c r="Q283"/>
  <c r="S268" i="23"/>
  <c r="S283" s="1"/>
  <c r="Q283"/>
  <c r="R283" i="18"/>
  <c r="R283" i="13"/>
  <c r="R283" i="29"/>
  <c r="R283" i="14"/>
  <c r="R283" i="16"/>
  <c r="R283" i="11"/>
  <c r="R283" i="6"/>
  <c r="R283" i="15"/>
  <c r="R283" i="30"/>
  <c r="S268" i="13"/>
  <c r="S283" s="1"/>
  <c r="Q283"/>
  <c r="S268" i="29"/>
  <c r="S283" s="1"/>
  <c r="Q283"/>
  <c r="S269" i="1"/>
  <c r="S268" i="5"/>
  <c r="S283" s="1"/>
  <c r="Q283"/>
  <c r="R283" i="1"/>
  <c r="S268" i="24"/>
  <c r="S283" s="1"/>
  <c r="Q283"/>
  <c r="S268" i="3"/>
  <c r="S283" s="1"/>
  <c r="Q283"/>
  <c r="S268" i="10"/>
  <c r="S283" s="1"/>
  <c r="Q283"/>
  <c r="R283" i="9"/>
  <c r="R283" i="25"/>
  <c r="R283" i="22"/>
  <c r="R283" i="23"/>
  <c r="S268" i="21"/>
  <c r="S283" s="1"/>
  <c r="Q283"/>
  <c r="S268" i="8"/>
  <c r="S283" s="1"/>
  <c r="Q283"/>
  <c r="S268" i="27"/>
  <c r="S283" s="1"/>
  <c r="Q283"/>
  <c r="S270" i="1"/>
  <c r="S268" i="9"/>
  <c r="S283" s="1"/>
  <c r="Q283"/>
  <c r="Q398" s="1"/>
  <c r="Q403" s="1"/>
  <c r="Q516" s="1"/>
  <c r="S268" i="25"/>
  <c r="S283" s="1"/>
  <c r="Q283"/>
  <c r="S268" i="2"/>
  <c r="S283" s="1"/>
  <c r="Q283"/>
  <c r="S268" i="12"/>
  <c r="S283" s="1"/>
  <c r="Q283"/>
  <c r="S268" i="28"/>
  <c r="S283" s="1"/>
  <c r="Q283"/>
  <c r="S268" i="31"/>
  <c r="S283" s="1"/>
  <c r="Q283"/>
  <c r="E260" i="1"/>
  <c r="S268" i="7"/>
  <c r="S283" s="1"/>
  <c r="Q283"/>
  <c r="S268" i="18"/>
  <c r="S283" s="1"/>
  <c r="Q283"/>
  <c r="R283" i="17"/>
  <c r="R283" i="5"/>
  <c r="R283" i="21"/>
  <c r="R283" i="8"/>
  <c r="R283" i="24"/>
  <c r="R283" i="27"/>
  <c r="R283" i="3"/>
  <c r="R283" i="10"/>
  <c r="R283" i="32"/>
  <c r="S283" i="1" l="1"/>
  <c r="F260"/>
  <c r="H270"/>
  <c r="G270"/>
  <c r="H269"/>
  <c r="G269"/>
  <c r="H268"/>
  <c r="G268"/>
  <c r="H267"/>
  <c r="G267"/>
  <c r="H266"/>
  <c r="G266"/>
  <c r="H265"/>
  <c r="G265"/>
  <c r="H264"/>
  <c r="G264"/>
  <c r="H270" i="2"/>
  <c r="G270"/>
  <c r="H269"/>
  <c r="G269"/>
  <c r="H268"/>
  <c r="G268"/>
  <c r="H267"/>
  <c r="G267"/>
  <c r="H266"/>
  <c r="G266"/>
  <c r="H265"/>
  <c r="G265"/>
  <c r="H264"/>
  <c r="G264"/>
  <c r="H270" i="3"/>
  <c r="G270"/>
  <c r="H269"/>
  <c r="G269"/>
  <c r="H268"/>
  <c r="G268"/>
  <c r="H267"/>
  <c r="G267"/>
  <c r="H266"/>
  <c r="G266"/>
  <c r="H265"/>
  <c r="G265"/>
  <c r="H264"/>
  <c r="G264"/>
  <c r="H270" i="4"/>
  <c r="G270"/>
  <c r="H269"/>
  <c r="G269"/>
  <c r="H268"/>
  <c r="G268"/>
  <c r="H267"/>
  <c r="G267"/>
  <c r="H266"/>
  <c r="G266"/>
  <c r="H265"/>
  <c r="G265"/>
  <c r="H264"/>
  <c r="G264"/>
  <c r="H270" i="5"/>
  <c r="G270"/>
  <c r="H269"/>
  <c r="G269"/>
  <c r="H268"/>
  <c r="G268"/>
  <c r="H267"/>
  <c r="G267"/>
  <c r="H266"/>
  <c r="G266"/>
  <c r="H265"/>
  <c r="G265"/>
  <c r="H264"/>
  <c r="G264"/>
  <c r="H270" i="6"/>
  <c r="G270"/>
  <c r="H269"/>
  <c r="G269"/>
  <c r="H268"/>
  <c r="G268"/>
  <c r="H267"/>
  <c r="G267"/>
  <c r="H266"/>
  <c r="G266"/>
  <c r="H265"/>
  <c r="G265"/>
  <c r="H264"/>
  <c r="G264"/>
  <c r="H270" i="7"/>
  <c r="G270"/>
  <c r="H269"/>
  <c r="G269"/>
  <c r="H268"/>
  <c r="G268"/>
  <c r="H267"/>
  <c r="G267"/>
  <c r="H266"/>
  <c r="G266"/>
  <c r="H265"/>
  <c r="G265"/>
  <c r="H264"/>
  <c r="G264"/>
  <c r="H270" i="8"/>
  <c r="G270"/>
  <c r="H269"/>
  <c r="G269"/>
  <c r="H268"/>
  <c r="G268"/>
  <c r="H267"/>
  <c r="G267"/>
  <c r="H266"/>
  <c r="G266"/>
  <c r="H265"/>
  <c r="G265"/>
  <c r="H264"/>
  <c r="G264"/>
  <c r="H270" i="9"/>
  <c r="G270"/>
  <c r="H269"/>
  <c r="G269"/>
  <c r="H268"/>
  <c r="G268"/>
  <c r="H267"/>
  <c r="G267"/>
  <c r="H266"/>
  <c r="G266"/>
  <c r="H265"/>
  <c r="G265"/>
  <c r="H264"/>
  <c r="G264"/>
  <c r="H270" i="10"/>
  <c r="G270"/>
  <c r="H269"/>
  <c r="G269"/>
  <c r="H268"/>
  <c r="G268"/>
  <c r="H267"/>
  <c r="G267"/>
  <c r="H266"/>
  <c r="G266"/>
  <c r="H265"/>
  <c r="G265"/>
  <c r="H264"/>
  <c r="G264"/>
  <c r="H270" i="11"/>
  <c r="G270"/>
  <c r="H269"/>
  <c r="G269"/>
  <c r="H268"/>
  <c r="G268"/>
  <c r="H267"/>
  <c r="G267"/>
  <c r="H266"/>
  <c r="G266"/>
  <c r="H265"/>
  <c r="G265"/>
  <c r="H264"/>
  <c r="G264"/>
  <c r="H270" i="12"/>
  <c r="G270"/>
  <c r="H269"/>
  <c r="G269"/>
  <c r="H268"/>
  <c r="G268"/>
  <c r="H267"/>
  <c r="G267"/>
  <c r="H266"/>
  <c r="G266"/>
  <c r="H265"/>
  <c r="G265"/>
  <c r="H264"/>
  <c r="G264"/>
  <c r="H270" i="13"/>
  <c r="G270"/>
  <c r="H269"/>
  <c r="G269"/>
  <c r="H268"/>
  <c r="G268"/>
  <c r="H267"/>
  <c r="G267"/>
  <c r="H266"/>
  <c r="G266"/>
  <c r="H265"/>
  <c r="G265"/>
  <c r="H264"/>
  <c r="G264"/>
  <c r="H270" i="14"/>
  <c r="G270"/>
  <c r="H269"/>
  <c r="G269"/>
  <c r="H268"/>
  <c r="G268"/>
  <c r="H267"/>
  <c r="G267"/>
  <c r="H266"/>
  <c r="G266"/>
  <c r="H265"/>
  <c r="G265"/>
  <c r="H264"/>
  <c r="G264"/>
  <c r="H270" i="15"/>
  <c r="G270"/>
  <c r="H269"/>
  <c r="G269"/>
  <c r="H268"/>
  <c r="G268"/>
  <c r="H267"/>
  <c r="G267"/>
  <c r="H266"/>
  <c r="G266"/>
  <c r="H265"/>
  <c r="G265"/>
  <c r="H264"/>
  <c r="G264"/>
  <c r="H270" i="16"/>
  <c r="G270"/>
  <c r="H269"/>
  <c r="G269"/>
  <c r="H268"/>
  <c r="G268"/>
  <c r="H267"/>
  <c r="G267"/>
  <c r="H266"/>
  <c r="G266"/>
  <c r="H265"/>
  <c r="G265"/>
  <c r="H264"/>
  <c r="G264"/>
  <c r="H270" i="17"/>
  <c r="G270"/>
  <c r="H269"/>
  <c r="G269"/>
  <c r="H268"/>
  <c r="G268"/>
  <c r="H267"/>
  <c r="G267"/>
  <c r="H266"/>
  <c r="G266"/>
  <c r="H265"/>
  <c r="G265"/>
  <c r="H264"/>
  <c r="G264"/>
  <c r="H270" i="18"/>
  <c r="G270"/>
  <c r="H269"/>
  <c r="G269"/>
  <c r="H268"/>
  <c r="G268"/>
  <c r="H267"/>
  <c r="G267"/>
  <c r="H266"/>
  <c r="G266"/>
  <c r="H265"/>
  <c r="G265"/>
  <c r="H264"/>
  <c r="G264"/>
  <c r="H270" i="19"/>
  <c r="G270"/>
  <c r="H269"/>
  <c r="G269"/>
  <c r="H268"/>
  <c r="G268"/>
  <c r="H267"/>
  <c r="G267"/>
  <c r="H266"/>
  <c r="G266"/>
  <c r="H265"/>
  <c r="G265"/>
  <c r="H264"/>
  <c r="G264"/>
  <c r="H270" i="20"/>
  <c r="G270"/>
  <c r="H269"/>
  <c r="G269"/>
  <c r="H268"/>
  <c r="G268"/>
  <c r="H267"/>
  <c r="G267"/>
  <c r="H266"/>
  <c r="G266"/>
  <c r="H265"/>
  <c r="G265"/>
  <c r="H264"/>
  <c r="G264"/>
  <c r="H270" i="21"/>
  <c r="G270"/>
  <c r="H269"/>
  <c r="G269"/>
  <c r="H268"/>
  <c r="G268"/>
  <c r="H267"/>
  <c r="G267"/>
  <c r="H266"/>
  <c r="G266"/>
  <c r="H265"/>
  <c r="G265"/>
  <c r="H264"/>
  <c r="G264"/>
  <c r="H270" i="22"/>
  <c r="G270"/>
  <c r="H269"/>
  <c r="G269"/>
  <c r="H268"/>
  <c r="G268"/>
  <c r="H267"/>
  <c r="G267"/>
  <c r="H266"/>
  <c r="G266"/>
  <c r="H265"/>
  <c r="G265"/>
  <c r="H264"/>
  <c r="G264"/>
  <c r="H270" i="23"/>
  <c r="G270"/>
  <c r="H269"/>
  <c r="G269"/>
  <c r="H268"/>
  <c r="G268"/>
  <c r="H267"/>
  <c r="G267"/>
  <c r="H266"/>
  <c r="G266"/>
  <c r="H265"/>
  <c r="G265"/>
  <c r="H264"/>
  <c r="G264"/>
  <c r="H270" i="24"/>
  <c r="G270"/>
  <c r="H269"/>
  <c r="G269"/>
  <c r="H268"/>
  <c r="G268"/>
  <c r="H267"/>
  <c r="G267"/>
  <c r="H266"/>
  <c r="G266"/>
  <c r="H265"/>
  <c r="G265"/>
  <c r="H264"/>
  <c r="G264"/>
  <c r="H270" i="25"/>
  <c r="G270"/>
  <c r="H269"/>
  <c r="G269"/>
  <c r="H268"/>
  <c r="G268"/>
  <c r="H267"/>
  <c r="G267"/>
  <c r="H266"/>
  <c r="G266"/>
  <c r="H265"/>
  <c r="G265"/>
  <c r="H264"/>
  <c r="G264"/>
  <c r="H270" i="26"/>
  <c r="G270"/>
  <c r="H269"/>
  <c r="G269"/>
  <c r="H268"/>
  <c r="G268"/>
  <c r="H267"/>
  <c r="G267"/>
  <c r="H266"/>
  <c r="G266"/>
  <c r="H265"/>
  <c r="G265"/>
  <c r="H264"/>
  <c r="G264"/>
  <c r="H270" i="27"/>
  <c r="G270"/>
  <c r="H269"/>
  <c r="G269"/>
  <c r="H268"/>
  <c r="G268"/>
  <c r="H267"/>
  <c r="G267"/>
  <c r="H266"/>
  <c r="G266"/>
  <c r="H265"/>
  <c r="G265"/>
  <c r="H264"/>
  <c r="G264"/>
  <c r="H270" i="28"/>
  <c r="G270"/>
  <c r="H269"/>
  <c r="G269"/>
  <c r="H268"/>
  <c r="G268"/>
  <c r="H267"/>
  <c r="G267"/>
  <c r="H266"/>
  <c r="G266"/>
  <c r="H265"/>
  <c r="G265"/>
  <c r="H264"/>
  <c r="G264"/>
  <c r="H270" i="29"/>
  <c r="G270"/>
  <c r="H269"/>
  <c r="G269"/>
  <c r="H268"/>
  <c r="G268"/>
  <c r="H267"/>
  <c r="G267"/>
  <c r="H266"/>
  <c r="G266"/>
  <c r="H265"/>
  <c r="G265"/>
  <c r="H264"/>
  <c r="G264"/>
  <c r="H270" i="30"/>
  <c r="G270"/>
  <c r="H269"/>
  <c r="G269"/>
  <c r="H268"/>
  <c r="G268"/>
  <c r="H267"/>
  <c r="G267"/>
  <c r="H266"/>
  <c r="G266"/>
  <c r="H265"/>
  <c r="G265"/>
  <c r="H264"/>
  <c r="G264"/>
  <c r="H270" i="32"/>
  <c r="G270"/>
  <c r="H269"/>
  <c r="G269"/>
  <c r="H268"/>
  <c r="G268"/>
  <c r="H267"/>
  <c r="G267"/>
  <c r="H266"/>
  <c r="G266"/>
  <c r="H265"/>
  <c r="G265"/>
  <c r="H264"/>
  <c r="G264"/>
  <c r="H270" i="31"/>
  <c r="G270"/>
  <c r="H269"/>
  <c r="G269"/>
  <c r="H268"/>
  <c r="G268"/>
  <c r="H267"/>
  <c r="G267"/>
  <c r="H266"/>
  <c r="G266"/>
  <c r="H265"/>
  <c r="G265"/>
  <c r="H264"/>
  <c r="G264"/>
  <c r="J384" i="32" l="1"/>
  <c r="I384"/>
  <c r="S440" l="1"/>
  <c r="Q440"/>
  <c r="S416"/>
  <c r="Q416"/>
  <c r="K416"/>
  <c r="J416"/>
  <c r="I416"/>
  <c r="S402" i="1"/>
  <c r="S402" i="2"/>
  <c r="S402" i="3"/>
  <c r="S402" i="4"/>
  <c r="S402" i="5"/>
  <c r="S402" i="6"/>
  <c r="S402" i="7"/>
  <c r="S402" i="8"/>
  <c r="S402" i="9"/>
  <c r="S402" i="10"/>
  <c r="S402" i="11"/>
  <c r="S402" i="12"/>
  <c r="S402" i="13"/>
  <c r="S402" i="14"/>
  <c r="S402" i="15"/>
  <c r="S402" i="16"/>
  <c r="S402" i="17"/>
  <c r="S402" i="18"/>
  <c r="S402" i="19"/>
  <c r="S402" i="20"/>
  <c r="S402" i="21"/>
  <c r="S402" i="22"/>
  <c r="S402" i="23"/>
  <c r="S402" i="24"/>
  <c r="S402" i="25"/>
  <c r="S402" i="26"/>
  <c r="S402" i="27"/>
  <c r="S402" i="28"/>
  <c r="S402" i="29"/>
  <c r="S402" i="30"/>
  <c r="S402" i="32"/>
  <c r="S402" i="31"/>
  <c r="Q402" i="1"/>
  <c r="Q402" i="2"/>
  <c r="Q402" i="3"/>
  <c r="Q402" i="4"/>
  <c r="Q402" i="5"/>
  <c r="Q402" i="6"/>
  <c r="Q402" i="7"/>
  <c r="Q402" i="8"/>
  <c r="Q402" i="9"/>
  <c r="Q402" i="10"/>
  <c r="Q402" i="11"/>
  <c r="Q402" i="12"/>
  <c r="Q402" i="13"/>
  <c r="Q402" i="14"/>
  <c r="Q402" i="15"/>
  <c r="Q402" i="16"/>
  <c r="Q402" i="17"/>
  <c r="Q402" i="18"/>
  <c r="Q402" i="19"/>
  <c r="Q402" i="20"/>
  <c r="Q402" i="21"/>
  <c r="Q402" i="22"/>
  <c r="Q402" i="23"/>
  <c r="Q402" i="24"/>
  <c r="Q402" i="25"/>
  <c r="Q402" i="26"/>
  <c r="Q402" i="27"/>
  <c r="Q402" i="28"/>
  <c r="Q402" i="29"/>
  <c r="Q402" i="30"/>
  <c r="Q402" i="32"/>
  <c r="Q402" i="31"/>
  <c r="L402" i="1"/>
  <c r="L402" i="2"/>
  <c r="L402" i="3"/>
  <c r="L402" i="4"/>
  <c r="L402" i="5"/>
  <c r="L402" i="6"/>
  <c r="L402" i="7"/>
  <c r="L402" i="8"/>
  <c r="L402" i="9"/>
  <c r="L402" i="10"/>
  <c r="L402" i="11"/>
  <c r="L402" i="12"/>
  <c r="L402" i="13"/>
  <c r="L402" i="14"/>
  <c r="L402" i="15"/>
  <c r="L402" i="16"/>
  <c r="L402" i="17"/>
  <c r="L402" i="18"/>
  <c r="L402" i="19"/>
  <c r="L402" i="20"/>
  <c r="L402" i="21"/>
  <c r="L402" i="22"/>
  <c r="L402" i="23"/>
  <c r="L402" i="24"/>
  <c r="L402" i="25"/>
  <c r="L402" i="26"/>
  <c r="L402" i="27"/>
  <c r="L402" i="28"/>
  <c r="L402" i="29"/>
  <c r="L402" i="30"/>
  <c r="L402" i="32"/>
  <c r="L402" i="31"/>
  <c r="J402" i="1"/>
  <c r="J402" i="2"/>
  <c r="J402" i="3"/>
  <c r="J402" i="4"/>
  <c r="J402" i="5"/>
  <c r="J402" i="6"/>
  <c r="J402" i="7"/>
  <c r="J402" i="8"/>
  <c r="J402" i="9"/>
  <c r="J402" i="10"/>
  <c r="J402" i="11"/>
  <c r="J402" i="12"/>
  <c r="J402" i="13"/>
  <c r="J402" i="14"/>
  <c r="J402" i="15"/>
  <c r="J402" i="16"/>
  <c r="J402" i="17"/>
  <c r="J402" i="18"/>
  <c r="J402" i="19"/>
  <c r="J402" i="20"/>
  <c r="J402" i="21"/>
  <c r="J402" i="22"/>
  <c r="J402" i="23"/>
  <c r="J402" i="24"/>
  <c r="J402" i="25"/>
  <c r="J402" i="26"/>
  <c r="J402" i="27"/>
  <c r="J402" i="28"/>
  <c r="J402" i="29"/>
  <c r="J402" i="30"/>
  <c r="J402" i="32"/>
  <c r="J402" i="31"/>
  <c r="F402" i="1"/>
  <c r="F402" i="2"/>
  <c r="F402" i="3"/>
  <c r="F402" i="4"/>
  <c r="F402" i="5"/>
  <c r="F402" i="6"/>
  <c r="F402" i="7"/>
  <c r="F402" i="8"/>
  <c r="F402" i="9"/>
  <c r="F402" i="10"/>
  <c r="F402" i="11"/>
  <c r="F402" i="12"/>
  <c r="F402" i="13"/>
  <c r="F402" i="14"/>
  <c r="F402" i="15"/>
  <c r="F402" i="16"/>
  <c r="F402" i="17"/>
  <c r="F402" i="18"/>
  <c r="F402" i="19"/>
  <c r="F402" i="20"/>
  <c r="F402" i="21"/>
  <c r="F402" i="22"/>
  <c r="F402" i="23"/>
  <c r="F402" i="24"/>
  <c r="F402" i="25"/>
  <c r="F402" i="26"/>
  <c r="F402" i="27"/>
  <c r="F402" i="28"/>
  <c r="F402" i="29"/>
  <c r="F402" i="30"/>
  <c r="F402" i="32"/>
  <c r="F402" i="31"/>
  <c r="S306" i="32"/>
  <c r="Q306"/>
  <c r="L306"/>
  <c r="J306"/>
  <c r="F306"/>
  <c r="S297"/>
  <c r="Q297"/>
  <c r="S21"/>
  <c r="R21"/>
  <c r="Q21"/>
  <c r="P21"/>
  <c r="L21"/>
  <c r="K21"/>
  <c r="J21"/>
  <c r="I21"/>
  <c r="P44"/>
  <c r="L44"/>
  <c r="K44"/>
  <c r="J44"/>
  <c r="I44"/>
  <c r="S52"/>
  <c r="R52"/>
  <c r="Q52"/>
  <c r="P52"/>
  <c r="L52"/>
  <c r="K52"/>
  <c r="J52"/>
  <c r="I52"/>
  <c r="S76"/>
  <c r="Q76"/>
  <c r="L76"/>
  <c r="K76"/>
  <c r="J76"/>
  <c r="I76"/>
  <c r="S86"/>
  <c r="R86"/>
  <c r="Q86"/>
  <c r="P86"/>
  <c r="L86"/>
  <c r="K86"/>
  <c r="J86"/>
  <c r="I86"/>
  <c r="P109"/>
  <c r="L109"/>
  <c r="K109"/>
  <c r="J109"/>
  <c r="I109"/>
  <c r="S117"/>
  <c r="Q117"/>
  <c r="L117"/>
  <c r="K117"/>
  <c r="J117"/>
  <c r="I117"/>
  <c r="S141"/>
  <c r="Q141"/>
  <c r="L141"/>
  <c r="K141"/>
  <c r="J141"/>
  <c r="I141"/>
  <c r="S147"/>
  <c r="R147"/>
  <c r="Q147"/>
  <c r="P147"/>
  <c r="L147"/>
  <c r="K147"/>
  <c r="J147"/>
  <c r="I147"/>
  <c r="S156"/>
  <c r="R156"/>
  <c r="Q156"/>
  <c r="P156"/>
  <c r="L156"/>
  <c r="K156"/>
  <c r="J156"/>
  <c r="I156"/>
  <c r="S162"/>
  <c r="R162"/>
  <c r="Q162"/>
  <c r="P162"/>
  <c r="L162"/>
  <c r="K162"/>
  <c r="J162"/>
  <c r="I162"/>
  <c r="S168"/>
  <c r="R168"/>
  <c r="Q168"/>
  <c r="P168"/>
  <c r="L168"/>
  <c r="K168"/>
  <c r="J168"/>
  <c r="I168"/>
  <c r="S174"/>
  <c r="R174"/>
  <c r="Q174"/>
  <c r="P174"/>
  <c r="L174"/>
  <c r="K174"/>
  <c r="J174"/>
  <c r="I174"/>
  <c r="S180"/>
  <c r="R180"/>
  <c r="Q180"/>
  <c r="P180"/>
  <c r="L180"/>
  <c r="K180"/>
  <c r="J180"/>
  <c r="I180"/>
  <c r="S186"/>
  <c r="R186"/>
  <c r="Q186"/>
  <c r="P186"/>
  <c r="L186"/>
  <c r="K186"/>
  <c r="J186"/>
  <c r="I186"/>
  <c r="S192"/>
  <c r="R192"/>
  <c r="Q192"/>
  <c r="P192"/>
  <c r="L192"/>
  <c r="K192"/>
  <c r="J192"/>
  <c r="I192"/>
  <c r="S206"/>
  <c r="R206"/>
  <c r="Q206"/>
  <c r="P206"/>
  <c r="L206"/>
  <c r="K206"/>
  <c r="J206"/>
  <c r="I206"/>
  <c r="S212"/>
  <c r="R212"/>
  <c r="Q212"/>
  <c r="P212"/>
  <c r="L212"/>
  <c r="K212"/>
  <c r="J212"/>
  <c r="I212"/>
  <c r="S216"/>
  <c r="R216"/>
  <c r="Q216"/>
  <c r="P216"/>
  <c r="L216"/>
  <c r="K216"/>
  <c r="J216"/>
  <c r="I216"/>
  <c r="S237"/>
  <c r="R237"/>
  <c r="Q237"/>
  <c r="P237"/>
  <c r="L237"/>
  <c r="K237"/>
  <c r="J237"/>
  <c r="I237"/>
  <c r="L238" l="1"/>
  <c r="L193"/>
  <c r="L142"/>
  <c r="K45"/>
  <c r="S514"/>
  <c r="J77"/>
  <c r="K238"/>
  <c r="K193"/>
  <c r="K142"/>
  <c r="Q514"/>
  <c r="J238"/>
  <c r="J193"/>
  <c r="J142"/>
  <c r="I77"/>
  <c r="I45"/>
  <c r="I238"/>
  <c r="I193"/>
  <c r="I142"/>
  <c r="Q109"/>
  <c r="R109"/>
  <c r="S77"/>
  <c r="S238"/>
  <c r="S193"/>
  <c r="L110"/>
  <c r="Q77"/>
  <c r="R238"/>
  <c r="R193"/>
  <c r="L77"/>
  <c r="Q238"/>
  <c r="Q193"/>
  <c r="S142"/>
  <c r="J110"/>
  <c r="P45"/>
  <c r="Q44"/>
  <c r="R44"/>
  <c r="P238"/>
  <c r="P193"/>
  <c r="Q142"/>
  <c r="K77"/>
  <c r="P110"/>
  <c r="K110"/>
  <c r="R77"/>
  <c r="Q441"/>
  <c r="S441"/>
  <c r="J45"/>
  <c r="L45"/>
  <c r="I78"/>
  <c r="P77"/>
  <c r="I110"/>
  <c r="K143"/>
  <c r="J143"/>
  <c r="L143"/>
  <c r="S258"/>
  <c r="R258"/>
  <c r="Q258"/>
  <c r="P258"/>
  <c r="L258"/>
  <c r="K258"/>
  <c r="J258"/>
  <c r="I258"/>
  <c r="S283"/>
  <c r="Q283"/>
  <c r="L283"/>
  <c r="K283"/>
  <c r="J283"/>
  <c r="I283"/>
  <c r="F283"/>
  <c r="E283"/>
  <c r="D306"/>
  <c r="S311"/>
  <c r="R311"/>
  <c r="Q311"/>
  <c r="P311"/>
  <c r="L311"/>
  <c r="K311"/>
  <c r="J311"/>
  <c r="I311"/>
  <c r="F311"/>
  <c r="E311"/>
  <c r="C311" i="1"/>
  <c r="C311" i="2"/>
  <c r="C311" i="3"/>
  <c r="C311" i="4"/>
  <c r="C311" i="5"/>
  <c r="C311" i="6"/>
  <c r="C311" i="7"/>
  <c r="C311" i="8"/>
  <c r="C311" i="9"/>
  <c r="C311" i="10"/>
  <c r="C311" i="11"/>
  <c r="C311" i="12"/>
  <c r="C311" i="13"/>
  <c r="C311" i="14"/>
  <c r="C311" i="15"/>
  <c r="C311" i="16"/>
  <c r="C311" i="17"/>
  <c r="C311" i="18"/>
  <c r="C311" i="19"/>
  <c r="C311" i="20"/>
  <c r="C311" i="21"/>
  <c r="C311" i="22"/>
  <c r="C311" i="23"/>
  <c r="C311" i="24"/>
  <c r="C311" i="25"/>
  <c r="C311" i="26"/>
  <c r="C311" i="27"/>
  <c r="C311" i="28"/>
  <c r="C311" i="29"/>
  <c r="C311" i="30"/>
  <c r="C311" i="32"/>
  <c r="C311" i="31"/>
  <c r="S315" i="32"/>
  <c r="R315"/>
  <c r="Q315"/>
  <c r="P315"/>
  <c r="L315"/>
  <c r="K315"/>
  <c r="J315"/>
  <c r="I315"/>
  <c r="S322"/>
  <c r="R322"/>
  <c r="Q322"/>
  <c r="P322"/>
  <c r="L322"/>
  <c r="K322"/>
  <c r="J322"/>
  <c r="I322"/>
  <c r="P346" i="1"/>
  <c r="P346" i="2"/>
  <c r="P346" i="3"/>
  <c r="P346" i="4"/>
  <c r="P346" i="5"/>
  <c r="P346" i="6"/>
  <c r="P346" i="7"/>
  <c r="P346" i="8"/>
  <c r="P346" i="10"/>
  <c r="P346" i="11"/>
  <c r="P346" i="12"/>
  <c r="P346" i="13"/>
  <c r="P346" i="14"/>
  <c r="P346" i="15"/>
  <c r="P346" i="16"/>
  <c r="P346" i="17"/>
  <c r="P346" i="18"/>
  <c r="P346" i="19"/>
  <c r="P346" i="20"/>
  <c r="P346" i="21"/>
  <c r="P346" i="22"/>
  <c r="P346" i="23"/>
  <c r="P346" i="24"/>
  <c r="P346" i="25"/>
  <c r="P346" i="26"/>
  <c r="P346" i="27"/>
  <c r="P346" i="28"/>
  <c r="P346" i="29"/>
  <c r="P346" i="30"/>
  <c r="S326" i="32"/>
  <c r="R326"/>
  <c r="Q326"/>
  <c r="P326"/>
  <c r="P346" i="31"/>
  <c r="L326" i="32"/>
  <c r="K326"/>
  <c r="J326"/>
  <c r="I326"/>
  <c r="S330"/>
  <c r="R330"/>
  <c r="Q330"/>
  <c r="P330"/>
  <c r="L330"/>
  <c r="K330"/>
  <c r="J330"/>
  <c r="I330"/>
  <c r="S333"/>
  <c r="R333"/>
  <c r="Q333"/>
  <c r="P333"/>
  <c r="L333"/>
  <c r="K333"/>
  <c r="J333"/>
  <c r="I333"/>
  <c r="S337"/>
  <c r="R337"/>
  <c r="Q337"/>
  <c r="P337"/>
  <c r="L337"/>
  <c r="K337"/>
  <c r="J337"/>
  <c r="I337"/>
  <c r="S343"/>
  <c r="Q343"/>
  <c r="L343"/>
  <c r="J343"/>
  <c r="L259" l="1"/>
  <c r="S515"/>
  <c r="I143"/>
  <c r="K259"/>
  <c r="R45"/>
  <c r="Q45"/>
  <c r="Q515"/>
  <c r="K78"/>
  <c r="J78"/>
  <c r="J259"/>
  <c r="R78"/>
  <c r="I259"/>
  <c r="P78"/>
  <c r="S44"/>
  <c r="S259"/>
  <c r="S109"/>
  <c r="R259"/>
  <c r="Q259"/>
  <c r="L78"/>
  <c r="Q143"/>
  <c r="P346"/>
  <c r="P259"/>
  <c r="P143"/>
  <c r="Q110"/>
  <c r="R110"/>
  <c r="R346" i="31"/>
  <c r="R347" s="1"/>
  <c r="R398" s="1"/>
  <c r="Q346"/>
  <c r="P347"/>
  <c r="R346" i="19"/>
  <c r="R347" s="1"/>
  <c r="Q346"/>
  <c r="P347"/>
  <c r="R346" i="11"/>
  <c r="R347" s="1"/>
  <c r="Q346"/>
  <c r="P347"/>
  <c r="R346" i="2"/>
  <c r="R347" s="1"/>
  <c r="Q346"/>
  <c r="P347"/>
  <c r="Q346" i="28"/>
  <c r="R346"/>
  <c r="R347" s="1"/>
  <c r="P347"/>
  <c r="Q346" i="24"/>
  <c r="R346"/>
  <c r="R347" s="1"/>
  <c r="P347"/>
  <c r="Q346" i="20"/>
  <c r="R346"/>
  <c r="R347" s="1"/>
  <c r="P347"/>
  <c r="P398" s="1"/>
  <c r="Q346" i="16"/>
  <c r="R346"/>
  <c r="R347" s="1"/>
  <c r="P347"/>
  <c r="Q346" i="12"/>
  <c r="R346"/>
  <c r="R347" s="1"/>
  <c r="P347"/>
  <c r="R346" i="7"/>
  <c r="R347" s="1"/>
  <c r="Q346"/>
  <c r="P347"/>
  <c r="R346" i="3"/>
  <c r="R347" s="1"/>
  <c r="Q346"/>
  <c r="P347"/>
  <c r="P398" s="1"/>
  <c r="R346" i="30"/>
  <c r="R347" s="1"/>
  <c r="Q346"/>
  <c r="P347"/>
  <c r="R346" i="26"/>
  <c r="R347" s="1"/>
  <c r="Q346"/>
  <c r="P347"/>
  <c r="R346" i="22"/>
  <c r="R347" s="1"/>
  <c r="Q346"/>
  <c r="P347"/>
  <c r="R346" i="18"/>
  <c r="R347" s="1"/>
  <c r="Q346"/>
  <c r="P347"/>
  <c r="R346" i="14"/>
  <c r="R347" s="1"/>
  <c r="Q346"/>
  <c r="P347"/>
  <c r="R346" i="10"/>
  <c r="R347" s="1"/>
  <c r="Q346"/>
  <c r="P347"/>
  <c r="R346" i="5"/>
  <c r="R347" s="1"/>
  <c r="Q346"/>
  <c r="P347"/>
  <c r="Q346" i="1"/>
  <c r="R346"/>
  <c r="P347"/>
  <c r="R346" i="27"/>
  <c r="R347" s="1"/>
  <c r="Q346"/>
  <c r="P347"/>
  <c r="P398" s="1"/>
  <c r="R346" i="23"/>
  <c r="R347" s="1"/>
  <c r="Q346"/>
  <c r="P347"/>
  <c r="R346" i="15"/>
  <c r="R347" s="1"/>
  <c r="Q346"/>
  <c r="P347"/>
  <c r="R346" i="6"/>
  <c r="R347" s="1"/>
  <c r="Q346"/>
  <c r="P347"/>
  <c r="R346" i="29"/>
  <c r="R347" s="1"/>
  <c r="Q346"/>
  <c r="P347"/>
  <c r="P398" s="1"/>
  <c r="R346" i="25"/>
  <c r="R347" s="1"/>
  <c r="Q346"/>
  <c r="P347"/>
  <c r="R346" i="21"/>
  <c r="R347" s="1"/>
  <c r="Q346"/>
  <c r="P347"/>
  <c r="P398" s="1"/>
  <c r="R346" i="17"/>
  <c r="R347" s="1"/>
  <c r="Q346"/>
  <c r="P347"/>
  <c r="R346" i="13"/>
  <c r="R347" s="1"/>
  <c r="Q346"/>
  <c r="P347"/>
  <c r="P398" s="1"/>
  <c r="Q346" i="8"/>
  <c r="R346"/>
  <c r="R347" s="1"/>
  <c r="P347"/>
  <c r="Q346" i="4"/>
  <c r="R346"/>
  <c r="R347" s="1"/>
  <c r="P347"/>
  <c r="R391" i="32"/>
  <c r="P391"/>
  <c r="L391"/>
  <c r="K391"/>
  <c r="J391"/>
  <c r="I391"/>
  <c r="F391"/>
  <c r="E391"/>
  <c r="D391"/>
  <c r="C391"/>
  <c r="P398" i="1"/>
  <c r="P398" i="2"/>
  <c r="P398" i="4"/>
  <c r="P398" i="6"/>
  <c r="P398" i="7"/>
  <c r="P398" i="10"/>
  <c r="P398" i="11"/>
  <c r="P398" i="12"/>
  <c r="P398" i="15"/>
  <c r="P398" i="16"/>
  <c r="P398" i="17"/>
  <c r="P398" i="19"/>
  <c r="P398" i="23"/>
  <c r="P398" i="25"/>
  <c r="R397" i="32"/>
  <c r="P397"/>
  <c r="P398" i="31"/>
  <c r="L397" i="32"/>
  <c r="K397"/>
  <c r="J397"/>
  <c r="I397"/>
  <c r="R398" i="3"/>
  <c r="R398" i="4"/>
  <c r="P398" i="5"/>
  <c r="R398" i="7"/>
  <c r="P398" i="8"/>
  <c r="P398" i="9"/>
  <c r="R398" i="11"/>
  <c r="R398" i="13"/>
  <c r="P398" i="14"/>
  <c r="R398" i="16"/>
  <c r="R398" i="18"/>
  <c r="P398"/>
  <c r="R398" i="19"/>
  <c r="R398" i="22"/>
  <c r="R398" i="24"/>
  <c r="P398"/>
  <c r="R398" i="25"/>
  <c r="P398" i="26"/>
  <c r="P398" i="28"/>
  <c r="R398" i="30"/>
  <c r="K398" i="1"/>
  <c r="I398"/>
  <c r="K398" i="2"/>
  <c r="I398"/>
  <c r="K398" i="3"/>
  <c r="I398"/>
  <c r="K398" i="4"/>
  <c r="I398"/>
  <c r="K398" i="5"/>
  <c r="I398"/>
  <c r="K398" i="6"/>
  <c r="I398"/>
  <c r="K398" i="7"/>
  <c r="I398"/>
  <c r="K398" i="8"/>
  <c r="I398"/>
  <c r="K398" i="9"/>
  <c r="I398"/>
  <c r="K398" i="10"/>
  <c r="I398"/>
  <c r="K398" i="11"/>
  <c r="I398"/>
  <c r="K398" i="12"/>
  <c r="I398"/>
  <c r="K398" i="13"/>
  <c r="I398"/>
  <c r="K398" i="14"/>
  <c r="I398"/>
  <c r="K398" i="15"/>
  <c r="I398"/>
  <c r="K398" i="16"/>
  <c r="I398"/>
  <c r="K398" i="17"/>
  <c r="I398"/>
  <c r="K398" i="18"/>
  <c r="I398"/>
  <c r="K398" i="19"/>
  <c r="I398"/>
  <c r="K398" i="20"/>
  <c r="I398"/>
  <c r="K398" i="21"/>
  <c r="I398"/>
  <c r="K398" i="22"/>
  <c r="I398"/>
  <c r="K398" i="23"/>
  <c r="I398"/>
  <c r="K398" i="24"/>
  <c r="I398"/>
  <c r="K398" i="25"/>
  <c r="I398"/>
  <c r="K398" i="26"/>
  <c r="I398"/>
  <c r="K398" i="27"/>
  <c r="I398"/>
  <c r="K398" i="28"/>
  <c r="I398"/>
  <c r="K398" i="29"/>
  <c r="I398"/>
  <c r="K398" i="30"/>
  <c r="I398"/>
  <c r="K398" i="31"/>
  <c r="I398"/>
  <c r="S260" i="32" l="1"/>
  <c r="L260"/>
  <c r="S110"/>
  <c r="S45"/>
  <c r="Q78"/>
  <c r="R143"/>
  <c r="I260"/>
  <c r="L398"/>
  <c r="Q346"/>
  <c r="R346"/>
  <c r="R347" s="1"/>
  <c r="R398" s="1"/>
  <c r="P347"/>
  <c r="P398" s="1"/>
  <c r="R260"/>
  <c r="P260"/>
  <c r="K260"/>
  <c r="Q260"/>
  <c r="J260"/>
  <c r="S346" i="4"/>
  <c r="S347" s="1"/>
  <c r="S398" s="1"/>
  <c r="S403" s="1"/>
  <c r="S516" s="1"/>
  <c r="Q347"/>
  <c r="Q398" s="1"/>
  <c r="Q403" s="1"/>
  <c r="Q516" s="1"/>
  <c r="S346" i="17"/>
  <c r="Q347"/>
  <c r="Q398" s="1"/>
  <c r="Q403" s="1"/>
  <c r="Q516" s="1"/>
  <c r="S346" i="6"/>
  <c r="S347" s="1"/>
  <c r="S398" s="1"/>
  <c r="S403" s="1"/>
  <c r="S516" s="1"/>
  <c r="Q347"/>
  <c r="Q398" s="1"/>
  <c r="Q403" s="1"/>
  <c r="Q516" s="1"/>
  <c r="R347" i="1"/>
  <c r="S346" i="5"/>
  <c r="Q347"/>
  <c r="Q398" s="1"/>
  <c r="Q403" s="1"/>
  <c r="Q516" s="1"/>
  <c r="S346" i="22"/>
  <c r="Q347"/>
  <c r="Q398" s="1"/>
  <c r="Q403" s="1"/>
  <c r="Q516" s="1"/>
  <c r="S346" i="7"/>
  <c r="Q347"/>
  <c r="Q398" s="1"/>
  <c r="Q403" s="1"/>
  <c r="Q516" s="1"/>
  <c r="S346" i="12"/>
  <c r="Q347"/>
  <c r="Q398" s="1"/>
  <c r="Q403" s="1"/>
  <c r="Q516" s="1"/>
  <c r="S346" i="28"/>
  <c r="S347" s="1"/>
  <c r="S398" s="1"/>
  <c r="S403" s="1"/>
  <c r="S516" s="1"/>
  <c r="Q347"/>
  <c r="Q398" s="1"/>
  <c r="Q403" s="1"/>
  <c r="Q516" s="1"/>
  <c r="S346" i="19"/>
  <c r="Q347"/>
  <c r="Q398" s="1"/>
  <c r="Q403" s="1"/>
  <c r="Q516" s="1"/>
  <c r="S346" i="8"/>
  <c r="S347" s="1"/>
  <c r="S398" s="1"/>
  <c r="S403" s="1"/>
  <c r="S516" s="1"/>
  <c r="Q347"/>
  <c r="Q398" s="1"/>
  <c r="Q403" s="1"/>
  <c r="Q516" s="1"/>
  <c r="S346" i="21"/>
  <c r="Q347"/>
  <c r="Q398" s="1"/>
  <c r="Q403" s="1"/>
  <c r="Q516" s="1"/>
  <c r="S346" i="15"/>
  <c r="Q347"/>
  <c r="Q398" s="1"/>
  <c r="Q403" s="1"/>
  <c r="Q516" s="1"/>
  <c r="S346" i="10"/>
  <c r="Q347"/>
  <c r="Q398" s="1"/>
  <c r="Q403" s="1"/>
  <c r="Q516" s="1"/>
  <c r="S346" i="26"/>
  <c r="Q347"/>
  <c r="Q398" s="1"/>
  <c r="Q403" s="1"/>
  <c r="Q516" s="1"/>
  <c r="S346" i="16"/>
  <c r="Q347"/>
  <c r="Q398" s="1"/>
  <c r="Q403" s="1"/>
  <c r="Q516" s="1"/>
  <c r="S346" i="31"/>
  <c r="S347" s="1"/>
  <c r="S398" s="1"/>
  <c r="S403" s="1"/>
  <c r="S516" s="1"/>
  <c r="Q347"/>
  <c r="Q398" s="1"/>
  <c r="Q403" s="1"/>
  <c r="Q516" s="1"/>
  <c r="S346" i="25"/>
  <c r="Q347"/>
  <c r="Q398" s="1"/>
  <c r="Q403" s="1"/>
  <c r="Q516" s="1"/>
  <c r="S346" i="23"/>
  <c r="Q347"/>
  <c r="Q398" s="1"/>
  <c r="Q403" s="1"/>
  <c r="Q516" s="1"/>
  <c r="S346" i="14"/>
  <c r="Q347"/>
  <c r="Q398" s="1"/>
  <c r="Q403" s="1"/>
  <c r="Q516" s="1"/>
  <c r="S346" i="30"/>
  <c r="Q347"/>
  <c r="Q398" s="1"/>
  <c r="Q403" s="1"/>
  <c r="Q516" s="1"/>
  <c r="S346" i="20"/>
  <c r="Q347"/>
  <c r="Q398" s="1"/>
  <c r="Q403" s="1"/>
  <c r="Q516" s="1"/>
  <c r="S346" i="2"/>
  <c r="Q347"/>
  <c r="Q398" s="1"/>
  <c r="Q403" s="1"/>
  <c r="Q516" s="1"/>
  <c r="S346" i="13"/>
  <c r="S347" s="1"/>
  <c r="S398" s="1"/>
  <c r="S403" s="1"/>
  <c r="S516" s="1"/>
  <c r="Q347"/>
  <c r="Q398" s="1"/>
  <c r="Q403" s="1"/>
  <c r="Q516" s="1"/>
  <c r="S346" i="29"/>
  <c r="Q347"/>
  <c r="Q398" s="1"/>
  <c r="Q403" s="1"/>
  <c r="Q516" s="1"/>
  <c r="S346" i="27"/>
  <c r="S347" s="1"/>
  <c r="S398" s="1"/>
  <c r="S403" s="1"/>
  <c r="S516" s="1"/>
  <c r="Q347"/>
  <c r="Q398" s="1"/>
  <c r="Q403" s="1"/>
  <c r="Q516" s="1"/>
  <c r="S346" i="1"/>
  <c r="Q347"/>
  <c r="S346" i="18"/>
  <c r="Q347"/>
  <c r="Q398" s="1"/>
  <c r="Q403" s="1"/>
  <c r="Q516" s="1"/>
  <c r="S346" i="3"/>
  <c r="Q347"/>
  <c r="Q398" s="1"/>
  <c r="Q403" s="1"/>
  <c r="Q516" s="1"/>
  <c r="S346" i="24"/>
  <c r="S347" s="1"/>
  <c r="S398" s="1"/>
  <c r="S403" s="1"/>
  <c r="S516" s="1"/>
  <c r="Q347"/>
  <c r="Q398" s="1"/>
  <c r="Q403" s="1"/>
  <c r="Q516" s="1"/>
  <c r="S346" i="11"/>
  <c r="Q347"/>
  <c r="Q398" s="1"/>
  <c r="Q403" s="1"/>
  <c r="Q516" s="1"/>
  <c r="S347" i="1"/>
  <c r="S398" s="1"/>
  <c r="S347" i="5"/>
  <c r="S398" s="1"/>
  <c r="S403" s="1"/>
  <c r="S516" s="1"/>
  <c r="S347" i="10"/>
  <c r="S398" s="1"/>
  <c r="S403" s="1"/>
  <c r="S516" s="1"/>
  <c r="S347" i="12"/>
  <c r="S398" s="1"/>
  <c r="S403" s="1"/>
  <c r="S516" s="1"/>
  <c r="S347" i="16"/>
  <c r="S398" s="1"/>
  <c r="S403" s="1"/>
  <c r="S516" s="1"/>
  <c r="S347" i="17"/>
  <c r="S398" s="1"/>
  <c r="S403" s="1"/>
  <c r="S516" s="1"/>
  <c r="S347" i="18"/>
  <c r="S398" s="1"/>
  <c r="S403" s="1"/>
  <c r="S516" s="1"/>
  <c r="S347" i="19"/>
  <c r="S398" s="1"/>
  <c r="S403" s="1"/>
  <c r="S516" s="1"/>
  <c r="S347" i="21"/>
  <c r="S398" s="1"/>
  <c r="S403" s="1"/>
  <c r="S516" s="1"/>
  <c r="S347" i="23"/>
  <c r="S398" s="1"/>
  <c r="S403" s="1"/>
  <c r="S516" s="1"/>
  <c r="S347" i="26"/>
  <c r="S398" s="1"/>
  <c r="S403" s="1"/>
  <c r="S516" s="1"/>
  <c r="S347" i="29"/>
  <c r="S398" s="1"/>
  <c r="S403" s="1"/>
  <c r="S516" s="1"/>
  <c r="S347" i="30"/>
  <c r="S398" s="1"/>
  <c r="S403" s="1"/>
  <c r="S516" s="1"/>
  <c r="P398" i="22"/>
  <c r="S347" i="2"/>
  <c r="S398" s="1"/>
  <c r="S403" s="1"/>
  <c r="S516" s="1"/>
  <c r="S347" i="3"/>
  <c r="S398" s="1"/>
  <c r="S403" s="1"/>
  <c r="S516" s="1"/>
  <c r="S347" i="7"/>
  <c r="S398" s="1"/>
  <c r="S403" s="1"/>
  <c r="S516" s="1"/>
  <c r="S347" i="9"/>
  <c r="S347" i="11"/>
  <c r="S398" s="1"/>
  <c r="S403" s="1"/>
  <c r="S516" s="1"/>
  <c r="S347" i="14"/>
  <c r="S398" s="1"/>
  <c r="S403" s="1"/>
  <c r="S516" s="1"/>
  <c r="S347" i="15"/>
  <c r="S398" s="1"/>
  <c r="S403" s="1"/>
  <c r="S516" s="1"/>
  <c r="S347" i="20"/>
  <c r="S398" s="1"/>
  <c r="S403" s="1"/>
  <c r="S516" s="1"/>
  <c r="S347" i="22"/>
  <c r="S398" s="1"/>
  <c r="S403" s="1"/>
  <c r="S516" s="1"/>
  <c r="S347" i="25"/>
  <c r="S398" s="1"/>
  <c r="S403" s="1"/>
  <c r="S516" s="1"/>
  <c r="R398" i="28"/>
  <c r="R398" i="29"/>
  <c r="R398" i="27"/>
  <c r="R398" i="26"/>
  <c r="R398" i="23"/>
  <c r="R398" i="21"/>
  <c r="R398" i="20"/>
  <c r="R398" i="17"/>
  <c r="R398" i="15"/>
  <c r="R398" i="14"/>
  <c r="R398" i="12"/>
  <c r="R398" i="10"/>
  <c r="R398" i="9"/>
  <c r="R398" i="8"/>
  <c r="R398" i="6"/>
  <c r="R398" i="5"/>
  <c r="R398" i="2"/>
  <c r="P398" i="30"/>
  <c r="R515" i="1"/>
  <c r="P514"/>
  <c r="S513"/>
  <c r="R513"/>
  <c r="Q513"/>
  <c r="P513"/>
  <c r="R515" i="2"/>
  <c r="R516" s="1"/>
  <c r="P514"/>
  <c r="P515" s="1"/>
  <c r="P516" s="1"/>
  <c r="S513"/>
  <c r="R513"/>
  <c r="Q513"/>
  <c r="P513"/>
  <c r="R515" i="3"/>
  <c r="R516" s="1"/>
  <c r="P514"/>
  <c r="P515" s="1"/>
  <c r="P516" s="1"/>
  <c r="S513"/>
  <c r="R513"/>
  <c r="Q513"/>
  <c r="P513"/>
  <c r="R515" i="4"/>
  <c r="R516" s="1"/>
  <c r="P514"/>
  <c r="P515" s="1"/>
  <c r="P516" s="1"/>
  <c r="S513"/>
  <c r="R513"/>
  <c r="Q513"/>
  <c r="P513"/>
  <c r="R515" i="5"/>
  <c r="R516" s="1"/>
  <c r="P514"/>
  <c r="P515" s="1"/>
  <c r="P516" s="1"/>
  <c r="S513"/>
  <c r="R513"/>
  <c r="Q513"/>
  <c r="P513"/>
  <c r="R515" i="6"/>
  <c r="R516" s="1"/>
  <c r="P514"/>
  <c r="P515" s="1"/>
  <c r="P516" s="1"/>
  <c r="S513"/>
  <c r="R513"/>
  <c r="Q513"/>
  <c r="P513"/>
  <c r="R515" i="7"/>
  <c r="R516" s="1"/>
  <c r="P514"/>
  <c r="P515" s="1"/>
  <c r="P516" s="1"/>
  <c r="S513"/>
  <c r="R513"/>
  <c r="Q513"/>
  <c r="P513"/>
  <c r="R515" i="8"/>
  <c r="R516" s="1"/>
  <c r="P514"/>
  <c r="P515" s="1"/>
  <c r="P516" s="1"/>
  <c r="S513"/>
  <c r="R513"/>
  <c r="Q513"/>
  <c r="P513"/>
  <c r="R515" i="9"/>
  <c r="R516" s="1"/>
  <c r="P514"/>
  <c r="P515" s="1"/>
  <c r="P516" s="1"/>
  <c r="S513"/>
  <c r="R513"/>
  <c r="Q513"/>
  <c r="P513"/>
  <c r="R515" i="10"/>
  <c r="R516" s="1"/>
  <c r="P514"/>
  <c r="P515" s="1"/>
  <c r="P516" s="1"/>
  <c r="S513"/>
  <c r="R513"/>
  <c r="Q513"/>
  <c r="P513"/>
  <c r="R515" i="11"/>
  <c r="R516" s="1"/>
  <c r="P514"/>
  <c r="P515" s="1"/>
  <c r="P516" s="1"/>
  <c r="S513"/>
  <c r="R513"/>
  <c r="Q513"/>
  <c r="P513"/>
  <c r="R515" i="12"/>
  <c r="R516" s="1"/>
  <c r="P514"/>
  <c r="P515" s="1"/>
  <c r="P516" s="1"/>
  <c r="S513"/>
  <c r="R513"/>
  <c r="Q513"/>
  <c r="P513"/>
  <c r="R515" i="13"/>
  <c r="R516" s="1"/>
  <c r="P514"/>
  <c r="P515" s="1"/>
  <c r="P516" s="1"/>
  <c r="S513"/>
  <c r="R513"/>
  <c r="Q513"/>
  <c r="P513"/>
  <c r="R515" i="14"/>
  <c r="R516" s="1"/>
  <c r="P514"/>
  <c r="P515" s="1"/>
  <c r="P516" s="1"/>
  <c r="S513"/>
  <c r="R513"/>
  <c r="Q513"/>
  <c r="P513"/>
  <c r="R515" i="15"/>
  <c r="R516" s="1"/>
  <c r="P514"/>
  <c r="P515" s="1"/>
  <c r="P516" s="1"/>
  <c r="S513"/>
  <c r="R513"/>
  <c r="Q513"/>
  <c r="P513"/>
  <c r="R515" i="16"/>
  <c r="R516" s="1"/>
  <c r="P514"/>
  <c r="P515" s="1"/>
  <c r="P516" s="1"/>
  <c r="S513"/>
  <c r="R513"/>
  <c r="Q513"/>
  <c r="P513"/>
  <c r="R515" i="17"/>
  <c r="R516" s="1"/>
  <c r="P514"/>
  <c r="P515" s="1"/>
  <c r="P516" s="1"/>
  <c r="S513"/>
  <c r="R513"/>
  <c r="Q513"/>
  <c r="P513"/>
  <c r="R515" i="18"/>
  <c r="R516" s="1"/>
  <c r="P514"/>
  <c r="P515" s="1"/>
  <c r="P516" s="1"/>
  <c r="S513"/>
  <c r="R513"/>
  <c r="Q513"/>
  <c r="P513"/>
  <c r="R515" i="19"/>
  <c r="R516" s="1"/>
  <c r="P514"/>
  <c r="P515" s="1"/>
  <c r="P516" s="1"/>
  <c r="S513"/>
  <c r="R513"/>
  <c r="Q513"/>
  <c r="P513"/>
  <c r="R515" i="20"/>
  <c r="R516" s="1"/>
  <c r="P514"/>
  <c r="P515" s="1"/>
  <c r="P516" s="1"/>
  <c r="S513"/>
  <c r="R513"/>
  <c r="Q513"/>
  <c r="P513"/>
  <c r="R515" i="21"/>
  <c r="R516" s="1"/>
  <c r="P514"/>
  <c r="P515" s="1"/>
  <c r="P516" s="1"/>
  <c r="S513"/>
  <c r="R513"/>
  <c r="Q513"/>
  <c r="P513"/>
  <c r="R515" i="22"/>
  <c r="R516" s="1"/>
  <c r="P514"/>
  <c r="P515" s="1"/>
  <c r="P516" s="1"/>
  <c r="S513"/>
  <c r="R513"/>
  <c r="Q513"/>
  <c r="P513"/>
  <c r="R515" i="23"/>
  <c r="R516" s="1"/>
  <c r="P514"/>
  <c r="P515" s="1"/>
  <c r="P516" s="1"/>
  <c r="S513"/>
  <c r="R513"/>
  <c r="Q513"/>
  <c r="P513"/>
  <c r="R515" i="24"/>
  <c r="R516" s="1"/>
  <c r="P514"/>
  <c r="P515" s="1"/>
  <c r="P516" s="1"/>
  <c r="S513"/>
  <c r="R513"/>
  <c r="Q513"/>
  <c r="P513"/>
  <c r="R515" i="25"/>
  <c r="R516" s="1"/>
  <c r="P514"/>
  <c r="P515" s="1"/>
  <c r="P516" s="1"/>
  <c r="S513"/>
  <c r="R513"/>
  <c r="Q513"/>
  <c r="P513"/>
  <c r="R515" i="26"/>
  <c r="R516" s="1"/>
  <c r="P514"/>
  <c r="P515" s="1"/>
  <c r="P516" s="1"/>
  <c r="S513"/>
  <c r="R513"/>
  <c r="Q513"/>
  <c r="P513"/>
  <c r="R515" i="27"/>
  <c r="R516" s="1"/>
  <c r="P514"/>
  <c r="P515" s="1"/>
  <c r="P516" s="1"/>
  <c r="S513"/>
  <c r="R513"/>
  <c r="Q513"/>
  <c r="P513"/>
  <c r="R515" i="28"/>
  <c r="R516" s="1"/>
  <c r="P514"/>
  <c r="P515" s="1"/>
  <c r="P516" s="1"/>
  <c r="S513"/>
  <c r="R513"/>
  <c r="Q513"/>
  <c r="P513"/>
  <c r="R515" i="29"/>
  <c r="R516" s="1"/>
  <c r="P514"/>
  <c r="P515" s="1"/>
  <c r="P516" s="1"/>
  <c r="S513"/>
  <c r="R513"/>
  <c r="Q513"/>
  <c r="P513"/>
  <c r="R515" i="30"/>
  <c r="R516" s="1"/>
  <c r="P514"/>
  <c r="P515" s="1"/>
  <c r="P516" s="1"/>
  <c r="S513"/>
  <c r="R513"/>
  <c r="Q513"/>
  <c r="P513"/>
  <c r="R515" i="32"/>
  <c r="R516" s="1"/>
  <c r="P514"/>
  <c r="P515" s="1"/>
  <c r="P516" s="1"/>
  <c r="S513"/>
  <c r="R513"/>
  <c r="Q513"/>
  <c r="P513"/>
  <c r="R515" i="31"/>
  <c r="R516" s="1"/>
  <c r="P514"/>
  <c r="P515" s="1"/>
  <c r="P516" s="1"/>
  <c r="S513"/>
  <c r="R513"/>
  <c r="Q513"/>
  <c r="P513"/>
  <c r="K514" i="1"/>
  <c r="L513"/>
  <c r="K513"/>
  <c r="K514" i="2"/>
  <c r="K515" s="1"/>
  <c r="K516" s="1"/>
  <c r="L513"/>
  <c r="K513"/>
  <c r="K514" i="3"/>
  <c r="K515" s="1"/>
  <c r="K516" s="1"/>
  <c r="L513"/>
  <c r="K513"/>
  <c r="K514" i="4"/>
  <c r="K515" s="1"/>
  <c r="K516" s="1"/>
  <c r="L513"/>
  <c r="K513"/>
  <c r="K514" i="5"/>
  <c r="K515" s="1"/>
  <c r="K516" s="1"/>
  <c r="L513"/>
  <c r="K513"/>
  <c r="K514" i="6"/>
  <c r="K515" s="1"/>
  <c r="K516" s="1"/>
  <c r="L513"/>
  <c r="K513"/>
  <c r="K514" i="7"/>
  <c r="K515" s="1"/>
  <c r="K516" s="1"/>
  <c r="L513"/>
  <c r="K513"/>
  <c r="K514" i="8"/>
  <c r="K515" s="1"/>
  <c r="K516" s="1"/>
  <c r="L513"/>
  <c r="K513"/>
  <c r="K514" i="9"/>
  <c r="K515" s="1"/>
  <c r="K516" s="1"/>
  <c r="L513"/>
  <c r="K513"/>
  <c r="K514" i="10"/>
  <c r="K515" s="1"/>
  <c r="K516" s="1"/>
  <c r="L513"/>
  <c r="K513"/>
  <c r="K514" i="11"/>
  <c r="K515" s="1"/>
  <c r="K516" s="1"/>
  <c r="L513"/>
  <c r="K513"/>
  <c r="K514" i="12"/>
  <c r="K515" s="1"/>
  <c r="K516" s="1"/>
  <c r="L513"/>
  <c r="K513"/>
  <c r="K514" i="13"/>
  <c r="K515" s="1"/>
  <c r="K516" s="1"/>
  <c r="L513"/>
  <c r="K513"/>
  <c r="K514" i="14"/>
  <c r="K515" s="1"/>
  <c r="K516" s="1"/>
  <c r="L513"/>
  <c r="K513"/>
  <c r="K514" i="15"/>
  <c r="K515" s="1"/>
  <c r="K516" s="1"/>
  <c r="L513"/>
  <c r="K513"/>
  <c r="K514" i="16"/>
  <c r="K515" s="1"/>
  <c r="K516" s="1"/>
  <c r="L513"/>
  <c r="K513"/>
  <c r="K514" i="17"/>
  <c r="K515" s="1"/>
  <c r="K516" s="1"/>
  <c r="L513"/>
  <c r="K513"/>
  <c r="K514" i="18"/>
  <c r="K515" s="1"/>
  <c r="K516" s="1"/>
  <c r="L513"/>
  <c r="K513"/>
  <c r="K514" i="19"/>
  <c r="K515" s="1"/>
  <c r="K516" s="1"/>
  <c r="L513"/>
  <c r="K513"/>
  <c r="K514" i="20"/>
  <c r="K515" s="1"/>
  <c r="K516" s="1"/>
  <c r="L513"/>
  <c r="K513"/>
  <c r="K514" i="21"/>
  <c r="K515" s="1"/>
  <c r="K516" s="1"/>
  <c r="L513"/>
  <c r="K513"/>
  <c r="K514" i="22"/>
  <c r="K515" s="1"/>
  <c r="K516" s="1"/>
  <c r="L513"/>
  <c r="K513"/>
  <c r="K514" i="23"/>
  <c r="K515" s="1"/>
  <c r="K516" s="1"/>
  <c r="L513"/>
  <c r="K513"/>
  <c r="K514" i="24"/>
  <c r="K515" s="1"/>
  <c r="K516" s="1"/>
  <c r="L513"/>
  <c r="K513"/>
  <c r="K514" i="25"/>
  <c r="K515" s="1"/>
  <c r="K516" s="1"/>
  <c r="L513"/>
  <c r="K513"/>
  <c r="K514" i="26"/>
  <c r="K515" s="1"/>
  <c r="K516" s="1"/>
  <c r="L513"/>
  <c r="K513"/>
  <c r="K514" i="27"/>
  <c r="K515" s="1"/>
  <c r="K516" s="1"/>
  <c r="L513"/>
  <c r="K513"/>
  <c r="K514" i="28"/>
  <c r="K515" s="1"/>
  <c r="K516" s="1"/>
  <c r="L513"/>
  <c r="K513"/>
  <c r="K514" i="29"/>
  <c r="K515" s="1"/>
  <c r="K516" s="1"/>
  <c r="L513"/>
  <c r="K513"/>
  <c r="K514" i="30"/>
  <c r="K515" s="1"/>
  <c r="K516" s="1"/>
  <c r="L513"/>
  <c r="K513"/>
  <c r="K514" i="32"/>
  <c r="K515" s="1"/>
  <c r="K516" s="1"/>
  <c r="L513"/>
  <c r="K513"/>
  <c r="K514" i="31"/>
  <c r="K515" s="1"/>
  <c r="K516" s="1"/>
  <c r="L513"/>
  <c r="K513"/>
  <c r="I514" i="1"/>
  <c r="J513"/>
  <c r="I513"/>
  <c r="I514" i="2"/>
  <c r="I515" s="1"/>
  <c r="I516" s="1"/>
  <c r="J513"/>
  <c r="I513"/>
  <c r="I514" i="3"/>
  <c r="I515" s="1"/>
  <c r="I516" s="1"/>
  <c r="J513"/>
  <c r="I513"/>
  <c r="I514" i="4"/>
  <c r="I515" s="1"/>
  <c r="I516" s="1"/>
  <c r="J513"/>
  <c r="I513"/>
  <c r="I514" i="5"/>
  <c r="I515" s="1"/>
  <c r="I516" s="1"/>
  <c r="J513"/>
  <c r="I513"/>
  <c r="I514" i="6"/>
  <c r="I515" s="1"/>
  <c r="I516" s="1"/>
  <c r="J513"/>
  <c r="I513"/>
  <c r="I514" i="7"/>
  <c r="I515" s="1"/>
  <c r="I516" s="1"/>
  <c r="J513"/>
  <c r="I513"/>
  <c r="I514" i="8"/>
  <c r="I515" s="1"/>
  <c r="I516" s="1"/>
  <c r="J513"/>
  <c r="I513"/>
  <c r="I514" i="9"/>
  <c r="I515" s="1"/>
  <c r="I516" s="1"/>
  <c r="J513"/>
  <c r="I513"/>
  <c r="I514" i="10"/>
  <c r="I515" s="1"/>
  <c r="I516" s="1"/>
  <c r="J513"/>
  <c r="I513"/>
  <c r="I514" i="11"/>
  <c r="I515" s="1"/>
  <c r="I516" s="1"/>
  <c r="J513"/>
  <c r="I513"/>
  <c r="I514" i="12"/>
  <c r="I515" s="1"/>
  <c r="I516" s="1"/>
  <c r="J513"/>
  <c r="I513"/>
  <c r="I514" i="13"/>
  <c r="I515" s="1"/>
  <c r="I516" s="1"/>
  <c r="J513"/>
  <c r="I513"/>
  <c r="I514" i="14"/>
  <c r="I515" s="1"/>
  <c r="I516" s="1"/>
  <c r="J513"/>
  <c r="I513"/>
  <c r="I514" i="15"/>
  <c r="I515" s="1"/>
  <c r="I516" s="1"/>
  <c r="J513"/>
  <c r="I513"/>
  <c r="I514" i="16"/>
  <c r="I515" s="1"/>
  <c r="I516" s="1"/>
  <c r="J513"/>
  <c r="I513"/>
  <c r="I514" i="17"/>
  <c r="I515" s="1"/>
  <c r="I516" s="1"/>
  <c r="J513"/>
  <c r="I513"/>
  <c r="I514" i="18"/>
  <c r="I515" s="1"/>
  <c r="I516" s="1"/>
  <c r="J513"/>
  <c r="I513"/>
  <c r="I514" i="19"/>
  <c r="I515" s="1"/>
  <c r="I516" s="1"/>
  <c r="J513"/>
  <c r="I513"/>
  <c r="I514" i="20"/>
  <c r="I515" s="1"/>
  <c r="I516" s="1"/>
  <c r="J513"/>
  <c r="I513"/>
  <c r="I514" i="21"/>
  <c r="I515" s="1"/>
  <c r="I516" s="1"/>
  <c r="J513"/>
  <c r="I513"/>
  <c r="I514" i="22"/>
  <c r="I515" s="1"/>
  <c r="I516" s="1"/>
  <c r="J513"/>
  <c r="I513"/>
  <c r="I514" i="23"/>
  <c r="I515" s="1"/>
  <c r="I516" s="1"/>
  <c r="J513"/>
  <c r="I513"/>
  <c r="I514" i="24"/>
  <c r="I515" s="1"/>
  <c r="I516" s="1"/>
  <c r="J513"/>
  <c r="I513"/>
  <c r="I514" i="25"/>
  <c r="I515" s="1"/>
  <c r="I516" s="1"/>
  <c r="J513"/>
  <c r="I513"/>
  <c r="I514" i="26"/>
  <c r="I515" s="1"/>
  <c r="I516" s="1"/>
  <c r="J513"/>
  <c r="I513"/>
  <c r="I514" i="27"/>
  <c r="I515" s="1"/>
  <c r="I516" s="1"/>
  <c r="J513"/>
  <c r="I513"/>
  <c r="I514" i="28"/>
  <c r="I515" s="1"/>
  <c r="I516" s="1"/>
  <c r="J513"/>
  <c r="I513"/>
  <c r="I514" i="29"/>
  <c r="I515" s="1"/>
  <c r="I516" s="1"/>
  <c r="J513"/>
  <c r="I513"/>
  <c r="I514" i="30"/>
  <c r="I515" s="1"/>
  <c r="I516" s="1"/>
  <c r="J513"/>
  <c r="I513"/>
  <c r="J514" i="32"/>
  <c r="I514"/>
  <c r="I515" s="1"/>
  <c r="I516" s="1"/>
  <c r="J513"/>
  <c r="I513"/>
  <c r="I514" i="31"/>
  <c r="I515" s="1"/>
  <c r="I516" s="1"/>
  <c r="J513"/>
  <c r="I513"/>
  <c r="E514" i="1"/>
  <c r="F513"/>
  <c r="E513"/>
  <c r="D513"/>
  <c r="E514" i="2"/>
  <c r="E515" s="1"/>
  <c r="E516" s="1"/>
  <c r="F513"/>
  <c r="E513"/>
  <c r="D513"/>
  <c r="E514" i="3"/>
  <c r="E515" s="1"/>
  <c r="E516" s="1"/>
  <c r="F513"/>
  <c r="E513"/>
  <c r="D513"/>
  <c r="E514" i="4"/>
  <c r="E515" s="1"/>
  <c r="E516" s="1"/>
  <c r="F513"/>
  <c r="E513"/>
  <c r="D513"/>
  <c r="E514" i="5"/>
  <c r="E515" s="1"/>
  <c r="E516" s="1"/>
  <c r="F513"/>
  <c r="E513"/>
  <c r="D513"/>
  <c r="E514" i="6"/>
  <c r="E515" s="1"/>
  <c r="E516" s="1"/>
  <c r="F513"/>
  <c r="E513"/>
  <c r="D513"/>
  <c r="E514" i="7"/>
  <c r="E515" s="1"/>
  <c r="E516" s="1"/>
  <c r="F513"/>
  <c r="E513"/>
  <c r="D513"/>
  <c r="E514" i="8"/>
  <c r="E515" s="1"/>
  <c r="E516" s="1"/>
  <c r="F513"/>
  <c r="E513"/>
  <c r="D513"/>
  <c r="E514" i="9"/>
  <c r="E515" s="1"/>
  <c r="E516" s="1"/>
  <c r="F513"/>
  <c r="E513"/>
  <c r="D513"/>
  <c r="E514" i="10"/>
  <c r="E515" s="1"/>
  <c r="E516" s="1"/>
  <c r="F513"/>
  <c r="E513"/>
  <c r="D513"/>
  <c r="E514" i="11"/>
  <c r="E515" s="1"/>
  <c r="E516" s="1"/>
  <c r="F513"/>
  <c r="E513"/>
  <c r="D513"/>
  <c r="E514" i="12"/>
  <c r="E515" s="1"/>
  <c r="E516" s="1"/>
  <c r="F513"/>
  <c r="E513"/>
  <c r="D513"/>
  <c r="E514" i="13"/>
  <c r="E515" s="1"/>
  <c r="E516" s="1"/>
  <c r="F513"/>
  <c r="E513"/>
  <c r="D513"/>
  <c r="E514" i="14"/>
  <c r="E515" s="1"/>
  <c r="E516" s="1"/>
  <c r="F513"/>
  <c r="E513"/>
  <c r="D513"/>
  <c r="E514" i="15"/>
  <c r="E515" s="1"/>
  <c r="E516" s="1"/>
  <c r="F513"/>
  <c r="E513"/>
  <c r="D513"/>
  <c r="E514" i="16"/>
  <c r="E515" s="1"/>
  <c r="E516" s="1"/>
  <c r="F513"/>
  <c r="E513"/>
  <c r="D513"/>
  <c r="E514" i="17"/>
  <c r="E515" s="1"/>
  <c r="E516" s="1"/>
  <c r="F513"/>
  <c r="E513"/>
  <c r="D513"/>
  <c r="E514" i="18"/>
  <c r="E515" s="1"/>
  <c r="E516" s="1"/>
  <c r="F513"/>
  <c r="E513"/>
  <c r="D513"/>
  <c r="E514" i="19"/>
  <c r="E515" s="1"/>
  <c r="E516" s="1"/>
  <c r="F513"/>
  <c r="E513"/>
  <c r="D513"/>
  <c r="E514" i="20"/>
  <c r="E515" s="1"/>
  <c r="E516" s="1"/>
  <c r="F513"/>
  <c r="E513"/>
  <c r="D513"/>
  <c r="E514" i="21"/>
  <c r="E515" s="1"/>
  <c r="E516" s="1"/>
  <c r="F513"/>
  <c r="E513"/>
  <c r="D513"/>
  <c r="E514" i="22"/>
  <c r="E515" s="1"/>
  <c r="E516" s="1"/>
  <c r="F513"/>
  <c r="E513"/>
  <c r="D513"/>
  <c r="E514" i="23"/>
  <c r="E515" s="1"/>
  <c r="E516" s="1"/>
  <c r="F513"/>
  <c r="E513"/>
  <c r="D513"/>
  <c r="E514" i="24"/>
  <c r="E515" s="1"/>
  <c r="E516" s="1"/>
  <c r="F513"/>
  <c r="E513"/>
  <c r="D513"/>
  <c r="E514" i="25"/>
  <c r="E515" s="1"/>
  <c r="E516" s="1"/>
  <c r="F513"/>
  <c r="E513"/>
  <c r="D513"/>
  <c r="E514" i="26"/>
  <c r="E515" s="1"/>
  <c r="E516" s="1"/>
  <c r="F513"/>
  <c r="E513"/>
  <c r="D513"/>
  <c r="E514" i="27"/>
  <c r="E515" s="1"/>
  <c r="E516" s="1"/>
  <c r="F513"/>
  <c r="E513"/>
  <c r="D513"/>
  <c r="E514" i="28"/>
  <c r="E515" s="1"/>
  <c r="E516" s="1"/>
  <c r="F513"/>
  <c r="E513"/>
  <c r="D513"/>
  <c r="E514" i="29"/>
  <c r="E515" s="1"/>
  <c r="E516" s="1"/>
  <c r="F513"/>
  <c r="E513"/>
  <c r="D513"/>
  <c r="E514" i="30"/>
  <c r="E515" s="1"/>
  <c r="E516" s="1"/>
  <c r="F513"/>
  <c r="E513"/>
  <c r="D513"/>
  <c r="E514" i="32"/>
  <c r="E515" s="1"/>
  <c r="E516" s="1"/>
  <c r="F513"/>
  <c r="E513"/>
  <c r="D513"/>
  <c r="E514" i="31"/>
  <c r="E515" s="1"/>
  <c r="E516" s="1"/>
  <c r="F513"/>
  <c r="E513"/>
  <c r="D513"/>
  <c r="C513" i="1"/>
  <c r="C513" i="2"/>
  <c r="C513" i="3"/>
  <c r="C513" i="4"/>
  <c r="C513" i="5"/>
  <c r="C513" i="6"/>
  <c r="C513" i="7"/>
  <c r="C513" i="8"/>
  <c r="C513" i="9"/>
  <c r="C513" i="10"/>
  <c r="C513" i="11"/>
  <c r="C513" i="12"/>
  <c r="C513" i="13"/>
  <c r="C513" i="14"/>
  <c r="C513" i="15"/>
  <c r="C513" i="16"/>
  <c r="C513" i="17"/>
  <c r="C513" i="18"/>
  <c r="C513" i="19"/>
  <c r="C513" i="20"/>
  <c r="C513" i="21"/>
  <c r="C513" i="22"/>
  <c r="C513" i="23"/>
  <c r="C513" i="24"/>
  <c r="C513" i="25"/>
  <c r="C513" i="26"/>
  <c r="C513" i="27"/>
  <c r="C513" i="28"/>
  <c r="C513" i="29"/>
  <c r="C513" i="30"/>
  <c r="C513" i="32"/>
  <c r="C513" i="31"/>
  <c r="C514" i="1"/>
  <c r="C514" i="2"/>
  <c r="C515" s="1"/>
  <c r="C514" i="3"/>
  <c r="C515" s="1"/>
  <c r="C514" i="4"/>
  <c r="C515" s="1"/>
  <c r="C514" i="5"/>
  <c r="C515" s="1"/>
  <c r="C514" i="6"/>
  <c r="C515" s="1"/>
  <c r="C514" i="7"/>
  <c r="C515" s="1"/>
  <c r="C514" i="8"/>
  <c r="C515" s="1"/>
  <c r="C514" i="9"/>
  <c r="C515" s="1"/>
  <c r="C514" i="10"/>
  <c r="C515" s="1"/>
  <c r="C514" i="11"/>
  <c r="C515" s="1"/>
  <c r="C514" i="12"/>
  <c r="C515" s="1"/>
  <c r="C514" i="13"/>
  <c r="C515" s="1"/>
  <c r="C514" i="14"/>
  <c r="C515" s="1"/>
  <c r="C514" i="15"/>
  <c r="C515" s="1"/>
  <c r="C514" i="16"/>
  <c r="C515" s="1"/>
  <c r="C514" i="17"/>
  <c r="C515" s="1"/>
  <c r="C514" i="18"/>
  <c r="C515" s="1"/>
  <c r="C514" i="19"/>
  <c r="C515" s="1"/>
  <c r="C514" i="20"/>
  <c r="C515" s="1"/>
  <c r="C514" i="21"/>
  <c r="C515" s="1"/>
  <c r="C514" i="22"/>
  <c r="C515" s="1"/>
  <c r="C514" i="23"/>
  <c r="C515" s="1"/>
  <c r="C514" i="24"/>
  <c r="C515" s="1"/>
  <c r="C514" i="25"/>
  <c r="C515" s="1"/>
  <c r="C514" i="26"/>
  <c r="C515" s="1"/>
  <c r="C514" i="27"/>
  <c r="C515" s="1"/>
  <c r="C514" i="28"/>
  <c r="C515" s="1"/>
  <c r="C514" i="29"/>
  <c r="C515" s="1"/>
  <c r="C514" i="30"/>
  <c r="C515" s="1"/>
  <c r="C514" i="32"/>
  <c r="C515" s="1"/>
  <c r="C514" i="31"/>
  <c r="C515" s="1"/>
  <c r="L403" i="32" l="1"/>
  <c r="L516" s="1"/>
  <c r="K398"/>
  <c r="S346"/>
  <c r="S347" s="1"/>
  <c r="Q347"/>
  <c r="I398"/>
  <c r="J398"/>
  <c r="S143"/>
  <c r="S78"/>
  <c r="J515"/>
  <c r="Q398" i="1"/>
  <c r="R398"/>
  <c r="S398" i="9"/>
  <c r="S403" s="1"/>
  <c r="S516" s="1"/>
  <c r="E515" i="1"/>
  <c r="P515"/>
  <c r="C515"/>
  <c r="I515"/>
  <c r="K515"/>
  <c r="R516"/>
  <c r="S403"/>
  <c r="S516" s="1"/>
  <c r="N511" i="32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N514" s="1"/>
  <c r="M440"/>
  <c r="D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H424"/>
  <c r="F424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F416"/>
  <c r="E416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D416"/>
  <c r="C416"/>
  <c r="N402"/>
  <c r="M402"/>
  <c r="D402"/>
  <c r="C402"/>
  <c r="H401"/>
  <c r="G401"/>
  <c r="H400"/>
  <c r="G400"/>
  <c r="N397"/>
  <c r="M397"/>
  <c r="F397"/>
  <c r="E397"/>
  <c r="D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F347"/>
  <c r="E347"/>
  <c r="D347"/>
  <c r="C347"/>
  <c r="H346"/>
  <c r="G346"/>
  <c r="H345"/>
  <c r="G345"/>
  <c r="N343"/>
  <c r="M343"/>
  <c r="F343"/>
  <c r="D343"/>
  <c r="H342"/>
  <c r="G342"/>
  <c r="H341"/>
  <c r="G341"/>
  <c r="A341"/>
  <c r="A342" s="1"/>
  <c r="H340"/>
  <c r="G340"/>
  <c r="H339"/>
  <c r="G339"/>
  <c r="N337"/>
  <c r="M337"/>
  <c r="F337"/>
  <c r="E337"/>
  <c r="D337"/>
  <c r="C337"/>
  <c r="H336"/>
  <c r="G336"/>
  <c r="N333"/>
  <c r="M333"/>
  <c r="D333"/>
  <c r="C333"/>
  <c r="H332"/>
  <c r="F332"/>
  <c r="F333" s="1"/>
  <c r="E332"/>
  <c r="E333" s="1"/>
  <c r="N330"/>
  <c r="M330"/>
  <c r="F330"/>
  <c r="E330"/>
  <c r="D330"/>
  <c r="C330"/>
  <c r="H329"/>
  <c r="G329"/>
  <c r="A329"/>
  <c r="H328"/>
  <c r="G328"/>
  <c r="N326"/>
  <c r="M326"/>
  <c r="D326"/>
  <c r="C326"/>
  <c r="F325"/>
  <c r="H325" s="1"/>
  <c r="E325"/>
  <c r="G325" s="1"/>
  <c r="F324"/>
  <c r="H324" s="1"/>
  <c r="E324"/>
  <c r="N322"/>
  <c r="M322"/>
  <c r="F322"/>
  <c r="E322"/>
  <c r="D322"/>
  <c r="C322"/>
  <c r="H321"/>
  <c r="G321"/>
  <c r="H320"/>
  <c r="G320"/>
  <c r="H319"/>
  <c r="G319"/>
  <c r="H318"/>
  <c r="G318"/>
  <c r="N315"/>
  <c r="M315"/>
  <c r="F315"/>
  <c r="E315"/>
  <c r="D315"/>
  <c r="C315"/>
  <c r="H314"/>
  <c r="G314"/>
  <c r="H313"/>
  <c r="G313"/>
  <c r="N311"/>
  <c r="M311"/>
  <c r="D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F297"/>
  <c r="E297"/>
  <c r="D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D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F258"/>
  <c r="E258"/>
  <c r="D258"/>
  <c r="C258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A249"/>
  <c r="A253" s="1"/>
  <c r="A254" s="1"/>
  <c r="H248"/>
  <c r="G248"/>
  <c r="H247"/>
  <c r="G247"/>
  <c r="H246"/>
  <c r="G246"/>
  <c r="H245"/>
  <c r="G245"/>
  <c r="A245"/>
  <c r="H244"/>
  <c r="G244"/>
  <c r="H243"/>
  <c r="G243"/>
  <c r="H242"/>
  <c r="G242"/>
  <c r="H241"/>
  <c r="G241"/>
  <c r="N237"/>
  <c r="N238" s="1"/>
  <c r="M237"/>
  <c r="M238" s="1"/>
  <c r="F237"/>
  <c r="E237"/>
  <c r="D237"/>
  <c r="C237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F216"/>
  <c r="E216"/>
  <c r="D216"/>
  <c r="C216"/>
  <c r="H215"/>
  <c r="G215"/>
  <c r="H214"/>
  <c r="G214"/>
  <c r="N212"/>
  <c r="M212"/>
  <c r="D212"/>
  <c r="C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H208" s="1"/>
  <c r="E208"/>
  <c r="G208" s="1"/>
  <c r="N206"/>
  <c r="M206"/>
  <c r="F206"/>
  <c r="E206"/>
  <c r="D206"/>
  <c r="C206"/>
  <c r="H205"/>
  <c r="G205"/>
  <c r="H204"/>
  <c r="G204"/>
  <c r="A204"/>
  <c r="A205" s="1"/>
  <c r="H203"/>
  <c r="G203"/>
  <c r="A203"/>
  <c r="H202"/>
  <c r="G202"/>
  <c r="H201"/>
  <c r="G201"/>
  <c r="H200"/>
  <c r="G200"/>
  <c r="H199"/>
  <c r="G199"/>
  <c r="H198"/>
  <c r="G198"/>
  <c r="H197"/>
  <c r="G197"/>
  <c r="N192"/>
  <c r="M192"/>
  <c r="F192"/>
  <c r="E192"/>
  <c r="D192"/>
  <c r="C192"/>
  <c r="H191"/>
  <c r="G191"/>
  <c r="H190"/>
  <c r="G190"/>
  <c r="H189"/>
  <c r="G189"/>
  <c r="H188"/>
  <c r="G188"/>
  <c r="N186"/>
  <c r="M186"/>
  <c r="F186"/>
  <c r="E186"/>
  <c r="D186"/>
  <c r="C186"/>
  <c r="H185"/>
  <c r="G185"/>
  <c r="H184"/>
  <c r="G184"/>
  <c r="H183"/>
  <c r="G183"/>
  <c r="H182"/>
  <c r="G182"/>
  <c r="N180"/>
  <c r="M180"/>
  <c r="F180"/>
  <c r="E180"/>
  <c r="D180"/>
  <c r="C180"/>
  <c r="H179"/>
  <c r="G179"/>
  <c r="H178"/>
  <c r="G178"/>
  <c r="H177"/>
  <c r="G177"/>
  <c r="H176"/>
  <c r="G176"/>
  <c r="D175"/>
  <c r="C175"/>
  <c r="N174"/>
  <c r="M174"/>
  <c r="F174"/>
  <c r="E174"/>
  <c r="D174"/>
  <c r="C174"/>
  <c r="H173"/>
  <c r="G173"/>
  <c r="H172"/>
  <c r="G172"/>
  <c r="H171"/>
  <c r="G171"/>
  <c r="H170"/>
  <c r="G170"/>
  <c r="N168"/>
  <c r="M168"/>
  <c r="F168"/>
  <c r="E168"/>
  <c r="D168"/>
  <c r="C168"/>
  <c r="H167"/>
  <c r="G167"/>
  <c r="H166"/>
  <c r="G166"/>
  <c r="H165"/>
  <c r="G165"/>
  <c r="H164"/>
  <c r="G164"/>
  <c r="D163"/>
  <c r="C163"/>
  <c r="N162"/>
  <c r="M162"/>
  <c r="F162"/>
  <c r="E162"/>
  <c r="D162"/>
  <c r="C162"/>
  <c r="H161"/>
  <c r="G161"/>
  <c r="H160"/>
  <c r="G160"/>
  <c r="H159"/>
  <c r="G159"/>
  <c r="H158"/>
  <c r="G158"/>
  <c r="A157"/>
  <c r="N156"/>
  <c r="M156"/>
  <c r="M193" s="1"/>
  <c r="F156"/>
  <c r="E156"/>
  <c r="D156"/>
  <c r="C156"/>
  <c r="H155"/>
  <c r="G155"/>
  <c r="H154"/>
  <c r="G154"/>
  <c r="H153"/>
  <c r="G153"/>
  <c r="H152"/>
  <c r="G152"/>
  <c r="A150"/>
  <c r="N149"/>
  <c r="M149"/>
  <c r="D149"/>
  <c r="C149"/>
  <c r="H148"/>
  <c r="C148"/>
  <c r="G148" s="1"/>
  <c r="N147"/>
  <c r="M147"/>
  <c r="F147"/>
  <c r="E147"/>
  <c r="D147"/>
  <c r="C147"/>
  <c r="H146"/>
  <c r="G146"/>
  <c r="H145"/>
  <c r="G145"/>
  <c r="N141"/>
  <c r="M141"/>
  <c r="M142" s="1"/>
  <c r="F141"/>
  <c r="D141"/>
  <c r="C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F117"/>
  <c r="E117"/>
  <c r="D117"/>
  <c r="C117"/>
  <c r="H116"/>
  <c r="G116"/>
  <c r="H115"/>
  <c r="G115"/>
  <c r="H114"/>
  <c r="G114"/>
  <c r="A114"/>
  <c r="A115" s="1"/>
  <c r="A116" s="1"/>
  <c r="H113"/>
  <c r="G113"/>
  <c r="N109"/>
  <c r="M109"/>
  <c r="F109"/>
  <c r="E109"/>
  <c r="D109"/>
  <c r="C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M110" s="1"/>
  <c r="F86"/>
  <c r="E86"/>
  <c r="D86"/>
  <c r="C86"/>
  <c r="H85"/>
  <c r="G85"/>
  <c r="H84"/>
  <c r="G84"/>
  <c r="A84"/>
  <c r="A85" s="1"/>
  <c r="H83"/>
  <c r="G83"/>
  <c r="A83"/>
  <c r="H82"/>
  <c r="G82"/>
  <c r="N76"/>
  <c r="M76"/>
  <c r="F76"/>
  <c r="E76"/>
  <c r="D76"/>
  <c r="C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F52"/>
  <c r="E52"/>
  <c r="D52"/>
  <c r="C52"/>
  <c r="H51"/>
  <c r="G51"/>
  <c r="H50"/>
  <c r="G50"/>
  <c r="H49"/>
  <c r="G49"/>
  <c r="A49"/>
  <c r="A50" s="1"/>
  <c r="A51" s="1"/>
  <c r="H48"/>
  <c r="G48"/>
  <c r="N44"/>
  <c r="M44"/>
  <c r="F44"/>
  <c r="E44"/>
  <c r="D44"/>
  <c r="C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F21"/>
  <c r="E21"/>
  <c r="D21"/>
  <c r="C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31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N193" s="1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N143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30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M477" s="1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M514" s="1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E212" s="1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M193" s="1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N143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9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398" s="1"/>
  <c r="N403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8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N514" s="1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G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M110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7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M512" s="1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H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N193" s="1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6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N513" s="1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M110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5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H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M193" s="1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G14"/>
  <c r="H13"/>
  <c r="G13"/>
  <c r="H12"/>
  <c r="G12"/>
  <c r="H11"/>
  <c r="G11"/>
  <c r="H10"/>
  <c r="G10"/>
  <c r="H9"/>
  <c r="G9"/>
  <c r="H8"/>
  <c r="G8"/>
  <c r="H7"/>
  <c r="G7"/>
  <c r="N511" i="24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H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A84"/>
  <c r="A85" s="1"/>
  <c r="H83"/>
  <c r="G83"/>
  <c r="A83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3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N514" s="1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M45" s="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2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E212" s="1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H85"/>
  <c r="G85"/>
  <c r="H84"/>
  <c r="G84"/>
  <c r="A84"/>
  <c r="A85" s="1"/>
  <c r="H83"/>
  <c r="G83"/>
  <c r="A83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1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M512" s="1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5"/>
  <c r="G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M110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0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M477" s="1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N441" s="1"/>
  <c r="M416"/>
  <c r="G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9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M512" s="1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G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A84"/>
  <c r="A85" s="1"/>
  <c r="H83"/>
  <c r="G83"/>
  <c r="A83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M45" s="1"/>
  <c r="M78" s="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8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7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G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H407"/>
  <c r="G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N260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6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M477" s="1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M45" s="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5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N513" s="1"/>
  <c r="M416"/>
  <c r="M441" s="1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H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N260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N193" s="1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M110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4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513" s="1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H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N260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E212" s="1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3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N260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N143" s="1"/>
  <c r="M86"/>
  <c r="M110" s="1"/>
  <c r="M143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2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M512" s="1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E212" s="1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N143" s="1"/>
  <c r="M86"/>
  <c r="M110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1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513" s="1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G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M110" s="1"/>
  <c r="M143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M45" s="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0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N514" s="1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G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N143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9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N514" s="1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N45" s="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8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M514" s="1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N260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M110" s="1"/>
  <c r="M143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7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M512" s="1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G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M193" s="1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6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N514" s="1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M260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F212" s="1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M110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5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N514" s="1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M441" s="1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H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N193" s="1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M52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4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N477" s="1"/>
  <c r="M453"/>
  <c r="M477" s="1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E326" s="1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N193" s="1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3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G407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F326" s="1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N260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E208"/>
  <c r="E212" s="1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N142" s="1"/>
  <c r="M117"/>
  <c r="M142" s="1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M86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2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N512" s="1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H439" s="1"/>
  <c r="E439"/>
  <c r="G439" s="1"/>
  <c r="F438"/>
  <c r="H438" s="1"/>
  <c r="E438"/>
  <c r="G438" s="1"/>
  <c r="F437"/>
  <c r="H437" s="1"/>
  <c r="E437"/>
  <c r="G437" s="1"/>
  <c r="F436"/>
  <c r="H436" s="1"/>
  <c r="E436"/>
  <c r="G436" s="1"/>
  <c r="F435"/>
  <c r="H435" s="1"/>
  <c r="E435"/>
  <c r="G435" s="1"/>
  <c r="F434"/>
  <c r="H434" s="1"/>
  <c r="E434"/>
  <c r="G434" s="1"/>
  <c r="F433"/>
  <c r="H433" s="1"/>
  <c r="E433"/>
  <c r="G433" s="1"/>
  <c r="F432"/>
  <c r="H432" s="1"/>
  <c r="E432"/>
  <c r="G432" s="1"/>
  <c r="F431"/>
  <c r="H431" s="1"/>
  <c r="E431"/>
  <c r="G431" s="1"/>
  <c r="A431"/>
  <c r="A432" s="1"/>
  <c r="A433" s="1"/>
  <c r="A434" s="1"/>
  <c r="A435" s="1"/>
  <c r="A436" s="1"/>
  <c r="A437" s="1"/>
  <c r="A438" s="1"/>
  <c r="A439" s="1"/>
  <c r="F430"/>
  <c r="H430" s="1"/>
  <c r="E430"/>
  <c r="G430" s="1"/>
  <c r="F429"/>
  <c r="H429" s="1"/>
  <c r="E429"/>
  <c r="G429" s="1"/>
  <c r="F428"/>
  <c r="H428" s="1"/>
  <c r="E428"/>
  <c r="G428" s="1"/>
  <c r="F427"/>
  <c r="H427" s="1"/>
  <c r="E427"/>
  <c r="G427" s="1"/>
  <c r="F426"/>
  <c r="H426" s="1"/>
  <c r="E426"/>
  <c r="G426" s="1"/>
  <c r="F425"/>
  <c r="H425" s="1"/>
  <c r="E425"/>
  <c r="G425" s="1"/>
  <c r="F424"/>
  <c r="H424" s="1"/>
  <c r="E424"/>
  <c r="G424" s="1"/>
  <c r="F423"/>
  <c r="H423" s="1"/>
  <c r="E423"/>
  <c r="G423" s="1"/>
  <c r="F422"/>
  <c r="H422" s="1"/>
  <c r="E422"/>
  <c r="G422" s="1"/>
  <c r="F421"/>
  <c r="H421" s="1"/>
  <c r="E421"/>
  <c r="G421" s="1"/>
  <c r="F420"/>
  <c r="H420" s="1"/>
  <c r="E420"/>
  <c r="G420" s="1"/>
  <c r="F419"/>
  <c r="H419" s="1"/>
  <c r="E419"/>
  <c r="G419" s="1"/>
  <c r="A419"/>
  <c r="A420" s="1"/>
  <c r="A421" s="1"/>
  <c r="F418"/>
  <c r="E418"/>
  <c r="G418" s="1"/>
  <c r="N416"/>
  <c r="M416"/>
  <c r="G415"/>
  <c r="H415"/>
  <c r="H414"/>
  <c r="G414"/>
  <c r="H413"/>
  <c r="G413"/>
  <c r="H412"/>
  <c r="G412"/>
  <c r="H411"/>
  <c r="G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D402"/>
  <c r="C402"/>
  <c r="H401"/>
  <c r="G401"/>
  <c r="H400"/>
  <c r="G400"/>
  <c r="N397"/>
  <c r="M397"/>
  <c r="H396"/>
  <c r="G396"/>
  <c r="H395"/>
  <c r="G395"/>
  <c r="H394"/>
  <c r="G394"/>
  <c r="H393"/>
  <c r="G393"/>
  <c r="N391"/>
  <c r="M391"/>
  <c r="H390"/>
  <c r="G390"/>
  <c r="H389"/>
  <c r="G389"/>
  <c r="H388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H372"/>
  <c r="G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H358"/>
  <c r="G358"/>
  <c r="H357"/>
  <c r="G357"/>
  <c r="H356"/>
  <c r="G356"/>
  <c r="H355"/>
  <c r="G355"/>
  <c r="H354"/>
  <c r="G354"/>
  <c r="H353"/>
  <c r="G353"/>
  <c r="H352"/>
  <c r="G352"/>
  <c r="H351"/>
  <c r="G351"/>
  <c r="A351"/>
  <c r="A352" s="1"/>
  <c r="A353" s="1"/>
  <c r="A354" s="1"/>
  <c r="A355" s="1"/>
  <c r="A356" s="1"/>
  <c r="A357" s="1"/>
  <c r="H350"/>
  <c r="G350"/>
  <c r="N347"/>
  <c r="M347"/>
  <c r="H346"/>
  <c r="G346"/>
  <c r="H345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F333" s="1"/>
  <c r="E332"/>
  <c r="E333" s="1"/>
  <c r="N330"/>
  <c r="M330"/>
  <c r="H329"/>
  <c r="G329"/>
  <c r="A329"/>
  <c r="H328"/>
  <c r="G328"/>
  <c r="N326"/>
  <c r="M326"/>
  <c r="F325"/>
  <c r="H325" s="1"/>
  <c r="E325"/>
  <c r="G325" s="1"/>
  <c r="F324"/>
  <c r="E324"/>
  <c r="N322"/>
  <c r="M322"/>
  <c r="H321"/>
  <c r="G321"/>
  <c r="H320"/>
  <c r="G320"/>
  <c r="H319"/>
  <c r="G319"/>
  <c r="H318"/>
  <c r="G318"/>
  <c r="N315"/>
  <c r="M315"/>
  <c r="H314"/>
  <c r="G314"/>
  <c r="H313"/>
  <c r="G313"/>
  <c r="N311"/>
  <c r="M311"/>
  <c r="H310"/>
  <c r="G310"/>
  <c r="H309"/>
  <c r="G309"/>
  <c r="H308"/>
  <c r="G308"/>
  <c r="N306"/>
  <c r="M306"/>
  <c r="H305"/>
  <c r="G305"/>
  <c r="H304"/>
  <c r="G304"/>
  <c r="H303"/>
  <c r="G303"/>
  <c r="H302"/>
  <c r="G302"/>
  <c r="H301"/>
  <c r="G301"/>
  <c r="H300"/>
  <c r="G300"/>
  <c r="A300"/>
  <c r="A301" s="1"/>
  <c r="A302" s="1"/>
  <c r="A303" s="1"/>
  <c r="A304" s="1"/>
  <c r="A305" s="1"/>
  <c r="H299"/>
  <c r="G299"/>
  <c r="N297"/>
  <c r="M297"/>
  <c r="H296"/>
  <c r="G296"/>
  <c r="H295"/>
  <c r="G295"/>
  <c r="H294"/>
  <c r="G294"/>
  <c r="H293"/>
  <c r="G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G282"/>
  <c r="H281"/>
  <c r="G281"/>
  <c r="H280"/>
  <c r="G280"/>
  <c r="H279"/>
  <c r="G279"/>
  <c r="H278"/>
  <c r="G278"/>
  <c r="H277"/>
  <c r="G277"/>
  <c r="H276"/>
  <c r="G276"/>
  <c r="H275"/>
  <c r="G275"/>
  <c r="H274"/>
  <c r="G274"/>
  <c r="H273"/>
  <c r="G273"/>
  <c r="H272"/>
  <c r="G272"/>
  <c r="H271"/>
  <c r="G271"/>
  <c r="N258"/>
  <c r="N259" s="1"/>
  <c r="M258"/>
  <c r="M259" s="1"/>
  <c r="H257"/>
  <c r="G257"/>
  <c r="H256"/>
  <c r="G256"/>
  <c r="H255"/>
  <c r="G255"/>
  <c r="H254"/>
  <c r="G254"/>
  <c r="H253"/>
  <c r="G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H244"/>
  <c r="G244"/>
  <c r="H243"/>
  <c r="G243"/>
  <c r="H242"/>
  <c r="G242"/>
  <c r="H241"/>
  <c r="G241"/>
  <c r="N237"/>
  <c r="N238" s="1"/>
  <c r="N260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G220"/>
  <c r="N216"/>
  <c r="M216"/>
  <c r="H215"/>
  <c r="G215"/>
  <c r="H214"/>
  <c r="G214"/>
  <c r="N212"/>
  <c r="M212"/>
  <c r="F211"/>
  <c r="H211" s="1"/>
  <c r="E211"/>
  <c r="G211" s="1"/>
  <c r="F210"/>
  <c r="H210" s="1"/>
  <c r="E210"/>
  <c r="G210" s="1"/>
  <c r="F209"/>
  <c r="H209" s="1"/>
  <c r="E209"/>
  <c r="G209" s="1"/>
  <c r="A209"/>
  <c r="A210" s="1"/>
  <c r="A211" s="1"/>
  <c r="F208"/>
  <c r="H208" s="1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G197"/>
  <c r="N192"/>
  <c r="M192"/>
  <c r="H191"/>
  <c r="G191"/>
  <c r="H190"/>
  <c r="G190"/>
  <c r="H189"/>
  <c r="G189"/>
  <c r="H188"/>
  <c r="G188"/>
  <c r="N186"/>
  <c r="M186"/>
  <c r="H185"/>
  <c r="G185"/>
  <c r="H184"/>
  <c r="G184"/>
  <c r="H183"/>
  <c r="G183"/>
  <c r="H182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H167"/>
  <c r="G167"/>
  <c r="H166"/>
  <c r="G166"/>
  <c r="H165"/>
  <c r="G165"/>
  <c r="H164"/>
  <c r="G164"/>
  <c r="D163"/>
  <c r="C163"/>
  <c r="N162"/>
  <c r="M162"/>
  <c r="H161"/>
  <c r="G161"/>
  <c r="H160"/>
  <c r="G160"/>
  <c r="H159"/>
  <c r="G159"/>
  <c r="H158"/>
  <c r="G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A130"/>
  <c r="A131" s="1"/>
  <c r="A132" s="1"/>
  <c r="A133" s="1"/>
  <c r="A134" s="1"/>
  <c r="A135" s="1"/>
  <c r="A136" s="1"/>
  <c r="A137" s="1"/>
  <c r="A138" s="1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20"/>
  <c r="G120"/>
  <c r="A120"/>
  <c r="A121" s="1"/>
  <c r="H119"/>
  <c r="G119"/>
  <c r="N117"/>
  <c r="M117"/>
  <c r="H116"/>
  <c r="G116"/>
  <c r="H115"/>
  <c r="G115"/>
  <c r="H114"/>
  <c r="G114"/>
  <c r="A114"/>
  <c r="A115" s="1"/>
  <c r="A116" s="1"/>
  <c r="H113"/>
  <c r="G113"/>
  <c r="N109"/>
  <c r="M109"/>
  <c r="H108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H99"/>
  <c r="G99"/>
  <c r="H98"/>
  <c r="G98"/>
  <c r="H97"/>
  <c r="G97"/>
  <c r="H96"/>
  <c r="G96"/>
  <c r="H95"/>
  <c r="G95"/>
  <c r="H94"/>
  <c r="G94"/>
  <c r="H93"/>
  <c r="G93"/>
  <c r="H92"/>
  <c r="G92"/>
  <c r="H91"/>
  <c r="G91"/>
  <c r="H90"/>
  <c r="G90"/>
  <c r="H89"/>
  <c r="G89"/>
  <c r="A89"/>
  <c r="A90" s="1"/>
  <c r="H88"/>
  <c r="G88"/>
  <c r="N86"/>
  <c r="N110" s="1"/>
  <c r="M86"/>
  <c r="M110" s="1"/>
  <c r="H85"/>
  <c r="G85"/>
  <c r="H84"/>
  <c r="G84"/>
  <c r="H83"/>
  <c r="G83"/>
  <c r="A83"/>
  <c r="A84" s="1"/>
  <c r="A85" s="1"/>
  <c r="H82"/>
  <c r="G82"/>
  <c r="N76"/>
  <c r="M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H54"/>
  <c r="G54"/>
  <c r="N52"/>
  <c r="N77" s="1"/>
  <c r="M52"/>
  <c r="M77" s="1"/>
  <c r="H51"/>
  <c r="G51"/>
  <c r="H50"/>
  <c r="G50"/>
  <c r="H49"/>
  <c r="G49"/>
  <c r="A49"/>
  <c r="A50" s="1"/>
  <c r="A51" s="1"/>
  <c r="H48"/>
  <c r="G48"/>
  <c r="N44"/>
  <c r="M44"/>
  <c r="H43"/>
  <c r="G43"/>
  <c r="H42"/>
  <c r="G42"/>
  <c r="H41"/>
  <c r="G41"/>
  <c r="H40"/>
  <c r="G40"/>
  <c r="H39"/>
  <c r="G39"/>
  <c r="H38"/>
  <c r="G38"/>
  <c r="H37"/>
  <c r="G37"/>
  <c r="H36"/>
  <c r="G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M45" s="1"/>
  <c r="H20"/>
  <c r="G20"/>
  <c r="H19"/>
  <c r="G19"/>
  <c r="H18"/>
  <c r="G18"/>
  <c r="H17"/>
  <c r="G17"/>
  <c r="H14"/>
  <c r="C14"/>
  <c r="G14" s="1"/>
  <c r="H13"/>
  <c r="G13"/>
  <c r="H12"/>
  <c r="G12"/>
  <c r="H11"/>
  <c r="G11"/>
  <c r="H10"/>
  <c r="G10"/>
  <c r="H9"/>
  <c r="G9"/>
  <c r="H8"/>
  <c r="G8"/>
  <c r="H7"/>
  <c r="G7"/>
  <c r="N511" i="1"/>
  <c r="M511"/>
  <c r="H510"/>
  <c r="G510"/>
  <c r="H509"/>
  <c r="G509"/>
  <c r="H508"/>
  <c r="G508"/>
  <c r="H507"/>
  <c r="G507"/>
  <c r="H506"/>
  <c r="G506"/>
  <c r="H505"/>
  <c r="G505"/>
  <c r="H504"/>
  <c r="G504"/>
  <c r="H503"/>
  <c r="G503"/>
  <c r="H502"/>
  <c r="G502"/>
  <c r="H501"/>
  <c r="G501"/>
  <c r="H500"/>
  <c r="G500"/>
  <c r="H499"/>
  <c r="G499"/>
  <c r="H498"/>
  <c r="G498"/>
  <c r="H497"/>
  <c r="G497"/>
  <c r="H496"/>
  <c r="G496"/>
  <c r="H495"/>
  <c r="G495"/>
  <c r="H494"/>
  <c r="G494"/>
  <c r="H493"/>
  <c r="G493"/>
  <c r="H492"/>
  <c r="G492"/>
  <c r="H491"/>
  <c r="G491"/>
  <c r="N489"/>
  <c r="M489"/>
  <c r="H488"/>
  <c r="G488"/>
  <c r="H487"/>
  <c r="G487"/>
  <c r="H486"/>
  <c r="G486"/>
  <c r="H485"/>
  <c r="G485"/>
  <c r="H484"/>
  <c r="G484"/>
  <c r="H483"/>
  <c r="G483"/>
  <c r="H482"/>
  <c r="G482"/>
  <c r="H481"/>
  <c r="G481"/>
  <c r="A481"/>
  <c r="A482" s="1"/>
  <c r="A483" s="1"/>
  <c r="A484" s="1"/>
  <c r="A485" s="1"/>
  <c r="A486" s="1"/>
  <c r="A487" s="1"/>
  <c r="A488" s="1"/>
  <c r="A491" s="1"/>
  <c r="A492" s="1"/>
  <c r="A493" s="1"/>
  <c r="A494" s="1"/>
  <c r="A501" s="1"/>
  <c r="A502" s="1"/>
  <c r="A503" s="1"/>
  <c r="A504" s="1"/>
  <c r="A505" s="1"/>
  <c r="A506" s="1"/>
  <c r="A507" s="1"/>
  <c r="A508" s="1"/>
  <c r="A509" s="1"/>
  <c r="A510" s="1"/>
  <c r="H480"/>
  <c r="G480"/>
  <c r="N476"/>
  <c r="M476"/>
  <c r="H475"/>
  <c r="G475"/>
  <c r="H474"/>
  <c r="G474"/>
  <c r="H473"/>
  <c r="G473"/>
  <c r="H472"/>
  <c r="G472"/>
  <c r="H471"/>
  <c r="G471"/>
  <c r="H470"/>
  <c r="G470"/>
  <c r="H469"/>
  <c r="G469"/>
  <c r="H468"/>
  <c r="G468"/>
  <c r="H467"/>
  <c r="G467"/>
  <c r="A467"/>
  <c r="A468" s="1"/>
  <c r="A469" s="1"/>
  <c r="A470" s="1"/>
  <c r="A471" s="1"/>
  <c r="A472" s="1"/>
  <c r="A473" s="1"/>
  <c r="A474" s="1"/>
  <c r="A475" s="1"/>
  <c r="H466"/>
  <c r="G466"/>
  <c r="H465"/>
  <c r="G465"/>
  <c r="H464"/>
  <c r="G464"/>
  <c r="H463"/>
  <c r="G463"/>
  <c r="H462"/>
  <c r="G462"/>
  <c r="H461"/>
  <c r="G461"/>
  <c r="H460"/>
  <c r="G460"/>
  <c r="H459"/>
  <c r="G459"/>
  <c r="H458"/>
  <c r="G458"/>
  <c r="H457"/>
  <c r="G457"/>
  <c r="H456"/>
  <c r="G456"/>
  <c r="A456"/>
  <c r="A457" s="1"/>
  <c r="A458" s="1"/>
  <c r="H455"/>
  <c r="G455"/>
  <c r="N453"/>
  <c r="M453"/>
  <c r="H452"/>
  <c r="G452"/>
  <c r="H451"/>
  <c r="G451"/>
  <c r="H450"/>
  <c r="G450"/>
  <c r="H449"/>
  <c r="G449"/>
  <c r="H448"/>
  <c r="G448"/>
  <c r="H447"/>
  <c r="G447"/>
  <c r="H446"/>
  <c r="G446"/>
  <c r="H445"/>
  <c r="G445"/>
  <c r="A445"/>
  <c r="A446" s="1"/>
  <c r="A447" s="1"/>
  <c r="A448" s="1"/>
  <c r="A449" s="1"/>
  <c r="A450" s="1"/>
  <c r="A451" s="1"/>
  <c r="A452" s="1"/>
  <c r="H444"/>
  <c r="G444"/>
  <c r="N440"/>
  <c r="M440"/>
  <c r="F439"/>
  <c r="E439"/>
  <c r="F438"/>
  <c r="E438"/>
  <c r="E437"/>
  <c r="F437"/>
  <c r="E436"/>
  <c r="F436"/>
  <c r="F435"/>
  <c r="E435"/>
  <c r="F434"/>
  <c r="E434"/>
  <c r="E433"/>
  <c r="F433"/>
  <c r="E432"/>
  <c r="F432"/>
  <c r="F431"/>
  <c r="E431"/>
  <c r="A431"/>
  <c r="A432" s="1"/>
  <c r="A433" s="1"/>
  <c r="A434" s="1"/>
  <c r="A435" s="1"/>
  <c r="A436" s="1"/>
  <c r="A437" s="1"/>
  <c r="A438" s="1"/>
  <c r="A439" s="1"/>
  <c r="F430"/>
  <c r="E430"/>
  <c r="F429"/>
  <c r="E429"/>
  <c r="F428"/>
  <c r="E428"/>
  <c r="E427"/>
  <c r="F427"/>
  <c r="F426"/>
  <c r="E426"/>
  <c r="E425"/>
  <c r="F425"/>
  <c r="F424"/>
  <c r="E424"/>
  <c r="E423"/>
  <c r="F423"/>
  <c r="F422"/>
  <c r="F421"/>
  <c r="E421"/>
  <c r="F420"/>
  <c r="E420"/>
  <c r="F419"/>
  <c r="E419"/>
  <c r="A419"/>
  <c r="A420" s="1"/>
  <c r="A421" s="1"/>
  <c r="E418"/>
  <c r="N416"/>
  <c r="M416"/>
  <c r="H415"/>
  <c r="H414"/>
  <c r="G414"/>
  <c r="H413"/>
  <c r="G413"/>
  <c r="G412"/>
  <c r="H412"/>
  <c r="G411"/>
  <c r="H411"/>
  <c r="H410"/>
  <c r="G410"/>
  <c r="H409"/>
  <c r="G409"/>
  <c r="H408"/>
  <c r="G408"/>
  <c r="A408"/>
  <c r="A409" s="1"/>
  <c r="A410" s="1"/>
  <c r="A411" s="1"/>
  <c r="A412" s="1"/>
  <c r="A413" s="1"/>
  <c r="A414" s="1"/>
  <c r="A415" s="1"/>
  <c r="N402"/>
  <c r="M402"/>
  <c r="H401"/>
  <c r="C402"/>
  <c r="H400"/>
  <c r="G400"/>
  <c r="D402"/>
  <c r="N397"/>
  <c r="M397"/>
  <c r="H396"/>
  <c r="G396"/>
  <c r="H395"/>
  <c r="G395"/>
  <c r="H394"/>
  <c r="G394"/>
  <c r="N391"/>
  <c r="M391"/>
  <c r="H390"/>
  <c r="G390"/>
  <c r="H389"/>
  <c r="G389"/>
  <c r="G388"/>
  <c r="D387"/>
  <c r="C387"/>
  <c r="N384"/>
  <c r="M384"/>
  <c r="H380"/>
  <c r="G380"/>
  <c r="A380"/>
  <c r="H379"/>
  <c r="G379"/>
  <c r="H378"/>
  <c r="G378"/>
  <c r="H377"/>
  <c r="G377"/>
  <c r="H376"/>
  <c r="G376"/>
  <c r="H375"/>
  <c r="G375"/>
  <c r="H374"/>
  <c r="G374"/>
  <c r="H373"/>
  <c r="G373"/>
  <c r="G372"/>
  <c r="H372"/>
  <c r="H371"/>
  <c r="G371"/>
  <c r="H370"/>
  <c r="G370"/>
  <c r="H369"/>
  <c r="G369"/>
  <c r="H368"/>
  <c r="G368"/>
  <c r="H367"/>
  <c r="G367"/>
  <c r="H366"/>
  <c r="G366"/>
  <c r="H365"/>
  <c r="G365"/>
  <c r="H364"/>
  <c r="G364"/>
  <c r="H361"/>
  <c r="G361"/>
  <c r="H360"/>
  <c r="G360"/>
  <c r="H359"/>
  <c r="G359"/>
  <c r="A359"/>
  <c r="A360" s="1"/>
  <c r="A361" s="1"/>
  <c r="A364" s="1"/>
  <c r="A365" s="1"/>
  <c r="A366" s="1"/>
  <c r="A367" s="1"/>
  <c r="A368" s="1"/>
  <c r="A369" s="1"/>
  <c r="A370" s="1"/>
  <c r="A371" s="1"/>
  <c r="A372" s="1"/>
  <c r="A373" s="1"/>
  <c r="A374" s="1"/>
  <c r="G358"/>
  <c r="H358"/>
  <c r="G357"/>
  <c r="H357"/>
  <c r="G356"/>
  <c r="H356"/>
  <c r="H355"/>
  <c r="G355"/>
  <c r="H354"/>
  <c r="G354"/>
  <c r="G353"/>
  <c r="H352"/>
  <c r="H351"/>
  <c r="G351"/>
  <c r="H353"/>
  <c r="A351"/>
  <c r="A352" s="1"/>
  <c r="A353" s="1"/>
  <c r="A354" s="1"/>
  <c r="A355" s="1"/>
  <c r="A356" s="1"/>
  <c r="A357" s="1"/>
  <c r="H350"/>
  <c r="G350"/>
  <c r="G352"/>
  <c r="N347"/>
  <c r="M347"/>
  <c r="G346"/>
  <c r="H346"/>
  <c r="G345"/>
  <c r="N343"/>
  <c r="M343"/>
  <c r="H342"/>
  <c r="G342"/>
  <c r="H341"/>
  <c r="G341"/>
  <c r="A341"/>
  <c r="A342" s="1"/>
  <c r="H340"/>
  <c r="G340"/>
  <c r="H339"/>
  <c r="G339"/>
  <c r="N337"/>
  <c r="M337"/>
  <c r="H336"/>
  <c r="G336"/>
  <c r="N333"/>
  <c r="M333"/>
  <c r="F332"/>
  <c r="E332"/>
  <c r="N330"/>
  <c r="M330"/>
  <c r="H329"/>
  <c r="G329"/>
  <c r="A329"/>
  <c r="G328"/>
  <c r="H328"/>
  <c r="N326"/>
  <c r="M326"/>
  <c r="E325"/>
  <c r="F325"/>
  <c r="F324"/>
  <c r="E324"/>
  <c r="N322"/>
  <c r="M322"/>
  <c r="G321"/>
  <c r="H321"/>
  <c r="G320"/>
  <c r="H320"/>
  <c r="H318"/>
  <c r="G318"/>
  <c r="N315"/>
  <c r="M315"/>
  <c r="G314"/>
  <c r="H314"/>
  <c r="G313"/>
  <c r="N311"/>
  <c r="M311"/>
  <c r="H310"/>
  <c r="G310"/>
  <c r="H309"/>
  <c r="G309"/>
  <c r="H308"/>
  <c r="G308"/>
  <c r="N306"/>
  <c r="M306"/>
  <c r="G305"/>
  <c r="H305"/>
  <c r="H304"/>
  <c r="G304"/>
  <c r="H303"/>
  <c r="G303"/>
  <c r="G302"/>
  <c r="H302"/>
  <c r="G301"/>
  <c r="H301"/>
  <c r="H300"/>
  <c r="G300"/>
  <c r="A300"/>
  <c r="A301" s="1"/>
  <c r="A302" s="1"/>
  <c r="A303" s="1"/>
  <c r="A304" s="1"/>
  <c r="A305" s="1"/>
  <c r="H299"/>
  <c r="N297"/>
  <c r="M297"/>
  <c r="H296"/>
  <c r="G296"/>
  <c r="H295"/>
  <c r="G295"/>
  <c r="H294"/>
  <c r="G294"/>
  <c r="H293"/>
  <c r="H292"/>
  <c r="G292"/>
  <c r="A292"/>
  <c r="A293" s="1"/>
  <c r="A294" s="1"/>
  <c r="A295" s="1"/>
  <c r="A296" s="1"/>
  <c r="H291"/>
  <c r="G291"/>
  <c r="H290"/>
  <c r="G290"/>
  <c r="H289"/>
  <c r="G289"/>
  <c r="H288"/>
  <c r="G288"/>
  <c r="H287"/>
  <c r="G287"/>
  <c r="H286"/>
  <c r="G286"/>
  <c r="N283"/>
  <c r="M283"/>
  <c r="H282"/>
  <c r="H281"/>
  <c r="G281"/>
  <c r="G280"/>
  <c r="H280"/>
  <c r="G279"/>
  <c r="H279"/>
  <c r="H278"/>
  <c r="G278"/>
  <c r="H277"/>
  <c r="G277"/>
  <c r="G276"/>
  <c r="H276"/>
  <c r="G275"/>
  <c r="H275"/>
  <c r="H274"/>
  <c r="G274"/>
  <c r="H273"/>
  <c r="G273"/>
  <c r="G272"/>
  <c r="H272"/>
  <c r="G271"/>
  <c r="H271"/>
  <c r="N258"/>
  <c r="N259" s="1"/>
  <c r="M258"/>
  <c r="M259" s="1"/>
  <c r="H257"/>
  <c r="G257"/>
  <c r="G256"/>
  <c r="H256"/>
  <c r="G255"/>
  <c r="H255"/>
  <c r="H254"/>
  <c r="G254"/>
  <c r="G253"/>
  <c r="H253"/>
  <c r="H252"/>
  <c r="G252"/>
  <c r="H251"/>
  <c r="G251"/>
  <c r="H250"/>
  <c r="G250"/>
  <c r="H249"/>
  <c r="G249"/>
  <c r="H248"/>
  <c r="G248"/>
  <c r="H247"/>
  <c r="G247"/>
  <c r="H246"/>
  <c r="G246"/>
  <c r="H245"/>
  <c r="G245"/>
  <c r="A245"/>
  <c r="A249" s="1"/>
  <c r="A253" s="1"/>
  <c r="A254" s="1"/>
  <c r="G244"/>
  <c r="H244"/>
  <c r="H243"/>
  <c r="H242"/>
  <c r="G242"/>
  <c r="G241"/>
  <c r="N237"/>
  <c r="N238" s="1"/>
  <c r="M237"/>
  <c r="M238" s="1"/>
  <c r="H236"/>
  <c r="G236"/>
  <c r="H235"/>
  <c r="G235"/>
  <c r="H234"/>
  <c r="G234"/>
  <c r="H233"/>
  <c r="G233"/>
  <c r="H232"/>
  <c r="G232"/>
  <c r="A232"/>
  <c r="A233" s="1"/>
  <c r="A241" s="1"/>
  <c r="H231"/>
  <c r="G231"/>
  <c r="H230"/>
  <c r="G230"/>
  <c r="H229"/>
  <c r="G229"/>
  <c r="H228"/>
  <c r="G228"/>
  <c r="H227"/>
  <c r="G227"/>
  <c r="H226"/>
  <c r="G226"/>
  <c r="H225"/>
  <c r="G225"/>
  <c r="H224"/>
  <c r="G224"/>
  <c r="H223"/>
  <c r="G223"/>
  <c r="H222"/>
  <c r="G222"/>
  <c r="A222"/>
  <c r="H221"/>
  <c r="G221"/>
  <c r="H220"/>
  <c r="N216"/>
  <c r="M216"/>
  <c r="H215"/>
  <c r="G215"/>
  <c r="N212"/>
  <c r="M212"/>
  <c r="F211"/>
  <c r="F210"/>
  <c r="E210"/>
  <c r="F209"/>
  <c r="E209"/>
  <c r="A209"/>
  <c r="A210" s="1"/>
  <c r="A211" s="1"/>
  <c r="F208"/>
  <c r="E208"/>
  <c r="N206"/>
  <c r="M206"/>
  <c r="H205"/>
  <c r="G205"/>
  <c r="H204"/>
  <c r="G204"/>
  <c r="H203"/>
  <c r="G203"/>
  <c r="A203"/>
  <c r="A204" s="1"/>
  <c r="A205" s="1"/>
  <c r="H202"/>
  <c r="G202"/>
  <c r="H201"/>
  <c r="G201"/>
  <c r="H200"/>
  <c r="G200"/>
  <c r="H199"/>
  <c r="G199"/>
  <c r="H198"/>
  <c r="G198"/>
  <c r="H197"/>
  <c r="N192"/>
  <c r="M192"/>
  <c r="H191"/>
  <c r="G191"/>
  <c r="H190"/>
  <c r="G190"/>
  <c r="H189"/>
  <c r="G189"/>
  <c r="H188"/>
  <c r="N186"/>
  <c r="M186"/>
  <c r="H185"/>
  <c r="G185"/>
  <c r="H184"/>
  <c r="G184"/>
  <c r="G183"/>
  <c r="H183"/>
  <c r="G182"/>
  <c r="N180"/>
  <c r="M180"/>
  <c r="H179"/>
  <c r="G179"/>
  <c r="H178"/>
  <c r="G178"/>
  <c r="H177"/>
  <c r="G177"/>
  <c r="H176"/>
  <c r="G176"/>
  <c r="D175"/>
  <c r="C175"/>
  <c r="N174"/>
  <c r="M174"/>
  <c r="H173"/>
  <c r="G173"/>
  <c r="H172"/>
  <c r="G172"/>
  <c r="H171"/>
  <c r="G171"/>
  <c r="H170"/>
  <c r="G170"/>
  <c r="N168"/>
  <c r="M168"/>
  <c r="G167"/>
  <c r="H167"/>
  <c r="G166"/>
  <c r="H166"/>
  <c r="H165"/>
  <c r="G165"/>
  <c r="H164"/>
  <c r="D163"/>
  <c r="C163"/>
  <c r="N162"/>
  <c r="M162"/>
  <c r="G161"/>
  <c r="H161"/>
  <c r="G160"/>
  <c r="H160"/>
  <c r="H159"/>
  <c r="G159"/>
  <c r="H158"/>
  <c r="A157"/>
  <c r="N156"/>
  <c r="M156"/>
  <c r="H155"/>
  <c r="G155"/>
  <c r="H154"/>
  <c r="G154"/>
  <c r="H153"/>
  <c r="G153"/>
  <c r="H152"/>
  <c r="G152"/>
  <c r="A150"/>
  <c r="N149"/>
  <c r="M149"/>
  <c r="H148"/>
  <c r="C148"/>
  <c r="N147"/>
  <c r="M147"/>
  <c r="H146"/>
  <c r="G146"/>
  <c r="H145"/>
  <c r="G145"/>
  <c r="N141"/>
  <c r="M141"/>
  <c r="H140"/>
  <c r="G140"/>
  <c r="H139"/>
  <c r="G139"/>
  <c r="H138"/>
  <c r="G138"/>
  <c r="H137"/>
  <c r="G137"/>
  <c r="H136"/>
  <c r="G136"/>
  <c r="H135"/>
  <c r="G135"/>
  <c r="H134"/>
  <c r="G134"/>
  <c r="H133"/>
  <c r="G133"/>
  <c r="G132"/>
  <c r="H132"/>
  <c r="H131"/>
  <c r="G131"/>
  <c r="H130"/>
  <c r="G130"/>
  <c r="A130"/>
  <c r="A131" s="1"/>
  <c r="A132" s="1"/>
  <c r="A133" s="1"/>
  <c r="A134" s="1"/>
  <c r="A135" s="1"/>
  <c r="A136" s="1"/>
  <c r="A137" s="1"/>
  <c r="A138" s="1"/>
  <c r="G129"/>
  <c r="H129"/>
  <c r="H128"/>
  <c r="G128"/>
  <c r="H127"/>
  <c r="G127"/>
  <c r="G126"/>
  <c r="H126"/>
  <c r="G125"/>
  <c r="H125"/>
  <c r="H124"/>
  <c r="G124"/>
  <c r="H123"/>
  <c r="G123"/>
  <c r="H122"/>
  <c r="G122"/>
  <c r="H121"/>
  <c r="G121"/>
  <c r="H120"/>
  <c r="G120"/>
  <c r="A120"/>
  <c r="A121" s="1"/>
  <c r="G119"/>
  <c r="H119"/>
  <c r="N117"/>
  <c r="M117"/>
  <c r="H116"/>
  <c r="G116"/>
  <c r="H115"/>
  <c r="G115"/>
  <c r="G114"/>
  <c r="H114"/>
  <c r="A114"/>
  <c r="A115" s="1"/>
  <c r="A116" s="1"/>
  <c r="H113"/>
  <c r="G113"/>
  <c r="N109"/>
  <c r="M109"/>
  <c r="G108"/>
  <c r="H108"/>
  <c r="G107"/>
  <c r="H107"/>
  <c r="H106"/>
  <c r="G106"/>
  <c r="H105"/>
  <c r="G105"/>
  <c r="G104"/>
  <c r="H104"/>
  <c r="H103"/>
  <c r="G103"/>
  <c r="H102"/>
  <c r="G102"/>
  <c r="H101"/>
  <c r="G101"/>
  <c r="H100"/>
  <c r="G100"/>
  <c r="A100"/>
  <c r="A101" s="1"/>
  <c r="A102" s="1"/>
  <c r="A103" s="1"/>
  <c r="A104" s="1"/>
  <c r="A105" s="1"/>
  <c r="A106" s="1"/>
  <c r="A107" s="1"/>
  <c r="G99"/>
  <c r="H99"/>
  <c r="G98"/>
  <c r="H98"/>
  <c r="G97"/>
  <c r="H97"/>
  <c r="G96"/>
  <c r="H96"/>
  <c r="G95"/>
  <c r="H95"/>
  <c r="G94"/>
  <c r="H94"/>
  <c r="G93"/>
  <c r="H93"/>
  <c r="G92"/>
  <c r="H92"/>
  <c r="H91"/>
  <c r="G91"/>
  <c r="H90"/>
  <c r="G90"/>
  <c r="H89"/>
  <c r="G89"/>
  <c r="A89"/>
  <c r="A90" s="1"/>
  <c r="H88"/>
  <c r="G88"/>
  <c r="N86"/>
  <c r="M86"/>
  <c r="G85"/>
  <c r="H85"/>
  <c r="H84"/>
  <c r="G84"/>
  <c r="H83"/>
  <c r="G83"/>
  <c r="A83"/>
  <c r="A84" s="1"/>
  <c r="A85" s="1"/>
  <c r="H82"/>
  <c r="N76"/>
  <c r="M76"/>
  <c r="H75"/>
  <c r="G75"/>
  <c r="H74"/>
  <c r="G74"/>
  <c r="H73"/>
  <c r="G73"/>
  <c r="G72"/>
  <c r="H72"/>
  <c r="H71"/>
  <c r="G71"/>
  <c r="H70"/>
  <c r="G70"/>
  <c r="H69"/>
  <c r="G69"/>
  <c r="G68"/>
  <c r="H68"/>
  <c r="H67"/>
  <c r="G67"/>
  <c r="A67"/>
  <c r="A68" s="1"/>
  <c r="A69" s="1"/>
  <c r="A70" s="1"/>
  <c r="A71" s="1"/>
  <c r="A72" s="1"/>
  <c r="A73" s="1"/>
  <c r="A74" s="1"/>
  <c r="A75" s="1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A55"/>
  <c r="A56" s="1"/>
  <c r="A57" s="1"/>
  <c r="G54"/>
  <c r="N52"/>
  <c r="M52"/>
  <c r="H51"/>
  <c r="G51"/>
  <c r="H50"/>
  <c r="G50"/>
  <c r="G49"/>
  <c r="A49"/>
  <c r="A50" s="1"/>
  <c r="A51" s="1"/>
  <c r="H48"/>
  <c r="G48"/>
  <c r="N44"/>
  <c r="M44"/>
  <c r="H43"/>
  <c r="G43"/>
  <c r="H42"/>
  <c r="G42"/>
  <c r="H41"/>
  <c r="G41"/>
  <c r="G40"/>
  <c r="H40"/>
  <c r="H39"/>
  <c r="G39"/>
  <c r="H38"/>
  <c r="G38"/>
  <c r="H37"/>
  <c r="G37"/>
  <c r="G36"/>
  <c r="H36"/>
  <c r="A36"/>
  <c r="A37" s="1"/>
  <c r="A38" s="1"/>
  <c r="A39" s="1"/>
  <c r="A40" s="1"/>
  <c r="A41" s="1"/>
  <c r="A42" s="1"/>
  <c r="A43" s="1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N21"/>
  <c r="M21"/>
  <c r="H20"/>
  <c r="G20"/>
  <c r="H19"/>
  <c r="G19"/>
  <c r="H18"/>
  <c r="G18"/>
  <c r="H14"/>
  <c r="C14"/>
  <c r="H13"/>
  <c r="G13"/>
  <c r="H12"/>
  <c r="G12"/>
  <c r="H11"/>
  <c r="G11"/>
  <c r="H10"/>
  <c r="G10"/>
  <c r="H9"/>
  <c r="G9"/>
  <c r="H8"/>
  <c r="G8"/>
  <c r="H7"/>
  <c r="G7"/>
  <c r="C77" i="32" l="1"/>
  <c r="F440" i="4"/>
  <c r="F441" s="1"/>
  <c r="F514" s="1"/>
  <c r="F515" s="1"/>
  <c r="D142" i="32"/>
  <c r="D238"/>
  <c r="D514"/>
  <c r="C238"/>
  <c r="H208" i="6"/>
  <c r="F259" i="32"/>
  <c r="N514" i="31"/>
  <c r="N45" i="32"/>
  <c r="E142"/>
  <c r="E259"/>
  <c r="N193" i="16"/>
  <c r="E238" i="32"/>
  <c r="E45"/>
  <c r="C142"/>
  <c r="D259"/>
  <c r="J403"/>
  <c r="N45" i="3"/>
  <c r="N78" s="1"/>
  <c r="E326" i="16"/>
  <c r="N142" i="32"/>
  <c r="C259"/>
  <c r="J516"/>
  <c r="H332" i="16"/>
  <c r="D77" i="32"/>
  <c r="M513"/>
  <c r="D45"/>
  <c r="C45"/>
  <c r="E110"/>
  <c r="F238"/>
  <c r="H324" i="2"/>
  <c r="F326"/>
  <c r="H324" i="6"/>
  <c r="F326"/>
  <c r="H208" i="8"/>
  <c r="F212"/>
  <c r="G208" i="9"/>
  <c r="E212"/>
  <c r="H208" i="13"/>
  <c r="F212"/>
  <c r="G208" i="17"/>
  <c r="E212"/>
  <c r="G208" i="18"/>
  <c r="E212"/>
  <c r="H208" i="23"/>
  <c r="F212"/>
  <c r="F398" s="1"/>
  <c r="F403" s="1"/>
  <c r="G208" i="25"/>
  <c r="E212"/>
  <c r="H324" i="26"/>
  <c r="F326"/>
  <c r="H208" i="27"/>
  <c r="F212"/>
  <c r="F398" s="1"/>
  <c r="F403" s="1"/>
  <c r="H208" i="28"/>
  <c r="F212"/>
  <c r="F212" i="1"/>
  <c r="F326"/>
  <c r="E333"/>
  <c r="H208" i="3"/>
  <c r="F212"/>
  <c r="F398" s="1"/>
  <c r="F403" s="1"/>
  <c r="H208" i="4"/>
  <c r="F212"/>
  <c r="G208" i="5"/>
  <c r="E212"/>
  <c r="G208" i="11"/>
  <c r="E212"/>
  <c r="H208" i="12"/>
  <c r="F212"/>
  <c r="F398" s="1"/>
  <c r="F403" s="1"/>
  <c r="H324"/>
  <c r="F326"/>
  <c r="H332" i="24"/>
  <c r="F333"/>
  <c r="G208" i="27"/>
  <c r="E212"/>
  <c r="H208" i="30"/>
  <c r="F212"/>
  <c r="F398" s="1"/>
  <c r="F403" s="1"/>
  <c r="E326" i="2"/>
  <c r="M477"/>
  <c r="M260" i="3"/>
  <c r="M260" i="4"/>
  <c r="N45" i="5"/>
  <c r="N78" s="1"/>
  <c r="M45"/>
  <c r="N77"/>
  <c r="N45" i="7"/>
  <c r="F440"/>
  <c r="F441" s="1"/>
  <c r="F514" s="1"/>
  <c r="F515" s="1"/>
  <c r="M193" i="8"/>
  <c r="E212"/>
  <c r="N260" i="10"/>
  <c r="N513"/>
  <c r="N45" i="11"/>
  <c r="N78" s="1"/>
  <c r="M193"/>
  <c r="M260" i="12"/>
  <c r="M193" i="13"/>
  <c r="E212"/>
  <c r="M513"/>
  <c r="M193" i="15"/>
  <c r="E212"/>
  <c r="M398" i="17"/>
  <c r="M403" s="1"/>
  <c r="E212" i="21"/>
  <c r="N142" i="22"/>
  <c r="H332"/>
  <c r="N45" i="23"/>
  <c r="E212"/>
  <c r="E326"/>
  <c r="N143" i="25"/>
  <c r="M193" i="26"/>
  <c r="E212"/>
  <c r="E326"/>
  <c r="N398" i="27"/>
  <c r="N403" s="1"/>
  <c r="M193"/>
  <c r="E212" i="28"/>
  <c r="E326"/>
  <c r="M45" i="29"/>
  <c r="M45" i="31"/>
  <c r="F333" i="1"/>
  <c r="H324" i="4"/>
  <c r="F326"/>
  <c r="G208" i="7"/>
  <c r="E212"/>
  <c r="H324" i="21"/>
  <c r="F326"/>
  <c r="H324" i="28"/>
  <c r="F326"/>
  <c r="G208" i="29"/>
  <c r="E212"/>
  <c r="Q403" i="1"/>
  <c r="Q516" s="1"/>
  <c r="E326"/>
  <c r="G208" i="4"/>
  <c r="E212"/>
  <c r="H332" i="5"/>
  <c r="F333"/>
  <c r="H324" i="7"/>
  <c r="F326"/>
  <c r="G332"/>
  <c r="E333"/>
  <c r="H208" i="10"/>
  <c r="F212"/>
  <c r="H208" i="16"/>
  <c r="F212"/>
  <c r="H324"/>
  <c r="F326"/>
  <c r="H208" i="19"/>
  <c r="F212"/>
  <c r="H208" i="24"/>
  <c r="F212"/>
  <c r="H324"/>
  <c r="F326"/>
  <c r="H332" i="29"/>
  <c r="F333"/>
  <c r="H208" i="31"/>
  <c r="F212"/>
  <c r="G332"/>
  <c r="E333"/>
  <c r="N110" i="1"/>
  <c r="N477"/>
  <c r="F212" i="2"/>
  <c r="F398" s="1"/>
  <c r="F403" s="1"/>
  <c r="H332"/>
  <c r="M514"/>
  <c r="M512"/>
  <c r="E326" i="3"/>
  <c r="E212" i="6"/>
  <c r="M110" i="7"/>
  <c r="N45" i="8"/>
  <c r="M110" i="9"/>
  <c r="F326" i="10"/>
  <c r="N512" i="11"/>
  <c r="E326" i="12"/>
  <c r="N512"/>
  <c r="N110" i="15"/>
  <c r="N143" s="1"/>
  <c r="M110" i="17"/>
  <c r="M143" s="1"/>
  <c r="M110" i="18"/>
  <c r="F326" i="19"/>
  <c r="M110" i="20"/>
  <c r="M143" s="1"/>
  <c r="F326"/>
  <c r="N110" i="22"/>
  <c r="H332" i="26"/>
  <c r="N110" i="27"/>
  <c r="N143" s="1"/>
  <c r="N110" i="28"/>
  <c r="N143" s="1"/>
  <c r="H332"/>
  <c r="E326" i="30"/>
  <c r="F326" i="31"/>
  <c r="H208" i="5"/>
  <c r="F212"/>
  <c r="H208" i="11"/>
  <c r="F212"/>
  <c r="F398" s="1"/>
  <c r="F403" s="1"/>
  <c r="H324"/>
  <c r="F326"/>
  <c r="H208" i="15"/>
  <c r="F212"/>
  <c r="G208" i="20"/>
  <c r="E212"/>
  <c r="H208" i="21"/>
  <c r="F212"/>
  <c r="H208" i="26"/>
  <c r="F212"/>
  <c r="G14" i="1"/>
  <c r="G208" i="2"/>
  <c r="E212"/>
  <c r="H332" i="4"/>
  <c r="F333"/>
  <c r="H332" i="6"/>
  <c r="F333"/>
  <c r="H208" i="7"/>
  <c r="F212"/>
  <c r="F398" s="1"/>
  <c r="F403" s="1"/>
  <c r="H332" i="8"/>
  <c r="F333"/>
  <c r="H208" i="9"/>
  <c r="F212"/>
  <c r="F398" s="1"/>
  <c r="F403" s="1"/>
  <c r="H324"/>
  <c r="F326"/>
  <c r="H332" i="13"/>
  <c r="F333"/>
  <c r="H208" i="14"/>
  <c r="F212"/>
  <c r="F398" s="1"/>
  <c r="F403" s="1"/>
  <c r="H332" i="15"/>
  <c r="F333"/>
  <c r="G208" i="16"/>
  <c r="E212"/>
  <c r="H208" i="18"/>
  <c r="F212"/>
  <c r="F398" s="1"/>
  <c r="F403" s="1"/>
  <c r="H324"/>
  <c r="F326"/>
  <c r="H332" i="21"/>
  <c r="F333"/>
  <c r="H208" i="22"/>
  <c r="F212"/>
  <c r="F398" s="1"/>
  <c r="F403" s="1"/>
  <c r="G208" i="24"/>
  <c r="E212"/>
  <c r="H208" i="25"/>
  <c r="F212"/>
  <c r="H324"/>
  <c r="F326"/>
  <c r="H208" i="29"/>
  <c r="F212"/>
  <c r="G208" i="31"/>
  <c r="E212"/>
  <c r="M193" i="2"/>
  <c r="H332" i="3"/>
  <c r="M45" i="4"/>
  <c r="N477" i="5"/>
  <c r="N193" i="9"/>
  <c r="M193" i="10"/>
  <c r="E212"/>
  <c r="H332" i="12"/>
  <c r="N193" i="14"/>
  <c r="N193" i="17"/>
  <c r="F212"/>
  <c r="F398" s="1"/>
  <c r="F403" s="1"/>
  <c r="E212" i="19"/>
  <c r="N193" i="20"/>
  <c r="F212"/>
  <c r="F398" s="1"/>
  <c r="F403" s="1"/>
  <c r="M193" i="24"/>
  <c r="N193" i="29"/>
  <c r="H332" i="30"/>
  <c r="M193" i="31"/>
  <c r="F440" i="22"/>
  <c r="F441" s="1"/>
  <c r="F514" s="1"/>
  <c r="F515" s="1"/>
  <c r="F516" s="1"/>
  <c r="F440" i="18"/>
  <c r="F441" s="1"/>
  <c r="F514" s="1"/>
  <c r="F515" s="1"/>
  <c r="M514" i="16"/>
  <c r="M512"/>
  <c r="M512" i="17"/>
  <c r="F440" i="19"/>
  <c r="F441" s="1"/>
  <c r="F514" s="1"/>
  <c r="F515" s="1"/>
  <c r="M514" i="20"/>
  <c r="M512"/>
  <c r="M512" i="26"/>
  <c r="H418" i="12"/>
  <c r="F440"/>
  <c r="F441" s="1"/>
  <c r="F514" s="1"/>
  <c r="F515" s="1"/>
  <c r="H418" i="8"/>
  <c r="F440"/>
  <c r="F441" s="1"/>
  <c r="F514" s="1"/>
  <c r="F515" s="1"/>
  <c r="H418" i="15"/>
  <c r="F440"/>
  <c r="F441" s="1"/>
  <c r="F514" s="1"/>
  <c r="F515" s="1"/>
  <c r="H418" i="26"/>
  <c r="F440"/>
  <c r="F441" s="1"/>
  <c r="F514" s="1"/>
  <c r="F515" s="1"/>
  <c r="H418" i="27"/>
  <c r="F440"/>
  <c r="F441" s="1"/>
  <c r="F514" s="1"/>
  <c r="F515" s="1"/>
  <c r="F516" s="1"/>
  <c r="H418" i="29"/>
  <c r="F440"/>
  <c r="F441" s="1"/>
  <c r="F514" s="1"/>
  <c r="F515" s="1"/>
  <c r="M513" i="10"/>
  <c r="N513" i="11"/>
  <c r="N514" i="12"/>
  <c r="N513" i="13"/>
  <c r="N514" i="18"/>
  <c r="N514" i="21"/>
  <c r="N513" i="24"/>
  <c r="M477"/>
  <c r="M477" i="31"/>
  <c r="H418" i="3"/>
  <c r="F440"/>
  <c r="F441" s="1"/>
  <c r="F514" s="1"/>
  <c r="F515" s="1"/>
  <c r="F516" s="1"/>
  <c r="H418" i="14"/>
  <c r="F440"/>
  <c r="F441" s="1"/>
  <c r="F514" s="1"/>
  <c r="F515" s="1"/>
  <c r="F516" s="1"/>
  <c r="H418" i="25"/>
  <c r="F440"/>
  <c r="F441" s="1"/>
  <c r="F514" s="1"/>
  <c r="F515" s="1"/>
  <c r="H418" i="28"/>
  <c r="F440"/>
  <c r="F441" s="1"/>
  <c r="F514" s="1"/>
  <c r="F515" s="1"/>
  <c r="H418" i="2"/>
  <c r="F440"/>
  <c r="F441" s="1"/>
  <c r="F514" s="1"/>
  <c r="F515" s="1"/>
  <c r="F516" s="1"/>
  <c r="H418" i="10"/>
  <c r="F440"/>
  <c r="F441" s="1"/>
  <c r="F514" s="1"/>
  <c r="F515" s="1"/>
  <c r="H418" i="16"/>
  <c r="F440"/>
  <c r="F441" s="1"/>
  <c r="F514" s="1"/>
  <c r="F515" s="1"/>
  <c r="H418" i="17"/>
  <c r="F440"/>
  <c r="F441" s="1"/>
  <c r="F514" s="1"/>
  <c r="F515" s="1"/>
  <c r="F516" s="1"/>
  <c r="N513" i="3"/>
  <c r="M513"/>
  <c r="M512" i="4"/>
  <c r="F440" i="5"/>
  <c r="F441" s="1"/>
  <c r="F514" s="1"/>
  <c r="F515" s="1"/>
  <c r="N512"/>
  <c r="M477" i="7"/>
  <c r="N512"/>
  <c r="M514" i="11"/>
  <c r="M514" i="13"/>
  <c r="M477" i="19"/>
  <c r="N512"/>
  <c r="N514" i="22"/>
  <c r="M477"/>
  <c r="N512"/>
  <c r="M512" i="23"/>
  <c r="M514" i="24"/>
  <c r="N514" i="25"/>
  <c r="M477"/>
  <c r="N512"/>
  <c r="N477" i="27"/>
  <c r="N514" i="29"/>
  <c r="F440" i="30"/>
  <c r="F441" s="1"/>
  <c r="F514" s="1"/>
  <c r="F515" s="1"/>
  <c r="M514" i="31"/>
  <c r="H418" i="6"/>
  <c r="F440"/>
  <c r="F441" s="1"/>
  <c r="F514" s="1"/>
  <c r="F515" s="1"/>
  <c r="H418" i="20"/>
  <c r="F440"/>
  <c r="F441" s="1"/>
  <c r="F514" s="1"/>
  <c r="F515" s="1"/>
  <c r="H418" i="9"/>
  <c r="F440"/>
  <c r="F441" s="1"/>
  <c r="F514" s="1"/>
  <c r="F515" s="1"/>
  <c r="F516" s="1"/>
  <c r="H418" i="11"/>
  <c r="F440"/>
  <c r="F441" s="1"/>
  <c r="F514" s="1"/>
  <c r="F515" s="1"/>
  <c r="H418" i="13"/>
  <c r="F440"/>
  <c r="F441" s="1"/>
  <c r="F514" s="1"/>
  <c r="F515" s="1"/>
  <c r="H418" i="21"/>
  <c r="F440"/>
  <c r="F441" s="1"/>
  <c r="F514" s="1"/>
  <c r="F515" s="1"/>
  <c r="H418" i="23"/>
  <c r="F440"/>
  <c r="F441" s="1"/>
  <c r="F514" s="1"/>
  <c r="F515" s="1"/>
  <c r="F516" s="1"/>
  <c r="H418" i="24"/>
  <c r="F440"/>
  <c r="F441" s="1"/>
  <c r="F514" s="1"/>
  <c r="F515" s="1"/>
  <c r="N477" i="12"/>
  <c r="M514" i="14"/>
  <c r="N514" i="15"/>
  <c r="N477" i="18"/>
  <c r="M514" i="19"/>
  <c r="N477" i="21"/>
  <c r="M514" i="22"/>
  <c r="M514" i="25"/>
  <c r="N514" i="27"/>
  <c r="F440" i="31"/>
  <c r="F441" s="1"/>
  <c r="F514" s="1"/>
  <c r="F515" s="1"/>
  <c r="K516" i="1"/>
  <c r="E516"/>
  <c r="I516"/>
  <c r="P516"/>
  <c r="M477"/>
  <c r="N512"/>
  <c r="M514"/>
  <c r="G148"/>
  <c r="C149"/>
  <c r="G148" i="3"/>
  <c r="C149"/>
  <c r="G148" i="6"/>
  <c r="C149"/>
  <c r="G148" i="11"/>
  <c r="C149"/>
  <c r="G148" i="12"/>
  <c r="C149"/>
  <c r="G148" i="13"/>
  <c r="C149"/>
  <c r="G148" i="14"/>
  <c r="C149"/>
  <c r="G148" i="16"/>
  <c r="C149"/>
  <c r="G148" i="17"/>
  <c r="C149"/>
  <c r="G148" i="21"/>
  <c r="C149"/>
  <c r="G148" i="22"/>
  <c r="C149"/>
  <c r="G148" i="23"/>
  <c r="C149"/>
  <c r="G148" i="27"/>
  <c r="C149"/>
  <c r="G148" i="2"/>
  <c r="C149"/>
  <c r="G148" i="4"/>
  <c r="C149"/>
  <c r="G148" i="5"/>
  <c r="C149"/>
  <c r="G148" i="7"/>
  <c r="C149"/>
  <c r="G148" i="8"/>
  <c r="C149"/>
  <c r="G148" i="9"/>
  <c r="C149"/>
  <c r="G148" i="10"/>
  <c r="C149"/>
  <c r="G148" i="15"/>
  <c r="C149"/>
  <c r="G148" i="18"/>
  <c r="C149"/>
  <c r="G148" i="19"/>
  <c r="C149"/>
  <c r="G148" i="20"/>
  <c r="C149"/>
  <c r="G148" i="24"/>
  <c r="C149"/>
  <c r="G148" i="25"/>
  <c r="C149"/>
  <c r="G148" i="26"/>
  <c r="C149"/>
  <c r="G148" i="28"/>
  <c r="C149"/>
  <c r="G148" i="29"/>
  <c r="C149"/>
  <c r="G148" i="30"/>
  <c r="C149"/>
  <c r="G148" i="31"/>
  <c r="C149"/>
  <c r="M513" i="5"/>
  <c r="G332" i="9"/>
  <c r="M398" i="19"/>
  <c r="M403" s="1"/>
  <c r="N260" i="20"/>
  <c r="M142" i="21"/>
  <c r="M45" i="22"/>
  <c r="M78" s="1"/>
  <c r="N260"/>
  <c r="M142" i="24"/>
  <c r="N260"/>
  <c r="N193" i="26"/>
  <c r="N512"/>
  <c r="G332" i="27"/>
  <c r="M513" i="28"/>
  <c r="M513" i="29"/>
  <c r="N193" i="30"/>
  <c r="G429" i="1"/>
  <c r="G432"/>
  <c r="M260"/>
  <c r="M77"/>
  <c r="M110"/>
  <c r="M193"/>
  <c r="M441"/>
  <c r="N398" i="2"/>
  <c r="N403" s="1"/>
  <c r="N142"/>
  <c r="N143" s="1"/>
  <c r="N193"/>
  <c r="N110" i="3"/>
  <c r="N193"/>
  <c r="M193" i="4"/>
  <c r="M514"/>
  <c r="N45" i="6"/>
  <c r="N142"/>
  <c r="M142"/>
  <c r="M143" s="1"/>
  <c r="M513"/>
  <c r="N142" i="7"/>
  <c r="N143" s="1"/>
  <c r="M142"/>
  <c r="N193"/>
  <c r="M514"/>
  <c r="M513" i="9"/>
  <c r="N260" i="19"/>
  <c r="M142" i="22"/>
  <c r="M45" i="27"/>
  <c r="M142"/>
  <c r="M142" i="28"/>
  <c r="G332" i="29"/>
  <c r="M512" i="31"/>
  <c r="H332" i="27"/>
  <c r="H332" i="19"/>
  <c r="H332" i="18"/>
  <c r="H332" i="14"/>
  <c r="H332" i="11"/>
  <c r="H332" i="10"/>
  <c r="H332" i="9"/>
  <c r="H332" i="7"/>
  <c r="G332" i="5"/>
  <c r="N260" i="25"/>
  <c r="H332"/>
  <c r="N142" i="1"/>
  <c r="N143" s="1"/>
  <c r="H332"/>
  <c r="M512"/>
  <c r="M513"/>
  <c r="M513" i="4"/>
  <c r="M512" i="6"/>
  <c r="M441" i="7"/>
  <c r="M515" s="1"/>
  <c r="M513"/>
  <c r="N398" i="8"/>
  <c r="N403" s="1"/>
  <c r="M441"/>
  <c r="M513"/>
  <c r="N260" i="9"/>
  <c r="N398" i="10"/>
  <c r="N403" s="1"/>
  <c r="N260" i="12"/>
  <c r="N512" i="13"/>
  <c r="N512" i="14"/>
  <c r="M260" i="17"/>
  <c r="N441"/>
  <c r="N515" s="1"/>
  <c r="N513"/>
  <c r="C403" i="21"/>
  <c r="C516" s="1"/>
  <c r="H332" i="23"/>
  <c r="M513"/>
  <c r="G332" i="24"/>
  <c r="C403" i="26"/>
  <c r="C516" s="1"/>
  <c r="N45" i="27"/>
  <c r="N260" i="1"/>
  <c r="M260" i="2"/>
  <c r="M441"/>
  <c r="M513"/>
  <c r="N514" i="3"/>
  <c r="M398" i="4"/>
  <c r="M403" s="1"/>
  <c r="M398" i="5"/>
  <c r="M403" s="1"/>
  <c r="M398" i="6"/>
  <c r="M403" s="1"/>
  <c r="N193" i="8"/>
  <c r="N78" i="9"/>
  <c r="N143"/>
  <c r="M512"/>
  <c r="N193" i="10"/>
  <c r="N514" i="11"/>
  <c r="M398" i="12"/>
  <c r="M403" s="1"/>
  <c r="M513"/>
  <c r="M513" i="15"/>
  <c r="N78" i="16"/>
  <c r="M260"/>
  <c r="N514" i="17"/>
  <c r="M477"/>
  <c r="M398" i="18"/>
  <c r="M403" s="1"/>
  <c r="N398" i="23"/>
  <c r="N403" s="1"/>
  <c r="M513" i="27"/>
  <c r="M512" i="28"/>
  <c r="N45" i="29"/>
  <c r="M512"/>
  <c r="F193" i="32"/>
  <c r="N143" i="3"/>
  <c r="M512"/>
  <c r="N398" i="4"/>
  <c r="N403" s="1"/>
  <c r="N45"/>
  <c r="N78" s="1"/>
  <c r="M512" i="5"/>
  <c r="N512" i="8"/>
  <c r="N398" i="13"/>
  <c r="N403" s="1"/>
  <c r="N143" i="14"/>
  <c r="M398" i="16"/>
  <c r="M403" s="1"/>
  <c r="M441" i="18"/>
  <c r="M513"/>
  <c r="N260" i="21"/>
  <c r="M513" i="24"/>
  <c r="M513" i="26"/>
  <c r="M398" i="1"/>
  <c r="M403" s="1"/>
  <c r="N77"/>
  <c r="M142" i="2"/>
  <c r="M143" s="1"/>
  <c r="N143" i="6"/>
  <c r="M398" i="9"/>
  <c r="M403" s="1"/>
  <c r="N45" i="10"/>
  <c r="M512"/>
  <c r="N110" i="11"/>
  <c r="N143" s="1"/>
  <c r="M142" i="12"/>
  <c r="N193" i="13"/>
  <c r="N398" i="14"/>
  <c r="N403" s="1"/>
  <c r="M260"/>
  <c r="M512" i="15"/>
  <c r="M193" i="17"/>
  <c r="G332"/>
  <c r="N78" i="18"/>
  <c r="N260"/>
  <c r="M142" i="29"/>
  <c r="N193" i="32"/>
  <c r="D193"/>
  <c r="M110" i="3"/>
  <c r="M143" s="1"/>
  <c r="M193"/>
  <c r="N512"/>
  <c r="N260" i="4"/>
  <c r="N143" i="5"/>
  <c r="M142"/>
  <c r="M193"/>
  <c r="M477"/>
  <c r="M515" s="1"/>
  <c r="M477" i="6"/>
  <c r="M515" s="1"/>
  <c r="N477" i="7"/>
  <c r="N110" i="8"/>
  <c r="N143" s="1"/>
  <c r="M142" i="9"/>
  <c r="M143" s="1"/>
  <c r="M193"/>
  <c r="M514"/>
  <c r="N77" i="10"/>
  <c r="M142"/>
  <c r="M514"/>
  <c r="G332" i="11"/>
  <c r="M512"/>
  <c r="N78" i="12"/>
  <c r="M193"/>
  <c r="N193"/>
  <c r="M514"/>
  <c r="N45" i="13"/>
  <c r="N77"/>
  <c r="N513" i="14"/>
  <c r="M77" i="15"/>
  <c r="M143"/>
  <c r="N512"/>
  <c r="N143" i="16"/>
  <c r="M142"/>
  <c r="M193"/>
  <c r="N514"/>
  <c r="N398" i="17"/>
  <c r="N403" s="1"/>
  <c r="N516" s="1"/>
  <c r="N142"/>
  <c r="N143" s="1"/>
  <c r="M515"/>
  <c r="M516" s="1"/>
  <c r="M514"/>
  <c r="N193" i="18"/>
  <c r="G332"/>
  <c r="M512"/>
  <c r="N77" i="19"/>
  <c r="M513" i="21"/>
  <c r="M78" i="23"/>
  <c r="M398" i="24"/>
  <c r="M403" s="1"/>
  <c r="N193" i="25"/>
  <c r="M441"/>
  <c r="M513"/>
  <c r="M398" i="26"/>
  <c r="M403" s="1"/>
  <c r="G332" i="28"/>
  <c r="M45" i="30"/>
  <c r="M78" s="1"/>
  <c r="M78" i="2"/>
  <c r="N513"/>
  <c r="N477"/>
  <c r="M514" i="3"/>
  <c r="M77" i="4"/>
  <c r="M78" s="1"/>
  <c r="N142"/>
  <c r="N143" s="1"/>
  <c r="M142"/>
  <c r="M441"/>
  <c r="N514"/>
  <c r="M77" i="5"/>
  <c r="M78" s="1"/>
  <c r="M260"/>
  <c r="N260"/>
  <c r="M514"/>
  <c r="N77" i="6"/>
  <c r="N78" s="1"/>
  <c r="M193"/>
  <c r="N193"/>
  <c r="N260"/>
  <c r="M514"/>
  <c r="M398" i="7"/>
  <c r="M403" s="1"/>
  <c r="N77"/>
  <c r="N78" s="1"/>
  <c r="M143"/>
  <c r="M260"/>
  <c r="N260"/>
  <c r="N514"/>
  <c r="N513" i="8"/>
  <c r="N514"/>
  <c r="M512"/>
  <c r="M477" i="9"/>
  <c r="M515" s="1"/>
  <c r="M110" i="10"/>
  <c r="N512"/>
  <c r="N193" i="11"/>
  <c r="M477"/>
  <c r="M477" i="12"/>
  <c r="M515" s="1"/>
  <c r="N514" i="13"/>
  <c r="M512"/>
  <c r="M110" i="14"/>
  <c r="M143" s="1"/>
  <c r="M193"/>
  <c r="N514"/>
  <c r="M512"/>
  <c r="N398" i="15"/>
  <c r="N403" s="1"/>
  <c r="M514"/>
  <c r="M77" i="16"/>
  <c r="M78" s="1"/>
  <c r="N260"/>
  <c r="M441"/>
  <c r="M515" s="1"/>
  <c r="M516" s="1"/>
  <c r="N477"/>
  <c r="M513"/>
  <c r="N77" i="17"/>
  <c r="N142" i="18"/>
  <c r="N143" s="1"/>
  <c r="M142"/>
  <c r="M193"/>
  <c r="M514"/>
  <c r="N398" i="19"/>
  <c r="N403" s="1"/>
  <c r="N45"/>
  <c r="N513" i="21"/>
  <c r="N398" i="22"/>
  <c r="N403" s="1"/>
  <c r="N45"/>
  <c r="M514" i="23"/>
  <c r="N143" i="24"/>
  <c r="M142" i="25"/>
  <c r="M514" i="26"/>
  <c r="M514" i="28"/>
  <c r="M142" i="30"/>
  <c r="M78" i="31"/>
  <c r="G332" i="32"/>
  <c r="M477" i="18"/>
  <c r="N142" i="19"/>
  <c r="N143" s="1"/>
  <c r="M142"/>
  <c r="M193"/>
  <c r="N193"/>
  <c r="M441"/>
  <c r="M515" s="1"/>
  <c r="M516" s="1"/>
  <c r="N477"/>
  <c r="M513"/>
  <c r="N142" i="20"/>
  <c r="M193"/>
  <c r="M45" i="21"/>
  <c r="M78" s="1"/>
  <c r="N110"/>
  <c r="N143" s="1"/>
  <c r="M514"/>
  <c r="N512"/>
  <c r="M398" i="22"/>
  <c r="M403" s="1"/>
  <c r="M260"/>
  <c r="M441"/>
  <c r="M512"/>
  <c r="M513"/>
  <c r="N78" i="23"/>
  <c r="N110"/>
  <c r="N143" s="1"/>
  <c r="M142"/>
  <c r="M193"/>
  <c r="N193"/>
  <c r="N260"/>
  <c r="M477"/>
  <c r="N77" i="24"/>
  <c r="N78" s="1"/>
  <c r="M110"/>
  <c r="N193"/>
  <c r="N512"/>
  <c r="M398" i="27"/>
  <c r="M403" s="1"/>
  <c r="G208" i="28"/>
  <c r="M78" i="29"/>
  <c r="M398"/>
  <c r="M403" s="1"/>
  <c r="N260"/>
  <c r="M398" i="30"/>
  <c r="M403" s="1"/>
  <c r="N512"/>
  <c r="H332" i="31"/>
  <c r="N477"/>
  <c r="N512"/>
  <c r="E77" i="32"/>
  <c r="D78"/>
  <c r="D110"/>
  <c r="N110"/>
  <c r="N143" s="1"/>
  <c r="F110"/>
  <c r="F440"/>
  <c r="F514" s="1"/>
  <c r="F515" s="1"/>
  <c r="M512"/>
  <c r="N514" i="19"/>
  <c r="N398" i="20"/>
  <c r="N403" s="1"/>
  <c r="M441"/>
  <c r="M515" s="1"/>
  <c r="N512"/>
  <c r="N515" s="1"/>
  <c r="M193" i="21"/>
  <c r="N193"/>
  <c r="M477"/>
  <c r="M515" s="1"/>
  <c r="N77" i="22"/>
  <c r="M193"/>
  <c r="N193"/>
  <c r="M398" i="23"/>
  <c r="M403" s="1"/>
  <c r="N45" i="26"/>
  <c r="M78" i="27"/>
  <c r="M398" i="28"/>
  <c r="M403" s="1"/>
  <c r="N260" i="30"/>
  <c r="M142" i="31"/>
  <c r="M513"/>
  <c r="M441" i="24"/>
  <c r="N477"/>
  <c r="M110" i="25"/>
  <c r="N477"/>
  <c r="N142" i="26"/>
  <c r="M142"/>
  <c r="M143" s="1"/>
  <c r="M477"/>
  <c r="N78" i="27"/>
  <c r="M514"/>
  <c r="N78" i="28"/>
  <c r="M193"/>
  <c r="N193"/>
  <c r="M193" i="29"/>
  <c r="M514"/>
  <c r="N398" i="30"/>
  <c r="N403" s="1"/>
  <c r="M441"/>
  <c r="N477"/>
  <c r="M513"/>
  <c r="M398" i="31"/>
  <c r="M403" s="1"/>
  <c r="F77" i="32"/>
  <c r="C110"/>
  <c r="F142"/>
  <c r="C193"/>
  <c r="M260"/>
  <c r="N260"/>
  <c r="M514"/>
  <c r="N512"/>
  <c r="N514" i="24"/>
  <c r="M512"/>
  <c r="M398" i="25"/>
  <c r="M403" s="1"/>
  <c r="N77"/>
  <c r="N78" s="1"/>
  <c r="G332"/>
  <c r="M512"/>
  <c r="N78" i="26"/>
  <c r="N110"/>
  <c r="N260"/>
  <c r="M441"/>
  <c r="M260" i="27"/>
  <c r="N260"/>
  <c r="M441"/>
  <c r="M477"/>
  <c r="N512"/>
  <c r="N260" i="28"/>
  <c r="M477"/>
  <c r="N78" i="29"/>
  <c r="N110"/>
  <c r="N143" s="1"/>
  <c r="M477"/>
  <c r="N512"/>
  <c r="N45" i="30"/>
  <c r="N78" s="1"/>
  <c r="M260"/>
  <c r="N514"/>
  <c r="M512"/>
  <c r="N77" i="31"/>
  <c r="N78" s="1"/>
  <c r="M260"/>
  <c r="N260"/>
  <c r="M441"/>
  <c r="M398" i="32"/>
  <c r="M403" s="1"/>
  <c r="F45"/>
  <c r="N78"/>
  <c r="M143"/>
  <c r="F260"/>
  <c r="M477"/>
  <c r="M515" s="1"/>
  <c r="M516" s="1"/>
  <c r="C403" i="13"/>
  <c r="C516" s="1"/>
  <c r="G324" i="17"/>
  <c r="H324"/>
  <c r="G208" i="1"/>
  <c r="H418" i="31"/>
  <c r="H418" i="7"/>
  <c r="H418" i="5"/>
  <c r="G418" i="1"/>
  <c r="H421"/>
  <c r="G424"/>
  <c r="G426"/>
  <c r="G428"/>
  <c r="G431"/>
  <c r="H434"/>
  <c r="G438"/>
  <c r="H422"/>
  <c r="H426"/>
  <c r="G430"/>
  <c r="H431"/>
  <c r="G435"/>
  <c r="G436"/>
  <c r="G419"/>
  <c r="H420"/>
  <c r="H423"/>
  <c r="H425"/>
  <c r="H427"/>
  <c r="H430"/>
  <c r="H432"/>
  <c r="G433"/>
  <c r="H435"/>
  <c r="H437"/>
  <c r="G439"/>
  <c r="G420"/>
  <c r="H424"/>
  <c r="H428"/>
  <c r="H433"/>
  <c r="H438"/>
  <c r="H419"/>
  <c r="G421"/>
  <c r="G423"/>
  <c r="G425"/>
  <c r="G427"/>
  <c r="H429"/>
  <c r="G434"/>
  <c r="H436"/>
  <c r="G437"/>
  <c r="H439"/>
  <c r="H407" i="9"/>
  <c r="G407" i="4"/>
  <c r="G407" i="9"/>
  <c r="G407" i="23"/>
  <c r="G407" i="24"/>
  <c r="C403" i="12"/>
  <c r="C516" s="1"/>
  <c r="C403" i="11"/>
  <c r="C516" s="1"/>
  <c r="G407" i="13"/>
  <c r="G407" i="26"/>
  <c r="G407" i="30"/>
  <c r="G407" i="12"/>
  <c r="G407" i="25"/>
  <c r="G407" i="27"/>
  <c r="G407" i="29"/>
  <c r="H407" i="32"/>
  <c r="H211" i="1"/>
  <c r="H324"/>
  <c r="G407"/>
  <c r="H407" i="10"/>
  <c r="G210" i="1"/>
  <c r="H325"/>
  <c r="G407" i="8"/>
  <c r="H209" i="22"/>
  <c r="H209" i="23"/>
  <c r="H209" i="30"/>
  <c r="G209" i="1"/>
  <c r="H210"/>
  <c r="G325"/>
  <c r="G324" i="20"/>
  <c r="E326" i="32"/>
  <c r="H209" i="1"/>
  <c r="G407" i="18"/>
  <c r="H407" i="28"/>
  <c r="H407" i="31"/>
  <c r="H407" i="13"/>
  <c r="H209" i="16"/>
  <c r="G407" i="31"/>
  <c r="F212" i="32"/>
  <c r="H407" i="3"/>
  <c r="G407" i="5"/>
  <c r="G407" i="6"/>
  <c r="H407" i="7"/>
  <c r="H407" i="8"/>
  <c r="G407" i="14"/>
  <c r="G407" i="15"/>
  <c r="G407" i="16"/>
  <c r="H407" i="18"/>
  <c r="G407" i="22"/>
  <c r="H407" i="29"/>
  <c r="H407" i="2"/>
  <c r="G407" i="32"/>
  <c r="H407" i="20"/>
  <c r="N398" i="32"/>
  <c r="N403" s="1"/>
  <c r="M45"/>
  <c r="M78" s="1"/>
  <c r="C78"/>
  <c r="E260"/>
  <c r="F441"/>
  <c r="E212"/>
  <c r="H209"/>
  <c r="C260"/>
  <c r="H415"/>
  <c r="F143"/>
  <c r="F326"/>
  <c r="D143"/>
  <c r="E193"/>
  <c r="N513"/>
  <c r="N441"/>
  <c r="N515" s="1"/>
  <c r="H418"/>
  <c r="G324"/>
  <c r="G415"/>
  <c r="D441"/>
  <c r="N398" i="31"/>
  <c r="N403" s="1"/>
  <c r="M110"/>
  <c r="M143" s="1"/>
  <c r="H209"/>
  <c r="C403"/>
  <c r="C516" s="1"/>
  <c r="H324"/>
  <c r="N513"/>
  <c r="N441"/>
  <c r="G324"/>
  <c r="G415"/>
  <c r="C403" i="30"/>
  <c r="C516" s="1"/>
  <c r="H324"/>
  <c r="H415"/>
  <c r="N513"/>
  <c r="N441"/>
  <c r="H418"/>
  <c r="M110"/>
  <c r="M143" s="1"/>
  <c r="G208"/>
  <c r="G332"/>
  <c r="H407"/>
  <c r="G324"/>
  <c r="G415"/>
  <c r="M110" i="29"/>
  <c r="M143" s="1"/>
  <c r="H209"/>
  <c r="C403"/>
  <c r="C516" s="1"/>
  <c r="H324"/>
  <c r="N513"/>
  <c r="N441"/>
  <c r="N515" s="1"/>
  <c r="N516" s="1"/>
  <c r="G324"/>
  <c r="G415"/>
  <c r="M143" i="28"/>
  <c r="H209"/>
  <c r="M515"/>
  <c r="N513"/>
  <c r="N398"/>
  <c r="N403" s="1"/>
  <c r="M45"/>
  <c r="M78" s="1"/>
  <c r="N441"/>
  <c r="N515" s="1"/>
  <c r="G324"/>
  <c r="G415"/>
  <c r="M110" i="27"/>
  <c r="M143" s="1"/>
  <c r="H209"/>
  <c r="C403"/>
  <c r="C516" s="1"/>
  <c r="H324"/>
  <c r="N513"/>
  <c r="N441"/>
  <c r="G324"/>
  <c r="G415"/>
  <c r="G208" i="26"/>
  <c r="G332"/>
  <c r="H407"/>
  <c r="N514"/>
  <c r="N398"/>
  <c r="N403" s="1"/>
  <c r="M45"/>
  <c r="M78" s="1"/>
  <c r="N441"/>
  <c r="N477"/>
  <c r="G324"/>
  <c r="G415"/>
  <c r="N398" i="25"/>
  <c r="N403" s="1"/>
  <c r="M45"/>
  <c r="M78" s="1"/>
  <c r="H325"/>
  <c r="H209"/>
  <c r="C403"/>
  <c r="C516" s="1"/>
  <c r="N513"/>
  <c r="N441"/>
  <c r="G324"/>
  <c r="G415"/>
  <c r="N398" i="24"/>
  <c r="N403" s="1"/>
  <c r="M45"/>
  <c r="M78" s="1"/>
  <c r="H325"/>
  <c r="N441"/>
  <c r="C403"/>
  <c r="C516" s="1"/>
  <c r="G324"/>
  <c r="G415"/>
  <c r="C403" i="23"/>
  <c r="C516" s="1"/>
  <c r="H324"/>
  <c r="H415"/>
  <c r="N513"/>
  <c r="N441"/>
  <c r="N515" s="1"/>
  <c r="M110"/>
  <c r="G208"/>
  <c r="G332"/>
  <c r="H407"/>
  <c r="G324"/>
  <c r="G415"/>
  <c r="N513" i="22"/>
  <c r="N441"/>
  <c r="N515" s="1"/>
  <c r="N516" s="1"/>
  <c r="H418"/>
  <c r="M110"/>
  <c r="M143" s="1"/>
  <c r="C403"/>
  <c r="C516" s="1"/>
  <c r="H324"/>
  <c r="G208"/>
  <c r="G332"/>
  <c r="H407"/>
  <c r="G324"/>
  <c r="G415"/>
  <c r="M143" i="21"/>
  <c r="G208"/>
  <c r="G332"/>
  <c r="H420"/>
  <c r="N441"/>
  <c r="M398"/>
  <c r="M403" s="1"/>
  <c r="N398"/>
  <c r="N403" s="1"/>
  <c r="H407"/>
  <c r="G324"/>
  <c r="N45"/>
  <c r="N78" s="1"/>
  <c r="G407"/>
  <c r="G407" i="20"/>
  <c r="N513"/>
  <c r="H324"/>
  <c r="N514"/>
  <c r="G332"/>
  <c r="H415"/>
  <c r="M398"/>
  <c r="M403" s="1"/>
  <c r="M516" s="1"/>
  <c r="M45"/>
  <c r="N45"/>
  <c r="N78" s="1"/>
  <c r="M77"/>
  <c r="N110"/>
  <c r="N143" s="1"/>
  <c r="H208"/>
  <c r="H332"/>
  <c r="M513"/>
  <c r="M110" i="19"/>
  <c r="M143" s="1"/>
  <c r="C403"/>
  <c r="C516" s="1"/>
  <c r="H324"/>
  <c r="N513"/>
  <c r="N441"/>
  <c r="H418"/>
  <c r="G208"/>
  <c r="G332"/>
  <c r="H407"/>
  <c r="G324"/>
  <c r="G415"/>
  <c r="M143" i="18"/>
  <c r="N398"/>
  <c r="N403" s="1"/>
  <c r="M45"/>
  <c r="M78" s="1"/>
  <c r="C403"/>
  <c r="C516" s="1"/>
  <c r="M515"/>
  <c r="M516" s="1"/>
  <c r="N513"/>
  <c r="N441"/>
  <c r="N515" s="1"/>
  <c r="H418"/>
  <c r="G324"/>
  <c r="G415"/>
  <c r="N45" i="17"/>
  <c r="N78" s="1"/>
  <c r="H332"/>
  <c r="H208"/>
  <c r="M513"/>
  <c r="M45"/>
  <c r="M78" s="1"/>
  <c r="H415"/>
  <c r="N513" i="16"/>
  <c r="N441"/>
  <c r="G332"/>
  <c r="H407"/>
  <c r="N398"/>
  <c r="N403" s="1"/>
  <c r="M110"/>
  <c r="M143" s="1"/>
  <c r="C403"/>
  <c r="C516" s="1"/>
  <c r="G324"/>
  <c r="G415"/>
  <c r="N78" i="15"/>
  <c r="G332"/>
  <c r="M398"/>
  <c r="M403" s="1"/>
  <c r="M45"/>
  <c r="M78" s="1"/>
  <c r="C403"/>
  <c r="C516" s="1"/>
  <c r="H324"/>
  <c r="M477"/>
  <c r="H415"/>
  <c r="G208"/>
  <c r="G324"/>
  <c r="G415"/>
  <c r="N441"/>
  <c r="N477"/>
  <c r="N45" i="14"/>
  <c r="N78" s="1"/>
  <c r="G324"/>
  <c r="H324"/>
  <c r="M441"/>
  <c r="M477"/>
  <c r="M398"/>
  <c r="M403" s="1"/>
  <c r="M45"/>
  <c r="M78" s="1"/>
  <c r="G208"/>
  <c r="H415"/>
  <c r="C403"/>
  <c r="C516" s="1"/>
  <c r="G332"/>
  <c r="G415"/>
  <c r="N441"/>
  <c r="N477"/>
  <c r="H324" i="13"/>
  <c r="M398"/>
  <c r="M403" s="1"/>
  <c r="M45"/>
  <c r="M78" s="1"/>
  <c r="M441"/>
  <c r="M477"/>
  <c r="G208"/>
  <c r="G324"/>
  <c r="H415"/>
  <c r="G332"/>
  <c r="G415"/>
  <c r="N441"/>
  <c r="N477"/>
  <c r="M143" i="12"/>
  <c r="G208"/>
  <c r="G332"/>
  <c r="H407"/>
  <c r="N513"/>
  <c r="N441"/>
  <c r="N398"/>
  <c r="N403" s="1"/>
  <c r="M45"/>
  <c r="M78" s="1"/>
  <c r="G324"/>
  <c r="G415"/>
  <c r="N398" i="11"/>
  <c r="N403" s="1"/>
  <c r="M260"/>
  <c r="M398"/>
  <c r="M403" s="1"/>
  <c r="M78"/>
  <c r="N260"/>
  <c r="H407"/>
  <c r="M441"/>
  <c r="N441"/>
  <c r="N515" s="1"/>
  <c r="G324"/>
  <c r="G415"/>
  <c r="M441" i="10"/>
  <c r="M477"/>
  <c r="G208"/>
  <c r="G324"/>
  <c r="H415"/>
  <c r="M398"/>
  <c r="M403" s="1"/>
  <c r="M45"/>
  <c r="M78" s="1"/>
  <c r="H324"/>
  <c r="G332"/>
  <c r="G415"/>
  <c r="N441"/>
  <c r="N477"/>
  <c r="N398" i="9"/>
  <c r="N403" s="1"/>
  <c r="M45"/>
  <c r="M78" s="1"/>
  <c r="C403"/>
  <c r="C516" s="1"/>
  <c r="H325"/>
  <c r="N513"/>
  <c r="N441"/>
  <c r="N515" s="1"/>
  <c r="G324"/>
  <c r="G415"/>
  <c r="M398" i="8"/>
  <c r="M403" s="1"/>
  <c r="M45"/>
  <c r="M78" s="1"/>
  <c r="N78"/>
  <c r="H324"/>
  <c r="M477"/>
  <c r="G208"/>
  <c r="G332"/>
  <c r="H415"/>
  <c r="G324"/>
  <c r="G415"/>
  <c r="N441"/>
  <c r="N477"/>
  <c r="N398" i="7"/>
  <c r="N403" s="1"/>
  <c r="M45"/>
  <c r="M78" s="1"/>
  <c r="N513"/>
  <c r="N441"/>
  <c r="C403"/>
  <c r="C516" s="1"/>
  <c r="G324"/>
  <c r="G415"/>
  <c r="N513" i="6"/>
  <c r="N441"/>
  <c r="N515" s="1"/>
  <c r="H420"/>
  <c r="G208"/>
  <c r="G332"/>
  <c r="H407"/>
  <c r="N398"/>
  <c r="N403" s="1"/>
  <c r="M45"/>
  <c r="M78" s="1"/>
  <c r="C403"/>
  <c r="C516" s="1"/>
  <c r="G324"/>
  <c r="G415"/>
  <c r="N398" i="5"/>
  <c r="N403" s="1"/>
  <c r="M110"/>
  <c r="M143" s="1"/>
  <c r="H209"/>
  <c r="C403"/>
  <c r="C516" s="1"/>
  <c r="H324"/>
  <c r="N513"/>
  <c r="N441"/>
  <c r="N515" s="1"/>
  <c r="G324"/>
  <c r="G415"/>
  <c r="N513" i="4"/>
  <c r="N441"/>
  <c r="N515" s="1"/>
  <c r="H418"/>
  <c r="G332"/>
  <c r="H407"/>
  <c r="M110"/>
  <c r="M143" s="1"/>
  <c r="C403"/>
  <c r="C516" s="1"/>
  <c r="G324"/>
  <c r="G415"/>
  <c r="N398" i="3"/>
  <c r="N403" s="1"/>
  <c r="H415"/>
  <c r="M441"/>
  <c r="M477"/>
  <c r="M398"/>
  <c r="M403" s="1"/>
  <c r="M45"/>
  <c r="M78" s="1"/>
  <c r="G208"/>
  <c r="G324"/>
  <c r="H324"/>
  <c r="C403"/>
  <c r="C516" s="1"/>
  <c r="G332"/>
  <c r="G415"/>
  <c r="N441"/>
  <c r="N477"/>
  <c r="C403" i="2"/>
  <c r="C516" s="1"/>
  <c r="N441"/>
  <c r="N515" s="1"/>
  <c r="N516" s="1"/>
  <c r="G332"/>
  <c r="M398"/>
  <c r="M403" s="1"/>
  <c r="M515"/>
  <c r="N514"/>
  <c r="G324"/>
  <c r="N45"/>
  <c r="N78" s="1"/>
  <c r="G407"/>
  <c r="M45" i="1"/>
  <c r="G17"/>
  <c r="H49"/>
  <c r="H54"/>
  <c r="G82"/>
  <c r="G188"/>
  <c r="G197"/>
  <c r="G220"/>
  <c r="G243"/>
  <c r="G282"/>
  <c r="G319"/>
  <c r="G324"/>
  <c r="H345"/>
  <c r="H407"/>
  <c r="N513"/>
  <c r="N441"/>
  <c r="N515" s="1"/>
  <c r="F418"/>
  <c r="H17"/>
  <c r="N193"/>
  <c r="G158"/>
  <c r="G164"/>
  <c r="E211"/>
  <c r="G214"/>
  <c r="G293"/>
  <c r="H393"/>
  <c r="N514"/>
  <c r="N398"/>
  <c r="N403" s="1"/>
  <c r="N45"/>
  <c r="N78" s="1"/>
  <c r="M142"/>
  <c r="M143" s="1"/>
  <c r="H208"/>
  <c r="H388"/>
  <c r="H182"/>
  <c r="H214"/>
  <c r="H241"/>
  <c r="G299"/>
  <c r="H313"/>
  <c r="H319"/>
  <c r="G401"/>
  <c r="E422"/>
  <c r="G332"/>
  <c r="G393"/>
  <c r="G415"/>
  <c r="D260" i="32" l="1"/>
  <c r="F398" i="6"/>
  <c r="F403" s="1"/>
  <c r="D515" i="32"/>
  <c r="N516"/>
  <c r="M515" i="27"/>
  <c r="F398" i="24"/>
  <c r="F403" s="1"/>
  <c r="F398" i="5"/>
  <c r="F403" s="1"/>
  <c r="F516" s="1"/>
  <c r="F398" i="28"/>
  <c r="F403" s="1"/>
  <c r="C143" i="32"/>
  <c r="M143" i="24"/>
  <c r="E78" i="32"/>
  <c r="E143"/>
  <c r="M515" i="24"/>
  <c r="F398" i="21"/>
  <c r="F403" s="1"/>
  <c r="F516" s="1"/>
  <c r="F516" i="30"/>
  <c r="F516" i="18"/>
  <c r="F516" i="7"/>
  <c r="F398" i="1"/>
  <c r="F398" i="10"/>
  <c r="F403" s="1"/>
  <c r="E212" i="1"/>
  <c r="N515" i="24"/>
  <c r="F516"/>
  <c r="F516" i="11"/>
  <c r="F516" i="20"/>
  <c r="F516" i="10"/>
  <c r="F516" i="28"/>
  <c r="F398" i="29"/>
  <c r="F403" s="1"/>
  <c r="F516" s="1"/>
  <c r="F398" i="25"/>
  <c r="F403" s="1"/>
  <c r="F516" s="1"/>
  <c r="F398" i="26"/>
  <c r="F403" s="1"/>
  <c r="F516" s="1"/>
  <c r="N143" i="22"/>
  <c r="F398" i="31"/>
  <c r="F403" s="1"/>
  <c r="F516" s="1"/>
  <c r="F398" i="19"/>
  <c r="F403" s="1"/>
  <c r="F516" s="1"/>
  <c r="F398" i="16"/>
  <c r="F403" s="1"/>
  <c r="F398" i="4"/>
  <c r="F403" s="1"/>
  <c r="F516" s="1"/>
  <c r="F398" i="13"/>
  <c r="F403" s="1"/>
  <c r="F516" s="1"/>
  <c r="F398" i="8"/>
  <c r="F403" s="1"/>
  <c r="F516" s="1"/>
  <c r="F516" i="6"/>
  <c r="F516" i="16"/>
  <c r="F398" i="15"/>
  <c r="F403" s="1"/>
  <c r="F516" s="1"/>
  <c r="M78" i="1"/>
  <c r="M143" i="23"/>
  <c r="N78" i="22"/>
  <c r="F516" i="12"/>
  <c r="N516" i="1"/>
  <c r="N515" i="16"/>
  <c r="N516" s="1"/>
  <c r="M515" i="23"/>
  <c r="M516" s="1"/>
  <c r="M516" i="9"/>
  <c r="M515" i="29"/>
  <c r="M516" s="1"/>
  <c r="N516" i="4"/>
  <c r="N515" i="27"/>
  <c r="N516" s="1"/>
  <c r="M516" i="28"/>
  <c r="M515" i="30"/>
  <c r="M516" s="1"/>
  <c r="M515" i="1"/>
  <c r="M516" s="1"/>
  <c r="M515" i="11"/>
  <c r="M516" s="1"/>
  <c r="N515" i="19"/>
  <c r="N516" s="1"/>
  <c r="N515" i="25"/>
  <c r="N516" s="1"/>
  <c r="N515" i="12"/>
  <c r="N516" s="1"/>
  <c r="N516" i="6"/>
  <c r="N515" i="21"/>
  <c r="M515" i="31"/>
  <c r="M516" s="1"/>
  <c r="M515" i="22"/>
  <c r="M516" s="1"/>
  <c r="M515" i="4"/>
  <c r="M516" s="1"/>
  <c r="F440" i="1"/>
  <c r="N516" i="24"/>
  <c r="N516" i="5"/>
  <c r="M516" i="21"/>
  <c r="M515" i="25"/>
  <c r="M516" s="1"/>
  <c r="M516" i="24"/>
  <c r="N78" i="10"/>
  <c r="M516" i="5"/>
  <c r="M516" i="7"/>
  <c r="C403" i="28"/>
  <c r="C516" s="1"/>
  <c r="C403" i="32"/>
  <c r="C516" s="1"/>
  <c r="C403" i="8"/>
  <c r="C516" s="1"/>
  <c r="M516" i="2"/>
  <c r="N143" i="26"/>
  <c r="M143" i="25"/>
  <c r="C403" i="20"/>
  <c r="C516" s="1"/>
  <c r="M515" i="3"/>
  <c r="M516" s="1"/>
  <c r="M515" i="10"/>
  <c r="N516" i="18"/>
  <c r="N516" i="23"/>
  <c r="N515" i="30"/>
  <c r="N516" s="1"/>
  <c r="M515" i="26"/>
  <c r="M516" s="1"/>
  <c r="M516" i="27"/>
  <c r="N78" i="19"/>
  <c r="N78" i="13"/>
  <c r="N516" i="20"/>
  <c r="C403" i="10"/>
  <c r="C516" s="1"/>
  <c r="M516" i="6"/>
  <c r="N515" i="7"/>
  <c r="N516" s="1"/>
  <c r="M515" i="8"/>
  <c r="M515" i="13"/>
  <c r="M515" i="15"/>
  <c r="M516" s="1"/>
  <c r="C403" i="17"/>
  <c r="C516" s="1"/>
  <c r="N515" i="31"/>
  <c r="N516" s="1"/>
  <c r="F78" i="32"/>
  <c r="M143" i="10"/>
  <c r="M516" i="12"/>
  <c r="G422" i="1"/>
  <c r="N516" i="28"/>
  <c r="N515" i="26"/>
  <c r="N516" s="1"/>
  <c r="N516" i="21"/>
  <c r="M78" i="20"/>
  <c r="N515" i="15"/>
  <c r="N516" s="1"/>
  <c r="N515" i="14"/>
  <c r="N516" s="1"/>
  <c r="M515"/>
  <c r="M516" s="1"/>
  <c r="N515" i="13"/>
  <c r="N516" s="1"/>
  <c r="M516"/>
  <c r="N516" i="11"/>
  <c r="N515" i="10"/>
  <c r="N516" s="1"/>
  <c r="M516"/>
  <c r="N516" i="9"/>
  <c r="N515" i="8"/>
  <c r="N516" s="1"/>
  <c r="M516"/>
  <c r="N515" i="3"/>
  <c r="N516" s="1"/>
  <c r="G211" i="1"/>
  <c r="C403"/>
  <c r="H418"/>
  <c r="F398" i="32" l="1"/>
  <c r="F403" s="1"/>
  <c r="F516" s="1"/>
  <c r="D398"/>
  <c r="F403" i="1"/>
  <c r="F441"/>
  <c r="C516"/>
  <c r="D403" i="32" l="1"/>
  <c r="D516" s="1"/>
  <c r="F514" i="1"/>
  <c r="F515" l="1"/>
  <c r="S387" i="12"/>
  <c r="S387" i="7"/>
  <c r="S387" i="6"/>
  <c r="S387" i="29"/>
  <c r="S387" i="19"/>
  <c r="S387" i="21"/>
  <c r="S387" i="8"/>
  <c r="S387" i="20"/>
  <c r="S387" i="22"/>
  <c r="S387" i="5"/>
  <c r="S387" i="30"/>
  <c r="S387" i="16"/>
  <c r="S387" i="18"/>
  <c r="S387" i="9"/>
  <c r="S387" i="27"/>
  <c r="S387" i="31"/>
  <c r="S387" i="17"/>
  <c r="S387" i="14"/>
  <c r="S387" i="4"/>
  <c r="S387" i="3"/>
  <c r="S387" i="15"/>
  <c r="S387" i="10"/>
  <c r="S387" i="32"/>
  <c r="S387" i="23"/>
  <c r="S387" i="28"/>
  <c r="S387" i="13"/>
  <c r="S387" i="1"/>
  <c r="S387" i="2"/>
  <c r="S387" i="25"/>
  <c r="S387" i="24"/>
  <c r="S387" i="11"/>
  <c r="S387" i="26"/>
  <c r="Q391" i="32"/>
  <c r="S391"/>
  <c r="Q397"/>
  <c r="S396"/>
  <c r="S397" l="1"/>
  <c r="F516" i="1"/>
  <c r="Q398" i="32"/>
  <c r="Q403" l="1"/>
  <c r="Q516" s="1"/>
  <c r="S398"/>
  <c r="S403" l="1"/>
  <c r="S516" s="1"/>
</calcChain>
</file>

<file path=xl/sharedStrings.xml><?xml version="1.0" encoding="utf-8"?>
<sst xmlns="http://schemas.openxmlformats.org/spreadsheetml/2006/main" count="19603" uniqueCount="347">
  <si>
    <t>S.No.</t>
  </si>
  <si>
    <t>Activity</t>
  </si>
  <si>
    <t>Year 2016-17</t>
  </si>
  <si>
    <t>Outlay Proposed for 2017-18</t>
  </si>
  <si>
    <t>Outlay approved by PAB (including spillover)</t>
  </si>
  <si>
    <t>Achievement</t>
  </si>
  <si>
    <t xml:space="preserve">Savings </t>
  </si>
  <si>
    <t>Spill Over</t>
  </si>
  <si>
    <t>Deferred laibility of 2014-15</t>
  </si>
  <si>
    <t xml:space="preserve">Fresh </t>
  </si>
  <si>
    <t xml:space="preserve">Total </t>
  </si>
  <si>
    <t>Phy.</t>
  </si>
  <si>
    <t>Fin</t>
  </si>
  <si>
    <t>Fin.</t>
  </si>
  <si>
    <t>Phy. (%)</t>
  </si>
  <si>
    <t>Fin.  (%)</t>
  </si>
  <si>
    <t>Unit Cost</t>
  </si>
  <si>
    <t>I</t>
  </si>
  <si>
    <t>ACCESS</t>
  </si>
  <si>
    <t>SSA</t>
  </si>
  <si>
    <t xml:space="preserve">Opening of New Schools </t>
  </si>
  <si>
    <t>New Primary School</t>
  </si>
  <si>
    <t>Upgradation of PS to UPS</t>
  </si>
  <si>
    <t>Composite Schools</t>
  </si>
  <si>
    <t>Residential schools for specific category of children</t>
  </si>
  <si>
    <t>Residential Hostel</t>
  </si>
  <si>
    <t xml:space="preserve">Integration of Class V with primary schools </t>
  </si>
  <si>
    <t xml:space="preserve">Integration of Class VIII with upper primary schools </t>
  </si>
  <si>
    <t>Residential Schools for specific category of children</t>
  </si>
  <si>
    <t>50 children</t>
  </si>
  <si>
    <t>Non-recurring (one time grant)</t>
  </si>
  <si>
    <t>Furniture/ Equipment (including kitchen)</t>
  </si>
  <si>
    <t xml:space="preserve">TLM and equipment including library books </t>
  </si>
  <si>
    <t>Bedding (new)</t>
  </si>
  <si>
    <t>Replacement of bedding (once in 3 years)</t>
  </si>
  <si>
    <t>Sub Total (Non Recurring)</t>
  </si>
  <si>
    <t>Recurring (50 children)</t>
  </si>
  <si>
    <t>Maintenance per child Per month @ Rs.1500/-</t>
  </si>
  <si>
    <t>Stipend per child per month @ Rs.100/-</t>
  </si>
  <si>
    <t>Supplementary TLM, Stationery and other educational material @Rs.1000/- per child per annum</t>
  </si>
  <si>
    <t>Salaries</t>
  </si>
  <si>
    <t>(a)</t>
  </si>
  <si>
    <t>1 Warden @ Rs.25000/- per month</t>
  </si>
  <si>
    <t>(b)</t>
  </si>
  <si>
    <t>4 Fulltime teachers as per RTE Norms @ Rs. 20,000/- per month per teacher</t>
  </si>
  <si>
    <t>(c)</t>
  </si>
  <si>
    <t>2 Urdu Teachers (only for Blocks with muslim population above 20% and select urban areas) @ Rs.12,000/- per month per teacher.</t>
  </si>
  <si>
    <t>(d)</t>
  </si>
  <si>
    <t>3 Part time teachers @ Rs.5,000/- per month per teacher</t>
  </si>
  <si>
    <t>(e)</t>
  </si>
  <si>
    <t>1 Full time Accountant @ Rs. 10,000/- per month</t>
  </si>
  <si>
    <t>(f)</t>
  </si>
  <si>
    <t>2 Support staff - (Accountant/Assistant, Peon, Chowkidar) @ Rs. 5,000/- per month per staff</t>
  </si>
  <si>
    <t>(g)</t>
  </si>
  <si>
    <t>1 Head Cook @ Rs. 6,000/- per month and upto 2 Asstt. Cooks @ Rs. 4,500/- per month per cook</t>
  </si>
  <si>
    <t>Specific Skill training @ Rs.1000/- per annum per child</t>
  </si>
  <si>
    <t>Electricity / water charges @ Rs. 1000/- per annum per child</t>
  </si>
  <si>
    <t>Medical care/contingencies @ Rs.1250/- per annum per child</t>
  </si>
  <si>
    <t>Maintenance @ Rs. 750/- per child per annum</t>
  </si>
  <si>
    <t>Miscellaneous @ Rs. 750/- per child per annum</t>
  </si>
  <si>
    <t>Preparatory camps @ Rs. 300/- per child per annum</t>
  </si>
  <si>
    <t>P.T.A / school functions @ Rs. 300/- per child per annum</t>
  </si>
  <si>
    <t>Provision of Rent @ Rs. 10,000/- per child per annum</t>
  </si>
  <si>
    <t>Capacity Building @ Rs. 500/- per child per annum</t>
  </si>
  <si>
    <t>Physical / Self Defence Training @ Rs.200/- per child per annum</t>
  </si>
  <si>
    <t>Sub Total (Recurring)</t>
  </si>
  <si>
    <t>Total (Non Recurring + Recurring)</t>
  </si>
  <si>
    <t>100 children</t>
  </si>
  <si>
    <t xml:space="preserve">Furniture / Equipment (including kitchen equipment) </t>
  </si>
  <si>
    <t>TLM and equipment including library books (New)</t>
  </si>
  <si>
    <t>Bedding (New)</t>
  </si>
  <si>
    <t xml:space="preserve">Sub Total Non-recurring </t>
  </si>
  <si>
    <t xml:space="preserve">Recurring </t>
  </si>
  <si>
    <t>Maintenance per child per month @ Rs. 1500/-</t>
  </si>
  <si>
    <t>Supplementary TLM, Stationery and other educational material per child @1000/- per annum</t>
  </si>
  <si>
    <t xml:space="preserve">Salaries </t>
  </si>
  <si>
    <t>1 Warden @ Rs. 25,000/- per month</t>
  </si>
  <si>
    <t>1 head teacher @ Rs. 25,000/- per month in case the enrollment exceeds 100</t>
  </si>
  <si>
    <t>4 - 5 Full time teachers as per RTE norms @ Rs. 20,000/- per month per teacher</t>
  </si>
  <si>
    <t>2 Urdu Teachers (only for blocks with muslim population above 20% and select urban areas), if required @ Rs. 12,000/- per month per teacher</t>
  </si>
  <si>
    <t>3 part time teachers @ Rs. 5,000/- per month per teacher</t>
  </si>
  <si>
    <t>2 Support Staff – (Accountant/ Assistant, Peon, Chowkidar) @ Rs. 5,000/- per month per staff</t>
  </si>
  <si>
    <t>(h)</t>
  </si>
  <si>
    <t>1 Head cook @ Rs. 6,000/- per month and upto 2 Asstt. Cooks @ Rs. 4,500/- per month per cook</t>
  </si>
  <si>
    <t>Specific skill training per child @ Rs.1000/- per annum</t>
  </si>
  <si>
    <t>Electricity / water charges per child @Rs.1000/- per annum</t>
  </si>
  <si>
    <t>Medical care/contingencies @ Rs.1250/- per child per annum</t>
  </si>
  <si>
    <t>Maintenance @ Rs.750/- per child per annum</t>
  </si>
  <si>
    <t>Miscellaneous @ Rs.750/- per child per annum</t>
  </si>
  <si>
    <t>Preparatory camps @ Rs.200/- per child per annum</t>
  </si>
  <si>
    <t>P.T.A / school functions @ Rs.200/- per child per annum</t>
  </si>
  <si>
    <t>Provision of Rent @ Rs. 6000/- per child per annum</t>
  </si>
  <si>
    <t>Capacity Building @ Rs.500/- per child per annum</t>
  </si>
  <si>
    <t>Physical / Self Defence training @ Rs. 200/- per child per annum.</t>
  </si>
  <si>
    <t>Total (Recurring + Non Recurring)</t>
  </si>
  <si>
    <t>Total (50 + 100  children)</t>
  </si>
  <si>
    <t>Residential Hostel for specific category of children</t>
  </si>
  <si>
    <t>(A)</t>
  </si>
  <si>
    <t>(B)</t>
  </si>
  <si>
    <t>100 Children</t>
  </si>
  <si>
    <t>Total (A + B)</t>
  </si>
  <si>
    <t>Transport/Escort Facility</t>
  </si>
  <si>
    <t>Children in remote habitation</t>
  </si>
  <si>
    <t>Urban deprived children/children without adult protection</t>
  </si>
  <si>
    <t xml:space="preserve">Sub Total </t>
  </si>
  <si>
    <t>Reimbursement of Fee against 25% admission under Section 12(1)(c) of RTE Act 2009 (Entry Level) subject to upper limit of 20% of AWP&amp;B subject to guidelines issued by MHRD</t>
  </si>
  <si>
    <t>Sub Total</t>
  </si>
  <si>
    <t>Special Training for mainstreaming of out of school children</t>
  </si>
  <si>
    <t>Residential (Fresh)</t>
  </si>
  <si>
    <t>(a) 12 months</t>
  </si>
  <si>
    <t>(b) 9 months</t>
  </si>
  <si>
    <t>(c) 6 months</t>
  </si>
  <si>
    <t>(d) 3 months</t>
  </si>
  <si>
    <t>Residential (Continuing from previous year)</t>
  </si>
  <si>
    <t>Non-Residential (Fresh)</t>
  </si>
  <si>
    <t>Non-Residential (Continuing from previous year)</t>
  </si>
  <si>
    <t>Madarasa/Maktab</t>
  </si>
  <si>
    <t>(b)Vedic Pathshala</t>
  </si>
  <si>
    <t>Seasonal Hostel (Residential)</t>
  </si>
  <si>
    <t>Seasonal Hostel (Non Residential)</t>
  </si>
  <si>
    <t>II</t>
  </si>
  <si>
    <t>RETENTION</t>
  </si>
  <si>
    <t>Free Text Books</t>
  </si>
  <si>
    <t>Free Text Books (P)</t>
  </si>
  <si>
    <t>(a) Class I &amp; II</t>
  </si>
  <si>
    <t>(b) Braille Books Class I &amp; II</t>
  </si>
  <si>
    <t>(c) Large Print Books Class I &amp; II</t>
  </si>
  <si>
    <t>(d) Class III to V</t>
  </si>
  <si>
    <t>(e) Braille Books Class III to V</t>
  </si>
  <si>
    <t>(f) Large Print Books Class III to V</t>
  </si>
  <si>
    <t>Free Text Books (UP)</t>
  </si>
  <si>
    <t>Braille Books (UP)</t>
  </si>
  <si>
    <t>Large Print Books (UP)</t>
  </si>
  <si>
    <t xml:space="preserve">Provision of 2 sets of Uniform </t>
  </si>
  <si>
    <t>All Girls</t>
  </si>
  <si>
    <t>SC Boys</t>
  </si>
  <si>
    <t>ST Boys</t>
  </si>
  <si>
    <t>BPL Boys</t>
  </si>
  <si>
    <t>Teaching Learning Equipment (TLE)</t>
  </si>
  <si>
    <t xml:space="preserve">New Primary </t>
  </si>
  <si>
    <t>New Upper Primary</t>
  </si>
  <si>
    <t>III</t>
  </si>
  <si>
    <t xml:space="preserve">ENHANCING QUALITY </t>
  </si>
  <si>
    <t xml:space="preserve">New Teachers' Salary </t>
  </si>
  <si>
    <t>Primary Teachers</t>
  </si>
  <si>
    <t>New Primary Teachers (Regular)</t>
  </si>
  <si>
    <t>New Primary Teachers (Contractual)</t>
  </si>
  <si>
    <t>Head Teachers for Primary (if the number of children exceeds 150 in a school)</t>
  </si>
  <si>
    <t xml:space="preserve">Upper Primary Teachers </t>
  </si>
  <si>
    <t>Subject specific New Upper Primary Teachers (Regular)</t>
  </si>
  <si>
    <t>(a) Science and Mathematics</t>
  </si>
  <si>
    <t>(b) Social Studies</t>
  </si>
  <si>
    <t>(c) Languages</t>
  </si>
  <si>
    <t>Subject specific New Upper Primary Teachers (Contractual)</t>
  </si>
  <si>
    <t>Head Teachers for Upper Primary  (if the number of children exceeds 100 in a school)</t>
  </si>
  <si>
    <t>Part Time Instructors  (if the number of children exceeds 100 in a school)</t>
  </si>
  <si>
    <t xml:space="preserve">(a) Art Education </t>
  </si>
  <si>
    <t xml:space="preserve">(b) Health and Physical Education </t>
  </si>
  <si>
    <t xml:space="preserve">(c)  Work Education </t>
  </si>
  <si>
    <t>Teachers' Salary (Recurring-sanctioned earlier) in position</t>
  </si>
  <si>
    <t>Primary Teachers- Existing, in position (Regular)</t>
  </si>
  <si>
    <t>Primary Teachers- Existing, in position (Contractual)</t>
  </si>
  <si>
    <t>Head Teachers for Primary in position</t>
  </si>
  <si>
    <t>Subject Specific Upper Primary Teachers- in position (Regular)</t>
  </si>
  <si>
    <t>Subject Specific Upper Primary Teachers- in position (Contractual)</t>
  </si>
  <si>
    <t>Head Teachers for Upper Primary in position  (if the number of children exceeds 100 in a school)</t>
  </si>
  <si>
    <t>Part Time Instructors in position</t>
  </si>
  <si>
    <t xml:space="preserve">(c) Work Education </t>
  </si>
  <si>
    <t>Total (New+Recurring)</t>
  </si>
  <si>
    <t>Training</t>
  </si>
  <si>
    <t>(A) Training of Teachers</t>
  </si>
  <si>
    <t>Refresher In-service Teachers' Training at BRC  level</t>
  </si>
  <si>
    <t>(b) Class III to V</t>
  </si>
  <si>
    <t>(c) Class VI to VIII</t>
  </si>
  <si>
    <t>Follow up meetings at CRC level</t>
  </si>
  <si>
    <t>Induction Training for Newly Recruited Teachers</t>
  </si>
  <si>
    <t xml:space="preserve">Training of untrained Teachers </t>
  </si>
  <si>
    <t>(a)  Trainng of untrained teachers to acquire professional qualifications over a two year period (Year I)</t>
  </si>
  <si>
    <t>(b)  Trainng of untrained teachers to acquire professional qualifications over a two year period (Year II)</t>
  </si>
  <si>
    <t>(B) Training of Resource Persons</t>
  </si>
  <si>
    <t>Training for Resource Persons &amp; Master Trainers (this may include BRCCs,BRPs, CRCCs, DIET faculties and any other persons designated as Resource Persons)</t>
  </si>
  <si>
    <t>(C) NUEPA School Leadership Programme</t>
  </si>
  <si>
    <t>RPs Training</t>
  </si>
  <si>
    <t>Head Teacher Training</t>
  </si>
  <si>
    <t>Academic Support through Block Resource Centre/ URC</t>
  </si>
  <si>
    <t>Salary of Faculty and Staff</t>
  </si>
  <si>
    <t>(a) 6 RPs at BRC for subject specific training, in position</t>
  </si>
  <si>
    <t>(b) 2 RPs for CWSN in position</t>
  </si>
  <si>
    <t>(c) 1 MIS Coordinator in position</t>
  </si>
  <si>
    <t>(d) 1 Data Entry Operator in position</t>
  </si>
  <si>
    <t>Furniture Grant</t>
  </si>
  <si>
    <r>
      <t xml:space="preserve">Replacement of </t>
    </r>
    <r>
      <rPr>
        <sz val="12"/>
        <color indexed="17"/>
        <rFont val="Cambria"/>
        <family val="1"/>
        <scheme val="major"/>
      </rPr>
      <t>F</t>
    </r>
    <r>
      <rPr>
        <sz val="12"/>
        <rFont val="Cambria"/>
        <family val="1"/>
        <scheme val="major"/>
      </rPr>
      <t>uniture Grant (Once in 5 years)</t>
    </r>
  </si>
  <si>
    <t>Contingency Grant</t>
  </si>
  <si>
    <t>Meeting TA (@ Rs. 2500 P.M.)</t>
  </si>
  <si>
    <t>TLM Grant</t>
  </si>
  <si>
    <t>Maintenace Grant</t>
  </si>
  <si>
    <t>Academic Support through Cluster Resource Centres</t>
  </si>
  <si>
    <t>Salary of Cluster Coordinator, full time and in position</t>
  </si>
  <si>
    <t>Meeting TA (@ Rs. 1000 P.M.)</t>
  </si>
  <si>
    <t>Computer Aided Education in UPS under Innovation</t>
  </si>
  <si>
    <t>Computer Aided Education in Upper Primary Schools (Physical target = No. of schools per district)</t>
  </si>
  <si>
    <t>(a)  Number of districts</t>
  </si>
  <si>
    <t>(b)  Number of schools</t>
  </si>
  <si>
    <t>Libraries</t>
  </si>
  <si>
    <t>Primary</t>
  </si>
  <si>
    <t xml:space="preserve">Upper Primary </t>
  </si>
  <si>
    <t>IV</t>
  </si>
  <si>
    <t>ANNUAL GRANTS</t>
  </si>
  <si>
    <t>Teachers' Grant</t>
  </si>
  <si>
    <t xml:space="preserve">Primary </t>
  </si>
  <si>
    <t>Upper Primary: Class VI to VIII</t>
  </si>
  <si>
    <t>School Grant</t>
  </si>
  <si>
    <t>Research, Evaluation, Monitoring &amp; Supervision</t>
  </si>
  <si>
    <t>REMS activities</t>
  </si>
  <si>
    <t>Monitoring &amp; Supervision</t>
  </si>
  <si>
    <t>Maintenance Grant</t>
  </si>
  <si>
    <t>Maintenance Grant ( PS &amp; UPS)</t>
  </si>
  <si>
    <t>V</t>
  </si>
  <si>
    <t>BRIDGING GENDER AND SOCIAL CATEGORY GAPS</t>
  </si>
  <si>
    <t xml:space="preserve">Interventions for CWSN </t>
  </si>
  <si>
    <t>Provision for Inclusive Education</t>
  </si>
  <si>
    <t>Innovation Head up to Rs. 50 lakh per district</t>
  </si>
  <si>
    <t>Girls Education</t>
  </si>
  <si>
    <t>Intervention for SC / ST children</t>
  </si>
  <si>
    <t>Intervention for Minority Community children</t>
  </si>
  <si>
    <t>Intervention for Urban Deprived children</t>
  </si>
  <si>
    <t>SMC/PRI Training</t>
  </si>
  <si>
    <t>Residential (3 days)</t>
  </si>
  <si>
    <t>Non-residential (3 days)</t>
  </si>
  <si>
    <t xml:space="preserve">SCHOOL INFRASTRUCTURE </t>
  </si>
  <si>
    <t xml:space="preserve">Civil Works Construction </t>
  </si>
  <si>
    <t>New Primary School (Rural)</t>
  </si>
  <si>
    <t>New Primary School (Urban)</t>
  </si>
  <si>
    <t>New Upper Primary (Rural)</t>
  </si>
  <si>
    <t>New Upper Primary (Urban)</t>
  </si>
  <si>
    <t>ACR in lieu of upgraded Upper Primary School</t>
  </si>
  <si>
    <t>Additional Class Room (Rural)</t>
  </si>
  <si>
    <t>Additional Class Room (Urban)</t>
  </si>
  <si>
    <t>Additional Class Room (Hill Area)</t>
  </si>
  <si>
    <t>Boys Toilet</t>
  </si>
  <si>
    <t>Separate Girls Toilet</t>
  </si>
  <si>
    <t>CWSN Friendly Toilets</t>
  </si>
  <si>
    <t xml:space="preserve">Drinking Water Facility </t>
  </si>
  <si>
    <t>Boundary Wall</t>
  </si>
  <si>
    <t>Electrification</t>
  </si>
  <si>
    <t>Office-cum-store-cum-Head Teacher's room (Primary)</t>
  </si>
  <si>
    <t>Office-cum-store-cum-Head Teacher's room (Upper Primary)</t>
  </si>
  <si>
    <t>Augumentation of training facility in BRC (one time)</t>
  </si>
  <si>
    <t xml:space="preserve">Ramps with Handrails </t>
  </si>
  <si>
    <t>Handrails in existing ramps</t>
  </si>
  <si>
    <t>Furniture for Govt. UPS (per child)</t>
  </si>
  <si>
    <t>Major Repairs for Primary School</t>
  </si>
  <si>
    <t>Major Repairs for Upper Primary School</t>
  </si>
  <si>
    <t>Residential Schools/hostels for specific category of children</t>
  </si>
  <si>
    <t>(a) Construction of Building including boundary wall, Water and sanitation facilities, electric installation</t>
  </si>
  <si>
    <t>(b) Construction of residential hostel</t>
  </si>
  <si>
    <t>(c) Refurbishing unused old buildings</t>
  </si>
  <si>
    <t>(d) Construction of Hostel in existing Govt UPS</t>
  </si>
  <si>
    <t>Others (Difference of Civil Works sanctioned in previous year, SIEMAT, spillover etc.)</t>
  </si>
  <si>
    <t>VI</t>
  </si>
  <si>
    <t>PROJECT MANAGEMENT COST</t>
  </si>
  <si>
    <t>Management</t>
  </si>
  <si>
    <t>Management up to 3.5%</t>
  </si>
  <si>
    <t xml:space="preserve">(a) Project Management and MIS </t>
  </si>
  <si>
    <t>(b) Training of Educational Administrators</t>
  </si>
  <si>
    <t>(c) School Mapping and Social Mapping</t>
  </si>
  <si>
    <t>Learning Enhancement Programme (LEP) only for Large Scale Integrated Programmes for Quality Improvement (up to 2%)</t>
  </si>
  <si>
    <t>Community Mobilization activities (up to 0.5%)</t>
  </si>
  <si>
    <t>Total of SSA (District)</t>
  </si>
  <si>
    <t>STATE COMPONENT</t>
  </si>
  <si>
    <t xml:space="preserve">Management &amp; MIS </t>
  </si>
  <si>
    <t>REMS</t>
  </si>
  <si>
    <t>STATE SSA TOTAL</t>
  </si>
  <si>
    <t>KGBV  Financial Provision (give separate costing sheets for different Models)</t>
  </si>
  <si>
    <t xml:space="preserve">Model-I (100 - 150 girls) </t>
  </si>
  <si>
    <t xml:space="preserve">Non recurring one time grant - Model I </t>
  </si>
  <si>
    <t>Construction of building (new)</t>
  </si>
  <si>
    <t>Construction of building KGBV sanctioned earlier</t>
  </si>
  <si>
    <t xml:space="preserve">Boundary Wall </t>
  </si>
  <si>
    <t xml:space="preserve">Boring/ Handpump </t>
  </si>
  <si>
    <t xml:space="preserve">Electricity / water charges </t>
  </si>
  <si>
    <t xml:space="preserve">Bedding </t>
  </si>
  <si>
    <t>Sub Total Non Recurring (Model I)</t>
  </si>
  <si>
    <t>Recurring (Model I)</t>
  </si>
  <si>
    <t>Maintenance per girl Per month @ Rs.1500/-</t>
  </si>
  <si>
    <t>Stipend per girl per month @ Rs.100/-</t>
  </si>
  <si>
    <t>Supplementary TLM, Stationery and other educational material @Rs.1000/- per Girl per annum</t>
  </si>
  <si>
    <t>Specific skill training per girl @ Rs.1000/- per annum</t>
  </si>
  <si>
    <t>Electricity / water charges per girl @Rs.1000/- per annum</t>
  </si>
  <si>
    <t>Medical care/contingencies @ Rs.1250/- per girl per annum</t>
  </si>
  <si>
    <t>Maintenance @ Rs.750/- per girl per annum</t>
  </si>
  <si>
    <t>Miscellaneous @ Rs.750/- per girl per annum</t>
  </si>
  <si>
    <t>Preparatory camps @ Rs.200/- per girl per annum</t>
  </si>
  <si>
    <t>P.T.A / school functions @ Rs.200/- per girl per annum</t>
  </si>
  <si>
    <t>Capacity Building @ Rs.500/- per girl per annum</t>
  </si>
  <si>
    <t>Sub Total Recurring (Model I)</t>
  </si>
  <si>
    <t>Total Model-I (Recurring + Non Recurring)</t>
  </si>
  <si>
    <t>Model-II (50 Girls)</t>
  </si>
  <si>
    <t>Non-recurring (Model-II)</t>
  </si>
  <si>
    <t>Construction of Building (New)</t>
  </si>
  <si>
    <t>Construction of Building KGBV sanctioned earlier</t>
  </si>
  <si>
    <t xml:space="preserve">Boring/Hanpump  </t>
  </si>
  <si>
    <t xml:space="preserve">Electricity/water charges  </t>
  </si>
  <si>
    <t>Sub Total Non-recurring (Model-II)</t>
  </si>
  <si>
    <t>Recurring Model-II</t>
  </si>
  <si>
    <t>Supplementary TLM, Stationery and other educational material@1000/- per annum</t>
  </si>
  <si>
    <t>Specific Skill training @ Rs.1000/- per child per annum</t>
  </si>
  <si>
    <t>Electricity / water charges @ Rs. 1000/- per child per annum</t>
  </si>
  <si>
    <t>Sub Total (Recurring Model-II)</t>
  </si>
  <si>
    <t>Total Model-II (Recurring + Non Recurring)</t>
  </si>
  <si>
    <t>Model-III (50-150 girls)</t>
  </si>
  <si>
    <t xml:space="preserve">Non-recurring  - Model-III </t>
  </si>
  <si>
    <t xml:space="preserve">Construction of Building KGBV sanctioned earlier </t>
  </si>
  <si>
    <t xml:space="preserve">Boring/Handpump </t>
  </si>
  <si>
    <t>Sub Total Non-recurring (Model-III)</t>
  </si>
  <si>
    <t>Recurring  (Model III)</t>
  </si>
  <si>
    <t>2 Urdu Teachers (only for blocks with muslim population above 20% and select urban areas). If required @ Rs 12000/- per month per teacher</t>
  </si>
  <si>
    <t>3 Part time teachers @ Rs 5000/- per month per teacher</t>
  </si>
  <si>
    <t>1 Full time Accountant @ Rs 10000/- per month</t>
  </si>
  <si>
    <t>2 Support Staff - (Accountant / Assistant, Peon, Chowkidar) @ Rs 5000/- per month per staff</t>
  </si>
  <si>
    <t>1 Head cook @ Rs 6000/- per month and upto  2 Assistant cooks @ Rs 4500/- per month per cook</t>
  </si>
  <si>
    <t xml:space="preserve"> Specific skill training per girl @ Rs 1000/- per annum</t>
  </si>
  <si>
    <t>Electricity / Water charges per girl @ Rs 1000/- per annum</t>
  </si>
  <si>
    <t>Maintenance @ Rs 750/- per child per annum</t>
  </si>
  <si>
    <t>Miscellaneous @ Rs 750/- per child per annum</t>
  </si>
  <si>
    <t>Preparatory camp @ Rs 300/- per child per annum</t>
  </si>
  <si>
    <t>P.T.A / school functions @ Rs 300/- per child per annum</t>
  </si>
  <si>
    <t>Provision of rent @ Rs 10000/- per child per annum</t>
  </si>
  <si>
    <t xml:space="preserve">Capacity Building @ Rs 500/- per child per annum </t>
  </si>
  <si>
    <t>Physical / Self Defence training @ Rs 200/- per child per annum</t>
  </si>
  <si>
    <t>Sub Total Recurring (Model III)</t>
  </si>
  <si>
    <t>Total Model - III (Recurring + Non Recurring)</t>
  </si>
  <si>
    <t>Total Model - I + II + III (Non Recurring)</t>
  </si>
  <si>
    <t>Total Model-I + II + III (Recurring)</t>
  </si>
  <si>
    <t>Grand Total Model-I + II + III (Recurring + Non Recurring)</t>
  </si>
  <si>
    <t>Grand Total (SSA and KGBV)</t>
  </si>
  <si>
    <t>BRC/MRC building</t>
  </si>
  <si>
    <t>ACR at GHMC Urban Area</t>
  </si>
  <si>
    <t>Dilapidated building PS</t>
  </si>
  <si>
    <t>Dilapidated building UPS</t>
  </si>
  <si>
    <t>(e) 1 Accountant-cum-support staff</t>
  </si>
  <si>
    <t>Dysfuctional toilets for boys</t>
  </si>
  <si>
    <t>Dysfuctional toilets for girls</t>
  </si>
  <si>
    <t xml:space="preserve"> </t>
  </si>
  <si>
    <t>Outlay Recommended for 2017-18</t>
  </si>
  <si>
    <t>Dilapidated building Urban</t>
  </si>
  <si>
    <t>Dilapidated building Rural</t>
  </si>
</sst>
</file>

<file path=xl/styles.xml><?xml version="1.0" encoding="utf-8"?>
<styleSheet xmlns="http://schemas.openxmlformats.org/spreadsheetml/2006/main">
  <numFmts count="25">
    <numFmt numFmtId="5" formatCode="&quot;₹&quot;\ #,##0;&quot;₹&quot;\ \-#,##0"/>
    <numFmt numFmtId="41" formatCode="_ * #,##0_ ;_ * \-#,##0_ ;_ * &quot;-&quot;_ ;_ @_ "/>
    <numFmt numFmtId="43" formatCode="_ * #,##0.00_ ;_ * \-#,##0.00_ ;_ * &quot;-&quot;??_ ;_ @_ "/>
    <numFmt numFmtId="164" formatCode="_ &quot;Rs.&quot;\ * #,##0.00_ ;_ &quot;Rs.&quot;\ * \-#,##0.00_ ;_ &quot;Rs.&quot;\ * &quot;-&quot;??_ ;_ @_ "/>
    <numFmt numFmtId="165" formatCode="_(* #,##0.00_);_(* \(#,##0.00\);_(* &quot;-&quot;??_);_(@_)"/>
    <numFmt numFmtId="166" formatCode="0.000"/>
    <numFmt numFmtId="167" formatCode="0.0000"/>
    <numFmt numFmtId="168" formatCode="_-\$* #,##0_-;&quot;-$&quot;* #,##0_-;_-\$* \-_-;_-@_-"/>
    <numFmt numFmtId="169" formatCode="\\#,##0.00;[Red]&quot;\-&quot;#,##0.00"/>
    <numFmt numFmtId="170" formatCode="_ &quot;रु&quot;\ * #,##0.00_ ;_ &quot;रु&quot;\ * \-#,##0.00_ ;_ &quot;रु&quot;\ * &quot;-&quot;??_ ;_ @_ "/>
    <numFmt numFmtId="171" formatCode="&quot;$&quot;#,##0.00;[Red]\-&quot;$&quot;#,##0.00"/>
    <numFmt numFmtId="172" formatCode="_-* #,##0.00\ &quot;€&quot;_-;\-* #,##0.00\ &quot;€&quot;_-;_-* &quot;-&quot;??\ &quot;€&quot;_-;_-@_-"/>
    <numFmt numFmtId="173" formatCode="_-* #,##0\ _F_-;\-* #,##0\ _F_-;_-* &quot;-&quot;\ _F_-;_-@_-"/>
    <numFmt numFmtId="174" formatCode="_-* #,##0.00\ _F_-;\-* #,##0.00\ _F_-;_-* &quot;-&quot;??\ _F_-;_-@_-"/>
    <numFmt numFmtId="175" formatCode="#,##0.00000000;[Red]\-#,##0.00000000"/>
    <numFmt numFmtId="176" formatCode="mm/dd/yy"/>
    <numFmt numFmtId="177" formatCode="_ &quot;Fr.&quot;\ * #,##0_ ;_ &quot;Fr.&quot;\ * \-#,##0_ ;_ &quot;Fr.&quot;\ * &quot;-&quot;_ ;_ @_ "/>
    <numFmt numFmtId="178" formatCode="_ &quot;Fr.&quot;\ * #,##0.00_ ;_ &quot;Fr.&quot;\ * \-#,##0.00_ ;_ &quot;Fr.&quot;\ * &quot;-&quot;??_ ;_ @_ 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&quot;\&quot;#,##0.00;[Red]&quot;\&quot;\-#,##0.00"/>
    <numFmt numFmtId="182" formatCode="&quot;\&quot;#,##0;[Red]&quot;\&quot;\-#,##0"/>
    <numFmt numFmtId="183" formatCode="&quot;On&quot;;&quot;On&quot;;&quot;Off&quot;"/>
    <numFmt numFmtId="184" formatCode="_ * #,##0_ ;_ * \-#,##0_ ;_ * &quot;-&quot;???_ ;_ @_ "/>
    <numFmt numFmtId="185" formatCode="&quot;$&quot;#,##0.0000_);\(&quot;$&quot;#,##0.0000\)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2"/>
      <name val="Calibri"/>
      <family val="2"/>
      <scheme val="minor"/>
    </font>
    <font>
      <sz val="12"/>
      <color rgb="FFFF0000"/>
      <name val="Cambria"/>
      <family val="1"/>
      <scheme val="major"/>
    </font>
    <font>
      <sz val="12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indexed="17"/>
      <name val="Cambria"/>
      <family val="1"/>
      <scheme val="major"/>
    </font>
    <font>
      <u/>
      <sz val="10"/>
      <color theme="10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2"/>
      <color indexed="8"/>
      <name val="Calibri"/>
      <family val="2"/>
      <scheme val="minor"/>
    </font>
    <font>
      <sz val="10"/>
      <name val="???"/>
      <family val="3"/>
    </font>
    <font>
      <sz val="11"/>
      <name val="‚l‚r ‚oƒSƒVƒbƒN"/>
      <family val="3"/>
    </font>
    <font>
      <sz val="11"/>
      <name val="‚l‚r ‚oƒSƒVƒbƒ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</font>
    <font>
      <sz val="7"/>
      <name val="Helv"/>
    </font>
    <font>
      <sz val="12"/>
      <name val="Tms Rmn"/>
    </font>
    <font>
      <b/>
      <sz val="10"/>
      <name val="MS Sans Serif"/>
      <family val="2"/>
    </font>
    <font>
      <sz val="12"/>
      <name val="¹UAAA¼"/>
      <family val="3"/>
    </font>
    <font>
      <sz val="14"/>
      <name val="Cordia New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color indexed="9"/>
      <name val="Tms Rmn"/>
    </font>
    <font>
      <b/>
      <sz val="12"/>
      <name val="Arial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4"/>
      <name val="Arjun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sz val="7"/>
      <color indexed="10"/>
      <name val="Helv"/>
    </font>
    <font>
      <sz val="8"/>
      <name val="Helv"/>
    </font>
    <font>
      <b/>
      <sz val="8"/>
      <color indexed="8"/>
      <name val="Helv"/>
    </font>
    <font>
      <b/>
      <sz val="18"/>
      <color indexed="54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Lohit Hind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8"/>
      </patternFill>
    </fill>
    <fill>
      <patternFill patternType="solid">
        <fgColor indexed="49"/>
      </patternFill>
    </fill>
    <fill>
      <patternFill patternType="solid">
        <fgColor indexed="11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43"/>
      </bottom>
      <diagonal/>
    </border>
    <border>
      <left/>
      <right/>
      <top/>
      <bottom style="medium">
        <color indexed="4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1"/>
      </top>
      <bottom style="double">
        <color indexed="1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65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5" fontId="6" fillId="0" borderId="0"/>
    <xf numFmtId="168" fontId="6" fillId="0" borderId="0"/>
    <xf numFmtId="169" fontId="6" fillId="0" borderId="0"/>
    <xf numFmtId="165" fontId="6" fillId="0" borderId="0"/>
    <xf numFmtId="165" fontId="17" fillId="0" borderId="0"/>
    <xf numFmtId="165" fontId="18" fillId="0" borderId="0"/>
    <xf numFmtId="165" fontId="19" fillId="0" borderId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8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0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2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13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9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4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5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6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0" fillId="11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13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9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4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7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6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19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0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1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2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23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21" fillId="18" borderId="0" applyNumberFormat="0" applyBorder="0" applyAlignment="0" applyProtection="0"/>
    <xf numFmtId="165" fontId="6" fillId="0" borderId="0"/>
    <xf numFmtId="165" fontId="6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3" fillId="9" borderId="0" applyNumberFormat="0" applyBorder="0" applyAlignment="0" applyProtection="0"/>
    <xf numFmtId="165" fontId="24" fillId="0" borderId="0"/>
    <xf numFmtId="165" fontId="25" fillId="0" borderId="0" applyNumberFormat="0" applyFill="0" applyBorder="0" applyAlignment="0" applyProtection="0"/>
    <xf numFmtId="165" fontId="26" fillId="0" borderId="3" applyAlignment="0" applyProtection="0"/>
    <xf numFmtId="165" fontId="22" fillId="0" borderId="0"/>
    <xf numFmtId="165" fontId="27" fillId="0" borderId="0"/>
    <xf numFmtId="165" fontId="22" fillId="0" borderId="0"/>
    <xf numFmtId="165" fontId="28" fillId="0" borderId="0" applyFill="0" applyBorder="0" applyAlignment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29" fillId="16" borderId="4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30" fillId="24" borderId="5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1" fillId="0" borderId="0" applyNumberFormat="0" applyAlignment="0">
      <alignment horizontal="left"/>
    </xf>
    <xf numFmtId="165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32" fillId="0" borderId="0" applyNumberFormat="0" applyAlignment="0">
      <alignment horizontal="left"/>
    </xf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5" fontId="20" fillId="0" borderId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33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4" fillId="8" borderId="0" applyNumberFormat="0" applyBorder="0" applyAlignment="0" applyProtection="0"/>
    <xf numFmtId="165" fontId="35" fillId="25" borderId="0" applyNumberFormat="0" applyBorder="0" applyAlignment="0" applyProtection="0"/>
    <xf numFmtId="165" fontId="35" fillId="25" borderId="0" applyNumberFormat="0" applyBorder="0" applyAlignment="0" applyProtection="0"/>
    <xf numFmtId="165" fontId="36" fillId="26" borderId="0"/>
    <xf numFmtId="165" fontId="37" fillId="0" borderId="6" applyNumberFormat="0" applyAlignment="0" applyProtection="0">
      <alignment horizontal="left" vertical="center"/>
    </xf>
    <xf numFmtId="165" fontId="37" fillId="0" borderId="7">
      <alignment horizontal="left" vertical="center"/>
    </xf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8" fillId="0" borderId="8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39" fillId="0" borderId="9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10" applyNumberFormat="0" applyFill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1" fillId="0" borderId="0" applyNumberFormat="0" applyFill="0" applyBorder="0" applyAlignment="0" applyProtection="0">
      <alignment vertical="top"/>
      <protection locked="0"/>
    </xf>
    <xf numFmtId="165" fontId="35" fillId="27" borderId="1" applyNumberFormat="0" applyBorder="0" applyAlignment="0" applyProtection="0"/>
    <xf numFmtId="165" fontId="35" fillId="27" borderId="1" applyNumberFormat="0" applyBorder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2" fillId="14" borderId="4" applyNumberFormat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3" fillId="0" borderId="11" applyNumberFormat="0" applyFill="0" applyAlignment="0" applyProtection="0"/>
    <xf numFmtId="165" fontId="44" fillId="0" borderId="0">
      <alignment horizontal="justify" vertical="top" wrapText="1"/>
    </xf>
    <xf numFmtId="165" fontId="44" fillId="0" borderId="0">
      <alignment horizontal="justify" vertical="justify" wrapText="1"/>
    </xf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5" fillId="13" borderId="0" applyNumberFormat="0" applyBorder="0" applyAlignment="0" applyProtection="0"/>
    <xf numFmtId="165" fontId="46" fillId="0" borderId="0"/>
    <xf numFmtId="165" fontId="47" fillId="0" borderId="0"/>
    <xf numFmtId="165" fontId="28" fillId="0" borderId="0"/>
    <xf numFmtId="175" fontId="6" fillId="0" borderId="0"/>
    <xf numFmtId="165" fontId="6" fillId="0" borderId="0"/>
    <xf numFmtId="165" fontId="6" fillId="0" borderId="0"/>
    <xf numFmtId="165" fontId="6" fillId="0" borderId="0"/>
    <xf numFmtId="165" fontId="1" fillId="0" borderId="0"/>
    <xf numFmtId="0" fontId="1" fillId="0" borderId="0"/>
    <xf numFmtId="165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1" fillId="0" borderId="0"/>
    <xf numFmtId="165" fontId="6" fillId="0" borderId="0"/>
    <xf numFmtId="165" fontId="20" fillId="0" borderId="0"/>
    <xf numFmtId="165" fontId="6" fillId="0" borderId="0"/>
    <xf numFmtId="165" fontId="6" fillId="0" borderId="0"/>
    <xf numFmtId="165" fontId="6" fillId="0" borderId="0">
      <alignment vertical="center"/>
    </xf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1" fillId="0" borderId="0"/>
    <xf numFmtId="165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7" fillId="0" borderId="0"/>
    <xf numFmtId="165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20" fillId="0" borderId="0"/>
    <xf numFmtId="165" fontId="2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0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>
      <alignment wrapText="1"/>
    </xf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1" fillId="0" borderId="0"/>
    <xf numFmtId="165" fontId="6" fillId="0" borderId="0"/>
    <xf numFmtId="165" fontId="6" fillId="0" borderId="0"/>
    <xf numFmtId="165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5" fontId="1" fillId="0" borderId="0"/>
    <xf numFmtId="165" fontId="6" fillId="0" borderId="0"/>
    <xf numFmtId="165" fontId="6" fillId="0" borderId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6" fillId="10" borderId="12" applyNumberFormat="0" applyFon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48" fillId="16" borderId="13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9" fillId="0" borderId="0"/>
    <xf numFmtId="176" fontId="50" fillId="0" borderId="0" applyNumberFormat="0" applyFill="0" applyBorder="0" applyAlignment="0" applyProtection="0">
      <alignment horizontal="left"/>
    </xf>
    <xf numFmtId="165" fontId="51" fillId="0" borderId="0" applyBorder="0">
      <alignment horizontal="right"/>
    </xf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65" fontId="53" fillId="0" borderId="14" applyNumberFormat="0" applyFill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4" fillId="0" borderId="0" applyNumberForma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6" fillId="0" borderId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57" fillId="0" borderId="0" applyFont="0" applyFill="0" applyBorder="0" applyAlignment="0" applyProtection="0"/>
    <xf numFmtId="182" fontId="57" fillId="0" borderId="0" applyFont="0" applyFill="0" applyBorder="0" applyAlignment="0" applyProtection="0"/>
    <xf numFmtId="165" fontId="58" fillId="0" borderId="0"/>
    <xf numFmtId="165" fontId="1" fillId="0" borderId="0"/>
    <xf numFmtId="165" fontId="1" fillId="0" borderId="0"/>
    <xf numFmtId="165" fontId="1" fillId="0" borderId="0"/>
    <xf numFmtId="0" fontId="6" fillId="0" borderId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30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8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3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31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2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3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4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35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37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38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34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3" fillId="9" borderId="0" applyNumberFormat="0" applyBorder="0" applyAlignment="0" applyProtection="0"/>
    <xf numFmtId="0" fontId="28" fillId="0" borderId="0" applyFill="0" applyBorder="0" applyAlignment="0"/>
    <xf numFmtId="0" fontId="29" fillId="16" borderId="4" applyNumberFormat="0" applyAlignment="0" applyProtection="0"/>
    <xf numFmtId="0" fontId="59" fillId="0" borderId="0"/>
    <xf numFmtId="0" fontId="59" fillId="0" borderId="0"/>
    <xf numFmtId="0" fontId="30" fillId="24" borderId="5" applyNumberFormat="0" applyAlignment="0" applyProtection="0"/>
    <xf numFmtId="5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0" fillId="0" borderId="0"/>
    <xf numFmtId="0" fontId="33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34" fillId="8" borderId="0" applyNumberFormat="0" applyBorder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60" fillId="0" borderId="15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61" fillId="0" borderId="16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62" fillId="0" borderId="17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42" fillId="14" borderId="4" applyNumberFormat="0" applyAlignment="0" applyProtection="0"/>
    <xf numFmtId="0" fontId="42" fillId="14" borderId="4" applyNumberFormat="0" applyAlignment="0" applyProtection="0"/>
    <xf numFmtId="0" fontId="42" fillId="14" borderId="4" applyNumberFormat="0" applyAlignment="0" applyProtection="0"/>
    <xf numFmtId="0" fontId="42" fillId="14" borderId="4" applyNumberFormat="0" applyAlignment="0" applyProtection="0"/>
    <xf numFmtId="0" fontId="43" fillId="0" borderId="11" applyNumberFormat="0" applyFill="0" applyAlignment="0" applyProtection="0"/>
    <xf numFmtId="0" fontId="45" fillId="13" borderId="0" applyNumberFormat="0" applyBorder="0" applyAlignment="0" applyProtection="0"/>
    <xf numFmtId="175" fontId="6" fillId="0" borderId="0"/>
    <xf numFmtId="185" fontId="6" fillId="0" borderId="0"/>
    <xf numFmtId="185" fontId="6" fillId="0" borderId="0"/>
    <xf numFmtId="185" fontId="6" fillId="0" borderId="0"/>
    <xf numFmtId="185" fontId="6" fillId="0" borderId="0"/>
    <xf numFmtId="185" fontId="6" fillId="0" borderId="0"/>
    <xf numFmtId="165" fontId="6" fillId="0" borderId="0"/>
    <xf numFmtId="165" fontId="6" fillId="0" borderId="0"/>
    <xf numFmtId="165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0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165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165" fontId="6" fillId="0" borderId="0"/>
    <xf numFmtId="0" fontId="6" fillId="0" borderId="0"/>
    <xf numFmtId="0" fontId="7" fillId="0" borderId="0"/>
    <xf numFmtId="0" fontId="6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6" fillId="10" borderId="12" applyNumberFormat="0" applyFont="0" applyAlignment="0" applyProtection="0"/>
    <xf numFmtId="0" fontId="48" fillId="16" borderId="13" applyNumberFormat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8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4" fillId="0" borderId="0" applyNumberFormat="0" applyFill="0" applyBorder="0" applyAlignment="0" applyProtection="0"/>
  </cellStyleXfs>
  <cellXfs count="352">
    <xf numFmtId="0" fontId="0" fillId="0" borderId="0" xfId="0"/>
    <xf numFmtId="0" fontId="4" fillId="0" borderId="0" xfId="0" applyFont="1" applyAlignment="1">
      <alignment vertical="top"/>
    </xf>
    <xf numFmtId="1" fontId="3" fillId="2" borderId="1" xfId="0" applyNumberFormat="1" applyFont="1" applyFill="1" applyBorder="1" applyAlignment="1">
      <alignment horizontal="right" vertical="top" wrapText="1"/>
    </xf>
    <xf numFmtId="2" fontId="3" fillId="2" borderId="1" xfId="0" applyNumberFormat="1" applyFont="1" applyFill="1" applyBorder="1" applyAlignment="1">
      <alignment horizontal="right" vertical="top" wrapText="1"/>
    </xf>
    <xf numFmtId="1" fontId="3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7" fontId="3" fillId="2" borderId="1" xfId="0" applyNumberFormat="1" applyFont="1" applyFill="1" applyBorder="1" applyAlignment="1">
      <alignment horizontal="center" vertical="top" wrapText="1"/>
    </xf>
    <xf numFmtId="2" fontId="2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2" fontId="3" fillId="0" borderId="1" xfId="0" applyNumberFormat="1" applyFont="1" applyFill="1" applyBorder="1" applyAlignment="1">
      <alignment horizontal="right" vertical="top" wrapText="1"/>
    </xf>
    <xf numFmtId="2" fontId="3" fillId="0" borderId="1" xfId="0" applyNumberFormat="1" applyFont="1" applyFill="1" applyBorder="1" applyAlignment="1">
      <alignment horizontal="left" vertical="top" wrapText="1"/>
    </xf>
    <xf numFmtId="167" fontId="3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2" fillId="0" borderId="1" xfId="0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right" vertical="top" wrapText="1"/>
    </xf>
    <xf numFmtId="2" fontId="2" fillId="0" borderId="1" xfId="0" applyNumberFormat="1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right" vertical="top" wrapText="1"/>
    </xf>
    <xf numFmtId="2" fontId="2" fillId="0" borderId="1" xfId="0" applyNumberFormat="1" applyFont="1" applyFill="1" applyBorder="1" applyAlignment="1">
      <alignment horizontal="left" vertical="top" wrapText="1"/>
    </xf>
    <xf numFmtId="167" fontId="2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top" wrapText="1"/>
    </xf>
    <xf numFmtId="2" fontId="2" fillId="0" borderId="1" xfId="0" applyNumberFormat="1" applyFont="1" applyFill="1" applyBorder="1" applyAlignment="1">
      <alignment vertical="top" wrapText="1"/>
    </xf>
    <xf numFmtId="0" fontId="2" fillId="0" borderId="1" xfId="2" applyFont="1" applyFill="1" applyBorder="1" applyAlignment="1">
      <alignment vertical="top" wrapText="1"/>
    </xf>
    <xf numFmtId="1" fontId="2" fillId="0" borderId="1" xfId="2" applyNumberFormat="1" applyFont="1" applyFill="1" applyBorder="1" applyAlignment="1">
      <alignment horizontal="right" vertical="top" wrapText="1"/>
    </xf>
    <xf numFmtId="2" fontId="2" fillId="0" borderId="1" xfId="2" applyNumberFormat="1" applyFont="1" applyFill="1" applyBorder="1" applyAlignment="1">
      <alignment horizontal="right" vertical="top" wrapText="1"/>
    </xf>
    <xf numFmtId="9" fontId="2" fillId="0" borderId="1" xfId="1" applyFont="1" applyFill="1" applyBorder="1" applyAlignment="1">
      <alignment horizontal="right" vertical="top" wrapText="1"/>
    </xf>
    <xf numFmtId="2" fontId="2" fillId="0" borderId="1" xfId="2" applyNumberFormat="1" applyFont="1" applyFill="1" applyBorder="1" applyAlignment="1">
      <alignment vertical="top" wrapText="1"/>
    </xf>
    <xf numFmtId="0" fontId="2" fillId="0" borderId="1" xfId="2" applyFont="1" applyFill="1" applyBorder="1" applyAlignment="1">
      <alignment horizontal="right" vertical="top" wrapText="1"/>
    </xf>
    <xf numFmtId="0" fontId="3" fillId="0" borderId="1" xfId="2" applyFont="1" applyFill="1" applyBorder="1" applyAlignment="1">
      <alignment vertical="top" wrapText="1"/>
    </xf>
    <xf numFmtId="1" fontId="3" fillId="0" borderId="1" xfId="2" applyNumberFormat="1" applyFont="1" applyFill="1" applyBorder="1" applyAlignment="1">
      <alignment horizontal="right" vertical="top" wrapText="1"/>
    </xf>
    <xf numFmtId="2" fontId="3" fillId="0" borderId="1" xfId="2" applyNumberFormat="1" applyFont="1" applyFill="1" applyBorder="1" applyAlignment="1">
      <alignment horizontal="right" vertical="top" wrapText="1"/>
    </xf>
    <xf numFmtId="0" fontId="3" fillId="0" borderId="1" xfId="2" applyFont="1" applyFill="1" applyBorder="1" applyAlignment="1">
      <alignment horizontal="right" vertical="top" wrapText="1"/>
    </xf>
    <xf numFmtId="2" fontId="3" fillId="0" borderId="1" xfId="2" applyNumberFormat="1" applyFont="1" applyFill="1" applyBorder="1" applyAlignment="1">
      <alignment vertical="top" wrapText="1"/>
    </xf>
    <xf numFmtId="0" fontId="3" fillId="3" borderId="1" xfId="2" applyFont="1" applyFill="1" applyBorder="1" applyAlignment="1">
      <alignment vertical="top" wrapText="1"/>
    </xf>
    <xf numFmtId="1" fontId="3" fillId="3" borderId="1" xfId="2" applyNumberFormat="1" applyFont="1" applyFill="1" applyBorder="1" applyAlignment="1">
      <alignment horizontal="right" vertical="top" wrapText="1"/>
    </xf>
    <xf numFmtId="2" fontId="3" fillId="3" borderId="1" xfId="2" applyNumberFormat="1" applyFont="1" applyFill="1" applyBorder="1" applyAlignment="1">
      <alignment horizontal="right" vertical="top" wrapText="1"/>
    </xf>
    <xf numFmtId="0" fontId="3" fillId="3" borderId="1" xfId="2" applyFont="1" applyFill="1" applyBorder="1" applyAlignment="1">
      <alignment horizontal="right" vertical="top" wrapText="1"/>
    </xf>
    <xf numFmtId="2" fontId="3" fillId="3" borderId="1" xfId="2" applyNumberFormat="1" applyFont="1" applyFill="1" applyBorder="1" applyAlignment="1">
      <alignment vertical="top" wrapText="1"/>
    </xf>
    <xf numFmtId="0" fontId="3" fillId="0" borderId="1" xfId="3" applyFont="1" applyFill="1" applyBorder="1" applyAlignment="1">
      <alignment horizontal="left" vertical="top" wrapText="1"/>
    </xf>
    <xf numFmtId="1" fontId="3" fillId="0" borderId="1" xfId="3" applyNumberFormat="1" applyFont="1" applyFill="1" applyBorder="1" applyAlignment="1">
      <alignment horizontal="right" vertical="top" wrapText="1"/>
    </xf>
    <xf numFmtId="2" fontId="3" fillId="0" borderId="1" xfId="3" applyNumberFormat="1" applyFont="1" applyFill="1" applyBorder="1" applyAlignment="1">
      <alignment horizontal="right" vertical="top" wrapText="1"/>
    </xf>
    <xf numFmtId="0" fontId="3" fillId="0" borderId="1" xfId="3" applyFont="1" applyFill="1" applyBorder="1" applyAlignment="1">
      <alignment horizontal="right" vertical="top" wrapText="1"/>
    </xf>
    <xf numFmtId="2" fontId="3" fillId="0" borderId="1" xfId="3" applyNumberFormat="1" applyFont="1" applyFill="1" applyBorder="1" applyAlignment="1">
      <alignment horizontal="left" vertical="top" wrapText="1"/>
    </xf>
    <xf numFmtId="167" fontId="3" fillId="0" borderId="1" xfId="3" applyNumberFormat="1" applyFont="1" applyFill="1" applyBorder="1" applyAlignment="1">
      <alignment horizontal="left" vertical="top" wrapText="1"/>
    </xf>
    <xf numFmtId="2" fontId="2" fillId="4" borderId="1" xfId="0" applyNumberFormat="1" applyFont="1" applyFill="1" applyBorder="1" applyAlignment="1">
      <alignment horizontal="center" vertical="top" wrapText="1"/>
    </xf>
    <xf numFmtId="0" fontId="3" fillId="4" borderId="1" xfId="3" applyFont="1" applyFill="1" applyBorder="1" applyAlignment="1">
      <alignment horizontal="right" vertical="top" wrapText="1"/>
    </xf>
    <xf numFmtId="1" fontId="3" fillId="4" borderId="1" xfId="3" applyNumberFormat="1" applyFont="1" applyFill="1" applyBorder="1" applyAlignment="1">
      <alignment horizontal="right" vertical="top" wrapText="1"/>
    </xf>
    <xf numFmtId="2" fontId="3" fillId="4" borderId="1" xfId="3" applyNumberFormat="1" applyFont="1" applyFill="1" applyBorder="1" applyAlignment="1">
      <alignment horizontal="right" vertical="top" wrapText="1"/>
    </xf>
    <xf numFmtId="0" fontId="4" fillId="4" borderId="0" xfId="0" applyFont="1" applyFill="1" applyAlignment="1">
      <alignment vertical="top"/>
    </xf>
    <xf numFmtId="0" fontId="2" fillId="0" borderId="1" xfId="4" applyFont="1" applyFill="1" applyBorder="1" applyAlignment="1">
      <alignment vertical="top" wrapText="1"/>
    </xf>
    <xf numFmtId="1" fontId="2" fillId="0" borderId="1" xfId="4" applyNumberFormat="1" applyFont="1" applyFill="1" applyBorder="1" applyAlignment="1">
      <alignment horizontal="right" vertical="top" wrapText="1"/>
    </xf>
    <xf numFmtId="2" fontId="2" fillId="0" borderId="1" xfId="4" applyNumberFormat="1" applyFont="1" applyFill="1" applyBorder="1" applyAlignment="1">
      <alignment horizontal="right" vertical="top" wrapText="1"/>
    </xf>
    <xf numFmtId="0" fontId="2" fillId="0" borderId="1" xfId="4" applyFont="1" applyFill="1" applyBorder="1" applyAlignment="1">
      <alignment horizontal="right" vertical="top" wrapText="1"/>
    </xf>
    <xf numFmtId="2" fontId="2" fillId="0" borderId="1" xfId="4" applyNumberFormat="1" applyFont="1" applyFill="1" applyBorder="1" applyAlignment="1">
      <alignment vertical="top" wrapText="1"/>
    </xf>
    <xf numFmtId="0" fontId="2" fillId="0" borderId="1" xfId="5" applyFont="1" applyFill="1" applyBorder="1" applyAlignment="1">
      <alignment vertical="top" wrapText="1"/>
    </xf>
    <xf numFmtId="1" fontId="2" fillId="0" borderId="1" xfId="5" applyNumberFormat="1" applyFont="1" applyFill="1" applyBorder="1" applyAlignment="1">
      <alignment horizontal="right" vertical="top" wrapText="1"/>
    </xf>
    <xf numFmtId="2" fontId="2" fillId="0" borderId="1" xfId="5" applyNumberFormat="1" applyFont="1" applyFill="1" applyBorder="1" applyAlignment="1">
      <alignment horizontal="right" vertical="top" wrapText="1"/>
    </xf>
    <xf numFmtId="0" fontId="2" fillId="0" borderId="1" xfId="5" applyFont="1" applyFill="1" applyBorder="1" applyAlignment="1">
      <alignment horizontal="right" vertical="top" wrapText="1"/>
    </xf>
    <xf numFmtId="2" fontId="2" fillId="0" borderId="1" xfId="5" applyNumberFormat="1" applyFont="1" applyFill="1" applyBorder="1" applyAlignment="1">
      <alignment vertical="top" wrapText="1"/>
    </xf>
    <xf numFmtId="0" fontId="3" fillId="4" borderId="1" xfId="3" applyFont="1" applyFill="1" applyBorder="1" applyAlignment="1">
      <alignment horizontal="right" vertical="top"/>
    </xf>
    <xf numFmtId="1" fontId="3" fillId="4" borderId="1" xfId="3" applyNumberFormat="1" applyFont="1" applyFill="1" applyBorder="1" applyAlignment="1">
      <alignment horizontal="right" vertical="top"/>
    </xf>
    <xf numFmtId="2" fontId="3" fillId="4" borderId="1" xfId="3" applyNumberFormat="1" applyFont="1" applyFill="1" applyBorder="1" applyAlignment="1">
      <alignment horizontal="right" vertical="top"/>
    </xf>
    <xf numFmtId="0" fontId="3" fillId="0" borderId="1" xfId="0" applyFont="1" applyFill="1" applyBorder="1" applyAlignment="1">
      <alignment vertical="top" wrapText="1"/>
    </xf>
    <xf numFmtId="2" fontId="3" fillId="0" borderId="1" xfId="0" applyNumberFormat="1" applyFont="1" applyFill="1" applyBorder="1" applyAlignment="1">
      <alignment vertical="top" wrapText="1"/>
    </xf>
    <xf numFmtId="0" fontId="4" fillId="0" borderId="0" xfId="0" applyFont="1" applyFill="1" applyAlignment="1">
      <alignment vertical="top"/>
    </xf>
    <xf numFmtId="0" fontId="3" fillId="0" borderId="1" xfId="6" applyFont="1" applyFill="1" applyBorder="1" applyAlignment="1">
      <alignment horizontal="left" vertical="top" wrapText="1"/>
    </xf>
    <xf numFmtId="0" fontId="3" fillId="0" borderId="1" xfId="6" applyFont="1" applyFill="1" applyBorder="1" applyAlignment="1">
      <alignment horizontal="right" vertical="top" wrapText="1"/>
    </xf>
    <xf numFmtId="2" fontId="3" fillId="0" borderId="1" xfId="6" applyNumberFormat="1" applyFont="1" applyFill="1" applyBorder="1" applyAlignment="1">
      <alignment horizontal="right" vertical="top" wrapText="1"/>
    </xf>
    <xf numFmtId="2" fontId="3" fillId="0" borderId="1" xfId="6" applyNumberFormat="1" applyFont="1" applyFill="1" applyBorder="1" applyAlignment="1">
      <alignment horizontal="left" vertical="top" wrapText="1"/>
    </xf>
    <xf numFmtId="167" fontId="3" fillId="0" borderId="1" xfId="6" applyNumberFormat="1" applyFont="1" applyFill="1" applyBorder="1" applyAlignment="1">
      <alignment horizontal="left" vertical="top" wrapText="1"/>
    </xf>
    <xf numFmtId="0" fontId="2" fillId="0" borderId="1" xfId="6" applyFont="1" applyFill="1" applyBorder="1" applyAlignment="1">
      <alignment vertical="top" wrapText="1"/>
    </xf>
    <xf numFmtId="1" fontId="2" fillId="0" borderId="1" xfId="6" applyNumberFormat="1" applyFont="1" applyFill="1" applyBorder="1" applyAlignment="1">
      <alignment horizontal="right" vertical="top" wrapText="1"/>
    </xf>
    <xf numFmtId="2" fontId="2" fillId="0" borderId="1" xfId="6" applyNumberFormat="1" applyFont="1" applyFill="1" applyBorder="1" applyAlignment="1">
      <alignment horizontal="right" vertical="top" wrapText="1"/>
    </xf>
    <xf numFmtId="0" fontId="2" fillId="0" borderId="1" xfId="6" applyFont="1" applyFill="1" applyBorder="1" applyAlignment="1">
      <alignment horizontal="right" vertical="top" wrapText="1"/>
    </xf>
    <xf numFmtId="2" fontId="2" fillId="0" borderId="1" xfId="6" applyNumberFormat="1" applyFont="1" applyFill="1" applyBorder="1" applyAlignment="1">
      <alignment vertical="top" wrapText="1"/>
    </xf>
    <xf numFmtId="0" fontId="3" fillId="4" borderId="1" xfId="6" applyFont="1" applyFill="1" applyBorder="1" applyAlignment="1">
      <alignment horizontal="right" vertical="top" wrapText="1"/>
    </xf>
    <xf numFmtId="1" fontId="3" fillId="4" borderId="1" xfId="6" applyNumberFormat="1" applyFont="1" applyFill="1" applyBorder="1" applyAlignment="1">
      <alignment horizontal="right" vertical="top" wrapText="1"/>
    </xf>
    <xf numFmtId="2" fontId="3" fillId="4" borderId="1" xfId="6" applyNumberFormat="1" applyFont="1" applyFill="1" applyBorder="1" applyAlignment="1">
      <alignment horizontal="right" vertical="top" wrapText="1"/>
    </xf>
    <xf numFmtId="0" fontId="3" fillId="0" borderId="1" xfId="6" applyFont="1" applyFill="1" applyBorder="1" applyAlignment="1">
      <alignment vertical="top" wrapText="1"/>
    </xf>
    <xf numFmtId="2" fontId="3" fillId="0" borderId="1" xfId="6" applyNumberFormat="1" applyFont="1" applyFill="1" applyBorder="1" applyAlignment="1">
      <alignment vertical="top" wrapText="1"/>
    </xf>
    <xf numFmtId="0" fontId="3" fillId="4" borderId="1" xfId="0" applyFont="1" applyFill="1" applyBorder="1" applyAlignment="1">
      <alignment horizontal="right" vertical="top" wrapText="1"/>
    </xf>
    <xf numFmtId="1" fontId="3" fillId="4" borderId="1" xfId="0" applyNumberFormat="1" applyFont="1" applyFill="1" applyBorder="1" applyAlignment="1">
      <alignment horizontal="right" vertical="top" wrapText="1"/>
    </xf>
    <xf numFmtId="2" fontId="3" fillId="4" borderId="1" xfId="0" applyNumberFormat="1" applyFont="1" applyFill="1" applyBorder="1" applyAlignment="1">
      <alignment horizontal="right" vertical="top" wrapText="1"/>
    </xf>
    <xf numFmtId="0" fontId="3" fillId="4" borderId="1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 vertical="top" wrapText="1"/>
    </xf>
    <xf numFmtId="2" fontId="3" fillId="4" borderId="1" xfId="0" applyNumberFormat="1" applyFont="1" applyFill="1" applyBorder="1" applyAlignment="1">
      <alignment horizontal="left" vertical="top" wrapText="1"/>
    </xf>
    <xf numFmtId="167" fontId="3" fillId="4" borderId="1" xfId="0" applyNumberFormat="1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vertical="top" wrapText="1"/>
    </xf>
    <xf numFmtId="2" fontId="3" fillId="4" borderId="1" xfId="0" applyNumberFormat="1" applyFont="1" applyFill="1" applyBorder="1" applyAlignment="1">
      <alignment vertical="top" wrapText="1"/>
    </xf>
    <xf numFmtId="2" fontId="3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3" fillId="4" borderId="1" xfId="3" applyFont="1" applyFill="1" applyBorder="1" applyAlignment="1">
      <alignment horizontal="center" vertical="top" wrapText="1"/>
    </xf>
    <xf numFmtId="1" fontId="7" fillId="0" borderId="1" xfId="4" applyNumberFormat="1" applyFont="1" applyFill="1" applyBorder="1" applyAlignment="1">
      <alignment horizontal="right" vertical="top" wrapText="1"/>
    </xf>
    <xf numFmtId="2" fontId="7" fillId="0" borderId="1" xfId="4" applyNumberFormat="1" applyFont="1" applyFill="1" applyBorder="1" applyAlignment="1">
      <alignment horizontal="right" vertical="top" wrapText="1"/>
    </xf>
    <xf numFmtId="0" fontId="7" fillId="0" borderId="1" xfId="4" applyFont="1" applyFill="1" applyBorder="1" applyAlignment="1">
      <alignment horizontal="right" vertical="top" wrapText="1"/>
    </xf>
    <xf numFmtId="0" fontId="7" fillId="0" borderId="1" xfId="4" applyFont="1" applyFill="1" applyBorder="1" applyAlignment="1">
      <alignment vertical="top" wrapText="1"/>
    </xf>
    <xf numFmtId="2" fontId="7" fillId="0" borderId="1" xfId="4" applyNumberFormat="1" applyFont="1" applyFill="1" applyBorder="1" applyAlignment="1">
      <alignment vertical="top" wrapText="1"/>
    </xf>
    <xf numFmtId="1" fontId="8" fillId="0" borderId="1" xfId="0" applyNumberFormat="1" applyFont="1" applyFill="1" applyBorder="1" applyAlignment="1">
      <alignment horizontal="right" vertical="top" wrapText="1"/>
    </xf>
    <xf numFmtId="2" fontId="8" fillId="0" borderId="1" xfId="0" applyNumberFormat="1" applyFont="1" applyFill="1" applyBorder="1" applyAlignment="1">
      <alignment horizontal="right" vertical="top" wrapText="1"/>
    </xf>
    <xf numFmtId="0" fontId="8" fillId="0" borderId="1" xfId="0" applyFont="1" applyFill="1" applyBorder="1" applyAlignment="1">
      <alignment horizontal="right" vertical="top" wrapText="1"/>
    </xf>
    <xf numFmtId="0" fontId="8" fillId="0" borderId="1" xfId="0" applyFont="1" applyFill="1" applyBorder="1" applyAlignment="1">
      <alignment vertical="top" wrapText="1"/>
    </xf>
    <xf numFmtId="2" fontId="8" fillId="0" borderId="1" xfId="0" applyNumberFormat="1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3" fillId="5" borderId="1" xfId="0" applyFont="1" applyFill="1" applyBorder="1" applyAlignment="1">
      <alignment horizontal="right" vertical="top" wrapText="1"/>
    </xf>
    <xf numFmtId="2" fontId="3" fillId="5" borderId="1" xfId="0" applyNumberFormat="1" applyFont="1" applyFill="1" applyBorder="1" applyAlignment="1">
      <alignment horizontal="right" vertical="top" wrapText="1"/>
    </xf>
    <xf numFmtId="2" fontId="3" fillId="5" borderId="1" xfId="0" applyNumberFormat="1" applyFont="1" applyFill="1" applyBorder="1" applyAlignment="1">
      <alignment vertical="top" wrapText="1"/>
    </xf>
    <xf numFmtId="1" fontId="2" fillId="6" borderId="1" xfId="0" applyNumberFormat="1" applyFont="1" applyFill="1" applyBorder="1" applyAlignment="1">
      <alignment horizontal="center" vertical="top" wrapText="1"/>
    </xf>
    <xf numFmtId="0" fontId="3" fillId="6" borderId="1" xfId="0" applyFont="1" applyFill="1" applyBorder="1" applyAlignment="1">
      <alignment horizontal="left" vertical="top" wrapText="1"/>
    </xf>
    <xf numFmtId="1" fontId="3" fillId="6" borderId="1" xfId="0" applyNumberFormat="1" applyFont="1" applyFill="1" applyBorder="1" applyAlignment="1">
      <alignment horizontal="right" vertical="top" wrapText="1"/>
    </xf>
    <xf numFmtId="2" fontId="3" fillId="6" borderId="1" xfId="0" applyNumberFormat="1" applyFont="1" applyFill="1" applyBorder="1" applyAlignment="1">
      <alignment horizontal="right" vertical="top" wrapText="1"/>
    </xf>
    <xf numFmtId="0" fontId="3" fillId="6" borderId="1" xfId="0" applyFont="1" applyFill="1" applyBorder="1" applyAlignment="1">
      <alignment horizontal="right" vertical="top" wrapText="1"/>
    </xf>
    <xf numFmtId="2" fontId="3" fillId="6" borderId="1" xfId="0" applyNumberFormat="1" applyFont="1" applyFill="1" applyBorder="1" applyAlignment="1">
      <alignment horizontal="left" vertical="top" wrapText="1"/>
    </xf>
    <xf numFmtId="167" fontId="3" fillId="6" borderId="1" xfId="0" applyNumberFormat="1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center" vertical="top" wrapText="1"/>
    </xf>
    <xf numFmtId="1" fontId="2" fillId="4" borderId="1" xfId="0" applyNumberFormat="1" applyFont="1" applyFill="1" applyBorder="1" applyAlignment="1">
      <alignment horizontal="right" vertical="top" wrapText="1"/>
    </xf>
    <xf numFmtId="2" fontId="2" fillId="4" borderId="1" xfId="0" applyNumberFormat="1" applyFont="1" applyFill="1" applyBorder="1" applyAlignment="1">
      <alignment horizontal="right" vertical="top" wrapText="1"/>
    </xf>
    <xf numFmtId="2" fontId="2" fillId="7" borderId="1" xfId="0" applyNumberFormat="1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left" vertical="top" wrapText="1"/>
    </xf>
    <xf numFmtId="1" fontId="2" fillId="7" borderId="1" xfId="0" applyNumberFormat="1" applyFont="1" applyFill="1" applyBorder="1" applyAlignment="1">
      <alignment horizontal="right" vertical="top" wrapText="1"/>
    </xf>
    <xf numFmtId="2" fontId="2" fillId="7" borderId="1" xfId="0" applyNumberFormat="1" applyFont="1" applyFill="1" applyBorder="1" applyAlignment="1">
      <alignment horizontal="right" vertical="top" wrapText="1"/>
    </xf>
    <xf numFmtId="2" fontId="2" fillId="7" borderId="1" xfId="0" applyNumberFormat="1" applyFont="1" applyFill="1" applyBorder="1" applyAlignment="1">
      <alignment horizontal="left" vertical="top" wrapText="1"/>
    </xf>
    <xf numFmtId="167" fontId="2" fillId="7" borderId="1" xfId="0" applyNumberFormat="1" applyFont="1" applyFill="1" applyBorder="1" applyAlignment="1">
      <alignment horizontal="left" vertical="top" wrapText="1"/>
    </xf>
    <xf numFmtId="0" fontId="2" fillId="7" borderId="0" xfId="0" applyFont="1" applyFill="1" applyAlignment="1">
      <alignment vertical="top"/>
    </xf>
    <xf numFmtId="0" fontId="4" fillId="7" borderId="0" xfId="0" applyFont="1" applyFill="1" applyAlignment="1">
      <alignment vertical="top"/>
    </xf>
    <xf numFmtId="2" fontId="2" fillId="6" borderId="1" xfId="0" applyNumberFormat="1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left" vertical="top" wrapText="1"/>
    </xf>
    <xf numFmtId="1" fontId="2" fillId="6" borderId="1" xfId="0" applyNumberFormat="1" applyFont="1" applyFill="1" applyBorder="1" applyAlignment="1">
      <alignment horizontal="right" vertical="top" wrapText="1"/>
    </xf>
    <xf numFmtId="2" fontId="2" fillId="6" borderId="1" xfId="0" applyNumberFormat="1" applyFont="1" applyFill="1" applyBorder="1" applyAlignment="1">
      <alignment horizontal="right" vertical="top" wrapText="1"/>
    </xf>
    <xf numFmtId="2" fontId="2" fillId="6" borderId="1" xfId="0" applyNumberFormat="1" applyFont="1" applyFill="1" applyBorder="1" applyAlignment="1">
      <alignment horizontal="left" vertical="top" wrapText="1"/>
    </xf>
    <xf numFmtId="167" fontId="2" fillId="6" borderId="1" xfId="0" applyNumberFormat="1" applyFont="1" applyFill="1" applyBorder="1" applyAlignment="1">
      <alignment horizontal="left" vertical="top" wrapText="1"/>
    </xf>
    <xf numFmtId="0" fontId="4" fillId="6" borderId="0" xfId="0" applyFont="1" applyFill="1" applyAlignment="1">
      <alignment vertical="top"/>
    </xf>
    <xf numFmtId="2" fontId="9" fillId="0" borderId="1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right" vertical="top" wrapText="1"/>
    </xf>
    <xf numFmtId="2" fontId="9" fillId="0" borderId="1" xfId="0" applyNumberFormat="1" applyFont="1" applyFill="1" applyBorder="1" applyAlignment="1">
      <alignment horizontal="right" vertical="top" wrapText="1"/>
    </xf>
    <xf numFmtId="2" fontId="9" fillId="0" borderId="1" xfId="0" applyNumberFormat="1" applyFont="1" applyFill="1" applyBorder="1" applyAlignment="1">
      <alignment horizontal="left" vertical="top" wrapText="1"/>
    </xf>
    <xf numFmtId="167" fontId="9" fillId="0" borderId="1" xfId="0" applyNumberFormat="1" applyFont="1" applyFill="1" applyBorder="1" applyAlignment="1">
      <alignment horizontal="left" vertical="top" wrapText="1"/>
    </xf>
    <xf numFmtId="0" fontId="10" fillId="0" borderId="0" xfId="0" applyFont="1" applyAlignment="1">
      <alignment vertical="top"/>
    </xf>
    <xf numFmtId="2" fontId="2" fillId="0" borderId="1" xfId="3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left" vertical="top" wrapText="1"/>
    </xf>
    <xf numFmtId="167" fontId="11" fillId="0" borderId="1" xfId="0" applyNumberFormat="1" applyFont="1" applyFill="1" applyBorder="1" applyAlignment="1">
      <alignment horizontal="left" vertical="top" wrapText="1"/>
    </xf>
    <xf numFmtId="0" fontId="7" fillId="6" borderId="1" xfId="3" applyFont="1" applyFill="1" applyBorder="1" applyAlignment="1">
      <alignment horizontal="left" vertical="top" wrapText="1"/>
    </xf>
    <xf numFmtId="1" fontId="7" fillId="6" borderId="1" xfId="3" applyNumberFormat="1" applyFont="1" applyFill="1" applyBorder="1" applyAlignment="1">
      <alignment horizontal="right" vertical="top" wrapText="1"/>
    </xf>
    <xf numFmtId="2" fontId="7" fillId="6" borderId="1" xfId="3" applyNumberFormat="1" applyFont="1" applyFill="1" applyBorder="1" applyAlignment="1">
      <alignment horizontal="right" vertical="top" wrapText="1"/>
    </xf>
    <xf numFmtId="0" fontId="7" fillId="6" borderId="1" xfId="3" applyFont="1" applyFill="1" applyBorder="1" applyAlignment="1">
      <alignment horizontal="right" vertical="top" wrapText="1"/>
    </xf>
    <xf numFmtId="2" fontId="7" fillId="6" borderId="1" xfId="3" applyNumberFormat="1" applyFont="1" applyFill="1" applyBorder="1" applyAlignment="1">
      <alignment horizontal="left" vertical="top" wrapText="1"/>
    </xf>
    <xf numFmtId="167" fontId="7" fillId="6" borderId="1" xfId="3" applyNumberFormat="1" applyFont="1" applyFill="1" applyBorder="1" applyAlignment="1">
      <alignment horizontal="left" vertical="top" wrapText="1"/>
    </xf>
    <xf numFmtId="0" fontId="7" fillId="0" borderId="1" xfId="3" applyFont="1" applyFill="1" applyBorder="1" applyAlignment="1">
      <alignment horizontal="left" vertical="top" wrapText="1"/>
    </xf>
    <xf numFmtId="1" fontId="7" fillId="0" borderId="1" xfId="3" applyNumberFormat="1" applyFont="1" applyFill="1" applyBorder="1" applyAlignment="1">
      <alignment horizontal="right" vertical="top" wrapText="1"/>
    </xf>
    <xf numFmtId="2" fontId="7" fillId="0" borderId="1" xfId="3" applyNumberFormat="1" applyFont="1" applyFill="1" applyBorder="1" applyAlignment="1">
      <alignment horizontal="right" vertical="top" wrapText="1"/>
    </xf>
    <xf numFmtId="0" fontId="7" fillId="0" borderId="1" xfId="3" applyFont="1" applyFill="1" applyBorder="1" applyAlignment="1">
      <alignment horizontal="right" vertical="top" wrapText="1"/>
    </xf>
    <xf numFmtId="2" fontId="7" fillId="0" borderId="1" xfId="3" applyNumberFormat="1" applyFont="1" applyFill="1" applyBorder="1" applyAlignment="1">
      <alignment horizontal="left" vertical="top" wrapText="1"/>
    </xf>
    <xf numFmtId="167" fontId="7" fillId="0" borderId="1" xfId="3" applyNumberFormat="1" applyFont="1" applyFill="1" applyBorder="1" applyAlignment="1">
      <alignment horizontal="left" vertical="top" wrapText="1"/>
    </xf>
    <xf numFmtId="1" fontId="11" fillId="0" borderId="1" xfId="0" applyNumberFormat="1" applyFont="1" applyFill="1" applyBorder="1" applyAlignment="1">
      <alignment horizontal="right" vertical="top" wrapText="1"/>
    </xf>
    <xf numFmtId="0" fontId="11" fillId="4" borderId="1" xfId="0" applyFont="1" applyFill="1" applyBorder="1" applyAlignment="1">
      <alignment horizontal="right" vertical="top" wrapText="1"/>
    </xf>
    <xf numFmtId="1" fontId="11" fillId="4" borderId="1" xfId="0" applyNumberFormat="1" applyFont="1" applyFill="1" applyBorder="1" applyAlignment="1">
      <alignment horizontal="right" vertical="top" wrapText="1"/>
    </xf>
    <xf numFmtId="2" fontId="11" fillId="4" borderId="1" xfId="0" applyNumberFormat="1" applyFont="1" applyFill="1" applyBorder="1" applyAlignment="1">
      <alignment horizontal="right" vertical="top" wrapText="1"/>
    </xf>
    <xf numFmtId="0" fontId="7" fillId="7" borderId="1" xfId="0" applyFont="1" applyFill="1" applyBorder="1" applyAlignment="1">
      <alignment horizontal="left" vertical="top" wrapText="1"/>
    </xf>
    <xf numFmtId="1" fontId="7" fillId="7" borderId="1" xfId="0" applyNumberFormat="1" applyFont="1" applyFill="1" applyBorder="1" applyAlignment="1">
      <alignment horizontal="right" vertical="top" wrapText="1"/>
    </xf>
    <xf numFmtId="2" fontId="7" fillId="7" borderId="1" xfId="0" applyNumberFormat="1" applyFont="1" applyFill="1" applyBorder="1" applyAlignment="1">
      <alignment horizontal="right" vertical="top" wrapText="1"/>
    </xf>
    <xf numFmtId="2" fontId="7" fillId="7" borderId="1" xfId="0" applyNumberFormat="1" applyFont="1" applyFill="1" applyBorder="1" applyAlignment="1">
      <alignment horizontal="left" vertical="top" wrapText="1"/>
    </xf>
    <xf numFmtId="167" fontId="7" fillId="7" borderId="1" xfId="0" applyNumberFormat="1" applyFont="1" applyFill="1" applyBorder="1" applyAlignment="1">
      <alignment horizontal="left" vertical="top" wrapText="1"/>
    </xf>
    <xf numFmtId="0" fontId="7" fillId="7" borderId="0" xfId="0" applyFont="1" applyFill="1" applyAlignment="1">
      <alignment vertical="top"/>
    </xf>
    <xf numFmtId="0" fontId="7" fillId="6" borderId="1" xfId="0" applyFont="1" applyFill="1" applyBorder="1" applyAlignment="1">
      <alignment horizontal="left" vertical="top" wrapText="1"/>
    </xf>
    <xf numFmtId="1" fontId="7" fillId="6" borderId="1" xfId="0" applyNumberFormat="1" applyFont="1" applyFill="1" applyBorder="1" applyAlignment="1">
      <alignment horizontal="right" vertical="top" wrapText="1"/>
    </xf>
    <xf numFmtId="2" fontId="7" fillId="6" borderId="1" xfId="0" applyNumberFormat="1" applyFont="1" applyFill="1" applyBorder="1" applyAlignment="1">
      <alignment horizontal="right" vertical="top" wrapText="1"/>
    </xf>
    <xf numFmtId="0" fontId="7" fillId="6" borderId="1" xfId="0" applyFont="1" applyFill="1" applyBorder="1" applyAlignment="1">
      <alignment horizontal="right" vertical="top" wrapText="1"/>
    </xf>
    <xf numFmtId="2" fontId="7" fillId="6" borderId="1" xfId="0" applyNumberFormat="1" applyFont="1" applyFill="1" applyBorder="1" applyAlignment="1">
      <alignment horizontal="left" vertical="top" wrapText="1"/>
    </xf>
    <xf numFmtId="167" fontId="7" fillId="6" borderId="1" xfId="0" applyNumberFormat="1" applyFont="1" applyFill="1" applyBorder="1" applyAlignment="1">
      <alignment horizontal="left" vertical="top" wrapText="1"/>
    </xf>
    <xf numFmtId="2" fontId="7" fillId="7" borderId="1" xfId="3" applyNumberFormat="1" applyFont="1" applyFill="1" applyBorder="1" applyAlignment="1">
      <alignment horizontal="left" vertical="top" wrapText="1"/>
    </xf>
    <xf numFmtId="1" fontId="7" fillId="7" borderId="1" xfId="3" applyNumberFormat="1" applyFont="1" applyFill="1" applyBorder="1" applyAlignment="1">
      <alignment horizontal="right" vertical="top" wrapText="1"/>
    </xf>
    <xf numFmtId="2" fontId="7" fillId="7" borderId="1" xfId="3" applyNumberFormat="1" applyFont="1" applyFill="1" applyBorder="1" applyAlignment="1">
      <alignment horizontal="right" vertical="top" wrapText="1"/>
    </xf>
    <xf numFmtId="167" fontId="7" fillId="7" borderId="1" xfId="3" applyNumberFormat="1" applyFont="1" applyFill="1" applyBorder="1" applyAlignment="1">
      <alignment horizontal="left" vertical="top" wrapText="1"/>
    </xf>
    <xf numFmtId="0" fontId="7" fillId="7" borderId="1" xfId="3" applyFont="1" applyFill="1" applyBorder="1" applyAlignment="1">
      <alignment horizontal="left" vertical="top" wrapText="1"/>
    </xf>
    <xf numFmtId="2" fontId="2" fillId="4" borderId="1" xfId="4" applyNumberFormat="1" applyFont="1" applyFill="1" applyBorder="1" applyAlignment="1">
      <alignment horizontal="center" vertical="top" wrapText="1"/>
    </xf>
    <xf numFmtId="0" fontId="11" fillId="4" borderId="1" xfId="2" applyFont="1" applyFill="1" applyBorder="1" applyAlignment="1">
      <alignment horizontal="right" vertical="top" wrapText="1"/>
    </xf>
    <xf numFmtId="1" fontId="11" fillId="4" borderId="1" xfId="2" applyNumberFormat="1" applyFont="1" applyFill="1" applyBorder="1" applyAlignment="1">
      <alignment horizontal="right" vertical="top" wrapText="1"/>
    </xf>
    <xf numFmtId="2" fontId="11" fillId="4" borderId="1" xfId="2" applyNumberFormat="1" applyFont="1" applyFill="1" applyBorder="1" applyAlignment="1">
      <alignment horizontal="right" vertical="top" wrapText="1"/>
    </xf>
    <xf numFmtId="0" fontId="2" fillId="0" borderId="1" xfId="3" applyFont="1" applyFill="1" applyBorder="1" applyAlignment="1">
      <alignment horizontal="left" vertical="top" wrapText="1"/>
    </xf>
    <xf numFmtId="1" fontId="2" fillId="0" borderId="1" xfId="3" applyNumberFormat="1" applyFont="1" applyFill="1" applyBorder="1" applyAlignment="1">
      <alignment horizontal="right" vertical="top" wrapText="1"/>
    </xf>
    <xf numFmtId="2" fontId="2" fillId="0" borderId="1" xfId="3" applyNumberFormat="1" applyFont="1" applyFill="1" applyBorder="1" applyAlignment="1">
      <alignment horizontal="right" vertical="top" wrapText="1"/>
    </xf>
    <xf numFmtId="0" fontId="2" fillId="0" borderId="1" xfId="3" applyFont="1" applyFill="1" applyBorder="1" applyAlignment="1">
      <alignment horizontal="right" vertical="top" wrapText="1"/>
    </xf>
    <xf numFmtId="2" fontId="2" fillId="0" borderId="1" xfId="3" applyNumberFormat="1" applyFont="1" applyFill="1" applyBorder="1" applyAlignment="1">
      <alignment horizontal="left" vertical="top" wrapText="1"/>
    </xf>
    <xf numFmtId="167" fontId="2" fillId="0" borderId="1" xfId="3" applyNumberFormat="1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right" vertical="top" wrapText="1"/>
    </xf>
    <xf numFmtId="2" fontId="2" fillId="0" borderId="1" xfId="7" applyNumberFormat="1" applyFont="1" applyFill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right" vertical="top"/>
    </xf>
    <xf numFmtId="2" fontId="4" fillId="0" borderId="1" xfId="0" applyNumberFormat="1" applyFont="1" applyBorder="1" applyAlignment="1">
      <alignment horizontal="right" vertical="top"/>
    </xf>
    <xf numFmtId="1" fontId="2" fillId="6" borderId="1" xfId="2" applyNumberFormat="1" applyFont="1" applyFill="1" applyBorder="1" applyAlignment="1">
      <alignment horizontal="right" vertical="top" wrapText="1"/>
    </xf>
    <xf numFmtId="2" fontId="2" fillId="6" borderId="1" xfId="2" applyNumberFormat="1" applyFont="1" applyFill="1" applyBorder="1" applyAlignment="1">
      <alignment horizontal="right" vertical="top" wrapText="1"/>
    </xf>
    <xf numFmtId="0" fontId="2" fillId="6" borderId="1" xfId="2" applyFont="1" applyFill="1" applyBorder="1" applyAlignment="1">
      <alignment vertical="top" wrapText="1"/>
    </xf>
    <xf numFmtId="2" fontId="2" fillId="6" borderId="1" xfId="2" applyNumberFormat="1" applyFont="1" applyFill="1" applyBorder="1" applyAlignment="1">
      <alignment vertical="top" wrapText="1"/>
    </xf>
    <xf numFmtId="166" fontId="4" fillId="6" borderId="0" xfId="0" applyNumberFormat="1" applyFont="1" applyFill="1" applyAlignment="1">
      <alignment vertical="top"/>
    </xf>
    <xf numFmtId="166" fontId="4" fillId="4" borderId="0" xfId="0" applyNumberFormat="1" applyFont="1" applyFill="1" applyAlignment="1">
      <alignment vertical="top"/>
    </xf>
    <xf numFmtId="1" fontId="3" fillId="0" borderId="1" xfId="0" applyNumberFormat="1" applyFont="1" applyFill="1" applyBorder="1" applyAlignment="1">
      <alignment horizontal="center" vertical="top" wrapText="1"/>
    </xf>
    <xf numFmtId="1" fontId="2" fillId="5" borderId="1" xfId="0" applyNumberFormat="1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left" vertical="top" wrapText="1"/>
    </xf>
    <xf numFmtId="2" fontId="3" fillId="5" borderId="1" xfId="0" applyNumberFormat="1" applyFont="1" applyFill="1" applyBorder="1" applyAlignment="1">
      <alignment horizontal="left" vertical="top" wrapText="1"/>
    </xf>
    <xf numFmtId="167" fontId="3" fillId="5" borderId="1" xfId="0" applyNumberFormat="1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vertical="top" wrapText="1"/>
    </xf>
    <xf numFmtId="2" fontId="2" fillId="6" borderId="1" xfId="0" applyNumberFormat="1" applyFont="1" applyFill="1" applyBorder="1" applyAlignment="1">
      <alignment vertical="top" wrapText="1"/>
    </xf>
    <xf numFmtId="2" fontId="2" fillId="0" borderId="1" xfId="4" applyNumberFormat="1" applyFont="1" applyFill="1" applyBorder="1" applyAlignment="1">
      <alignment horizontal="center" vertical="top" wrapText="1"/>
    </xf>
    <xf numFmtId="2" fontId="2" fillId="2" borderId="1" xfId="4" applyNumberFormat="1" applyFont="1" applyFill="1" applyBorder="1" applyAlignment="1">
      <alignment horizontal="center" vertical="top" wrapText="1"/>
    </xf>
    <xf numFmtId="0" fontId="2" fillId="2" borderId="1" xfId="4" applyFont="1" applyFill="1" applyBorder="1" applyAlignment="1">
      <alignment vertical="top" wrapText="1"/>
    </xf>
    <xf numFmtId="1" fontId="2" fillId="2" borderId="1" xfId="4" applyNumberFormat="1" applyFont="1" applyFill="1" applyBorder="1" applyAlignment="1">
      <alignment horizontal="right" vertical="top" wrapText="1"/>
    </xf>
    <xf numFmtId="2" fontId="2" fillId="2" borderId="1" xfId="4" applyNumberFormat="1" applyFont="1" applyFill="1" applyBorder="1" applyAlignment="1">
      <alignment horizontal="right" vertical="top" wrapText="1"/>
    </xf>
    <xf numFmtId="2" fontId="2" fillId="2" borderId="1" xfId="0" applyNumberFormat="1" applyFont="1" applyFill="1" applyBorder="1" applyAlignment="1">
      <alignment horizontal="center" vertical="top" wrapText="1"/>
    </xf>
    <xf numFmtId="2" fontId="2" fillId="2" borderId="1" xfId="0" applyNumberFormat="1" applyFont="1" applyFill="1" applyBorder="1" applyAlignment="1">
      <alignment horizontal="right" vertical="top" wrapText="1"/>
    </xf>
    <xf numFmtId="2" fontId="2" fillId="2" borderId="1" xfId="4" applyNumberFormat="1" applyFont="1" applyFill="1" applyBorder="1" applyAlignment="1">
      <alignment vertical="top" wrapText="1"/>
    </xf>
    <xf numFmtId="1" fontId="2" fillId="2" borderId="1" xfId="0" applyNumberFormat="1" applyFont="1" applyFill="1" applyBorder="1" applyAlignment="1">
      <alignment horizontal="center" vertical="top" wrapText="1"/>
    </xf>
    <xf numFmtId="0" fontId="4" fillId="2" borderId="0" xfId="0" applyFont="1" applyFill="1" applyAlignment="1">
      <alignment vertical="top"/>
    </xf>
    <xf numFmtId="2" fontId="2" fillId="5" borderId="1" xfId="0" applyNumberFormat="1" applyFont="1" applyFill="1" applyBorder="1" applyAlignment="1">
      <alignment horizontal="center" vertical="top" wrapText="1"/>
    </xf>
    <xf numFmtId="0" fontId="2" fillId="0" borderId="1" xfId="6" applyFont="1" applyFill="1" applyBorder="1" applyAlignment="1">
      <alignment horizontal="center" vertical="top" wrapText="1"/>
    </xf>
    <xf numFmtId="2" fontId="2" fillId="0" borderId="1" xfId="6" applyNumberFormat="1" applyFont="1" applyFill="1" applyBorder="1" applyAlignment="1">
      <alignment horizontal="center" vertical="top" wrapText="1"/>
    </xf>
    <xf numFmtId="2" fontId="2" fillId="6" borderId="1" xfId="4" applyNumberFormat="1" applyFont="1" applyFill="1" applyBorder="1" applyAlignment="1">
      <alignment horizontal="center" vertical="top" wrapText="1"/>
    </xf>
    <xf numFmtId="0" fontId="2" fillId="6" borderId="1" xfId="6" applyFont="1" applyFill="1" applyBorder="1" applyAlignment="1">
      <alignment vertical="top" wrapText="1"/>
    </xf>
    <xf numFmtId="1" fontId="2" fillId="6" borderId="1" xfId="6" applyNumberFormat="1" applyFont="1" applyFill="1" applyBorder="1" applyAlignment="1">
      <alignment horizontal="right" vertical="top" wrapText="1"/>
    </xf>
    <xf numFmtId="2" fontId="2" fillId="6" borderId="1" xfId="6" applyNumberFormat="1" applyFont="1" applyFill="1" applyBorder="1" applyAlignment="1">
      <alignment horizontal="right" vertical="top" wrapText="1"/>
    </xf>
    <xf numFmtId="0" fontId="2" fillId="6" borderId="1" xfId="6" applyFont="1" applyFill="1" applyBorder="1" applyAlignment="1">
      <alignment horizontal="right" vertical="top" wrapText="1"/>
    </xf>
    <xf numFmtId="2" fontId="2" fillId="6" borderId="1" xfId="6" applyNumberFormat="1" applyFont="1" applyFill="1" applyBorder="1" applyAlignment="1">
      <alignment vertical="top" wrapText="1"/>
    </xf>
    <xf numFmtId="2" fontId="2" fillId="4" borderId="1" xfId="6" applyNumberFormat="1" applyFont="1" applyFill="1" applyBorder="1" applyAlignment="1">
      <alignment horizontal="center" vertical="top" wrapText="1"/>
    </xf>
    <xf numFmtId="0" fontId="3" fillId="4" borderId="1" xfId="6" applyFont="1" applyFill="1" applyBorder="1" applyAlignment="1">
      <alignment vertical="top" wrapText="1"/>
    </xf>
    <xf numFmtId="2" fontId="3" fillId="4" borderId="1" xfId="6" applyNumberFormat="1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right" vertical="top"/>
    </xf>
    <xf numFmtId="2" fontId="4" fillId="0" borderId="0" xfId="0" applyNumberFormat="1" applyFont="1" applyAlignment="1">
      <alignment horizontal="right" vertical="top"/>
    </xf>
    <xf numFmtId="167" fontId="4" fillId="0" borderId="0" xfId="0" applyNumberFormat="1" applyFont="1" applyAlignment="1">
      <alignment vertical="top"/>
    </xf>
    <xf numFmtId="0" fontId="14" fillId="2" borderId="0" xfId="0" applyFont="1" applyFill="1" applyBorder="1" applyAlignment="1">
      <alignment vertical="top" wrapText="1"/>
    </xf>
    <xf numFmtId="2" fontId="14" fillId="2" borderId="0" xfId="0" applyNumberFormat="1" applyFont="1" applyFill="1" applyBorder="1" applyAlignment="1">
      <alignment vertical="top" wrapText="1"/>
    </xf>
    <xf numFmtId="2" fontId="4" fillId="0" borderId="0" xfId="0" applyNumberFormat="1" applyFont="1" applyAlignment="1">
      <alignment vertical="top"/>
    </xf>
    <xf numFmtId="0" fontId="15" fillId="2" borderId="0" xfId="0" applyFont="1" applyFill="1" applyBorder="1" applyAlignment="1">
      <alignment vertical="top" wrapText="1"/>
    </xf>
    <xf numFmtId="2" fontId="15" fillId="2" borderId="0" xfId="0" applyNumberFormat="1" applyFont="1" applyFill="1" applyBorder="1" applyAlignment="1">
      <alignment vertical="top" wrapText="1"/>
    </xf>
    <xf numFmtId="2" fontId="16" fillId="0" borderId="0" xfId="0" applyNumberFormat="1" applyFont="1" applyAlignment="1">
      <alignment horizontal="right" vertical="top"/>
    </xf>
    <xf numFmtId="10" fontId="16" fillId="0" borderId="0" xfId="1" applyNumberFormat="1" applyFont="1" applyAlignment="1">
      <alignment horizontal="right" vertical="top"/>
    </xf>
    <xf numFmtId="2" fontId="2" fillId="0" borderId="1" xfId="0" applyNumberFormat="1" applyFont="1" applyFill="1" applyBorder="1" applyAlignment="1">
      <alignment horizontal="center" vertical="top" wrapText="1"/>
    </xf>
    <xf numFmtId="167" fontId="9" fillId="0" borderId="1" xfId="3" applyNumberFormat="1" applyFont="1" applyFill="1" applyBorder="1" applyAlignment="1">
      <alignment horizontal="left" vertical="top" wrapText="1"/>
    </xf>
    <xf numFmtId="167" fontId="2" fillId="0" borderId="1" xfId="2" applyNumberFormat="1" applyFont="1" applyFill="1" applyBorder="1" applyAlignment="1">
      <alignment horizontal="left" vertical="top" wrapText="1"/>
    </xf>
    <xf numFmtId="167" fontId="9" fillId="0" borderId="1" xfId="2" applyNumberFormat="1" applyFont="1" applyFill="1" applyBorder="1" applyAlignment="1">
      <alignment horizontal="left" vertical="top" wrapText="1"/>
    </xf>
    <xf numFmtId="167" fontId="9" fillId="6" borderId="1" xfId="0" applyNumberFormat="1" applyFont="1" applyFill="1" applyBorder="1" applyAlignment="1">
      <alignment horizontal="left" vertical="top" wrapText="1"/>
    </xf>
    <xf numFmtId="167" fontId="2" fillId="6" borderId="1" xfId="2" applyNumberFormat="1" applyFont="1" applyFill="1" applyBorder="1" applyAlignment="1">
      <alignment horizontal="left" vertical="top" wrapText="1"/>
    </xf>
    <xf numFmtId="167" fontId="3" fillId="0" borderId="1" xfId="2" applyNumberFormat="1" applyFont="1" applyFill="1" applyBorder="1" applyAlignment="1">
      <alignment horizontal="left" vertical="top" wrapText="1"/>
    </xf>
    <xf numFmtId="167" fontId="3" fillId="3" borderId="1" xfId="2" applyNumberFormat="1" applyFont="1" applyFill="1" applyBorder="1" applyAlignment="1">
      <alignment horizontal="left" vertical="top" wrapText="1"/>
    </xf>
    <xf numFmtId="167" fontId="3" fillId="4" borderId="1" xfId="3" applyNumberFormat="1" applyFont="1" applyFill="1" applyBorder="1" applyAlignment="1">
      <alignment horizontal="left" vertical="top" wrapText="1"/>
    </xf>
    <xf numFmtId="167" fontId="2" fillId="0" borderId="1" xfId="4" applyNumberFormat="1" applyFont="1" applyFill="1" applyBorder="1" applyAlignment="1">
      <alignment horizontal="left" vertical="top" wrapText="1"/>
    </xf>
    <xf numFmtId="167" fontId="2" fillId="0" borderId="1" xfId="5" applyNumberFormat="1" applyFont="1" applyFill="1" applyBorder="1" applyAlignment="1">
      <alignment horizontal="left" vertical="top" wrapText="1"/>
    </xf>
    <xf numFmtId="167" fontId="3" fillId="4" borderId="1" xfId="3" applyNumberFormat="1" applyFont="1" applyFill="1" applyBorder="1" applyAlignment="1">
      <alignment horizontal="left" vertical="top"/>
    </xf>
    <xf numFmtId="167" fontId="2" fillId="0" borderId="1" xfId="6" applyNumberFormat="1" applyFont="1" applyFill="1" applyBorder="1" applyAlignment="1">
      <alignment horizontal="left" vertical="top" wrapText="1"/>
    </xf>
    <xf numFmtId="167" fontId="3" fillId="4" borderId="1" xfId="6" applyNumberFormat="1" applyFont="1" applyFill="1" applyBorder="1" applyAlignment="1">
      <alignment horizontal="left" vertical="top" wrapText="1"/>
    </xf>
    <xf numFmtId="167" fontId="7" fillId="0" borderId="1" xfId="4" applyNumberFormat="1" applyFont="1" applyFill="1" applyBorder="1" applyAlignment="1">
      <alignment horizontal="left" vertical="top" wrapText="1"/>
    </xf>
    <xf numFmtId="167" fontId="8" fillId="0" borderId="1" xfId="0" applyNumberFormat="1" applyFont="1" applyFill="1" applyBorder="1" applyAlignment="1">
      <alignment horizontal="left" vertical="top" wrapText="1"/>
    </xf>
    <xf numFmtId="167" fontId="11" fillId="4" borderId="1" xfId="0" applyNumberFormat="1" applyFont="1" applyFill="1" applyBorder="1" applyAlignment="1">
      <alignment horizontal="left" vertical="top" wrapText="1"/>
    </xf>
    <xf numFmtId="167" fontId="11" fillId="4" borderId="1" xfId="2" applyNumberFormat="1" applyFont="1" applyFill="1" applyBorder="1" applyAlignment="1">
      <alignment horizontal="left" vertical="top" wrapText="1"/>
    </xf>
    <xf numFmtId="167" fontId="2" fillId="2" borderId="1" xfId="4" applyNumberFormat="1" applyFont="1" applyFill="1" applyBorder="1" applyAlignment="1">
      <alignment horizontal="left" vertical="top" wrapText="1"/>
    </xf>
    <xf numFmtId="167" fontId="2" fillId="6" borderId="1" xfId="6" applyNumberFormat="1" applyFont="1" applyFill="1" applyBorder="1" applyAlignment="1">
      <alignment horizontal="left" vertical="top" wrapText="1"/>
    </xf>
    <xf numFmtId="167" fontId="4" fillId="0" borderId="0" xfId="0" applyNumberFormat="1" applyFont="1" applyAlignment="1">
      <alignment horizontal="left" vertical="top"/>
    </xf>
    <xf numFmtId="2" fontId="2" fillId="28" borderId="1" xfId="0" applyNumberFormat="1" applyFont="1" applyFill="1" applyBorder="1" applyAlignment="1">
      <alignment horizontal="center" vertical="top" wrapText="1"/>
    </xf>
    <xf numFmtId="0" fontId="2" fillId="28" borderId="1" xfId="2" applyFont="1" applyFill="1" applyBorder="1" applyAlignment="1">
      <alignment vertical="top" wrapText="1"/>
    </xf>
    <xf numFmtId="1" fontId="2" fillId="28" borderId="1" xfId="2" applyNumberFormat="1" applyFont="1" applyFill="1" applyBorder="1" applyAlignment="1">
      <alignment horizontal="right" vertical="top" wrapText="1"/>
    </xf>
    <xf numFmtId="2" fontId="2" fillId="28" borderId="1" xfId="2" applyNumberFormat="1" applyFont="1" applyFill="1" applyBorder="1" applyAlignment="1">
      <alignment horizontal="right" vertical="top" wrapText="1"/>
    </xf>
    <xf numFmtId="1" fontId="2" fillId="28" borderId="1" xfId="0" applyNumberFormat="1" applyFont="1" applyFill="1" applyBorder="1" applyAlignment="1">
      <alignment horizontal="right" vertical="top" wrapText="1"/>
    </xf>
    <xf numFmtId="2" fontId="2" fillId="28" borderId="1" xfId="0" applyNumberFormat="1" applyFont="1" applyFill="1" applyBorder="1" applyAlignment="1">
      <alignment horizontal="right" vertical="top" wrapText="1"/>
    </xf>
    <xf numFmtId="167" fontId="2" fillId="28" borderId="1" xfId="2" applyNumberFormat="1" applyFont="1" applyFill="1" applyBorder="1" applyAlignment="1">
      <alignment horizontal="left" vertical="top" wrapText="1"/>
    </xf>
    <xf numFmtId="0" fontId="4" fillId="28" borderId="0" xfId="0" applyFont="1" applyFill="1" applyAlignment="1">
      <alignment vertical="top"/>
    </xf>
    <xf numFmtId="2" fontId="2" fillId="28" borderId="1" xfId="2" applyNumberFormat="1" applyFont="1" applyFill="1" applyBorder="1" applyAlignment="1">
      <alignment vertical="top" wrapText="1"/>
    </xf>
    <xf numFmtId="0" fontId="2" fillId="28" borderId="1" xfId="0" applyFont="1" applyFill="1" applyBorder="1" applyAlignment="1">
      <alignment horizontal="left" vertical="top" wrapText="1"/>
    </xf>
    <xf numFmtId="166" fontId="9" fillId="28" borderId="1" xfId="0" applyNumberFormat="1" applyFont="1" applyFill="1" applyBorder="1" applyAlignment="1">
      <alignment horizontal="left" vertical="top" wrapText="1"/>
    </xf>
    <xf numFmtId="2" fontId="2" fillId="28" borderId="1" xfId="0" applyNumberFormat="1" applyFont="1" applyFill="1" applyBorder="1" applyAlignment="1">
      <alignment horizontal="left" vertical="top" wrapText="1"/>
    </xf>
    <xf numFmtId="167" fontId="9" fillId="28" borderId="1" xfId="0" applyNumberFormat="1" applyFont="1" applyFill="1" applyBorder="1" applyAlignment="1">
      <alignment horizontal="left" vertical="top" wrapText="1"/>
    </xf>
    <xf numFmtId="0" fontId="3" fillId="0" borderId="1" xfId="2" applyFont="1" applyFill="1" applyBorder="1" applyAlignment="1">
      <alignment horizontal="center" vertical="top" wrapText="1"/>
    </xf>
    <xf numFmtId="1" fontId="3" fillId="4" borderId="1" xfId="0" applyNumberFormat="1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center" vertical="top" wrapText="1"/>
    </xf>
    <xf numFmtId="1" fontId="7" fillId="7" borderId="1" xfId="3" applyNumberFormat="1" applyFont="1" applyFill="1" applyBorder="1" applyAlignment="1">
      <alignment horizontal="center" vertical="top" wrapText="1"/>
    </xf>
    <xf numFmtId="0" fontId="7" fillId="7" borderId="1" xfId="0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2" fillId="29" borderId="1" xfId="0" applyFont="1" applyFill="1" applyBorder="1" applyAlignment="1">
      <alignment horizontal="left" vertical="top" wrapText="1"/>
    </xf>
    <xf numFmtId="0" fontId="2" fillId="0" borderId="1" xfId="3" applyFont="1" applyFill="1" applyBorder="1" applyAlignment="1">
      <alignment horizontal="center" vertical="top" wrapText="1"/>
    </xf>
    <xf numFmtId="0" fontId="2" fillId="0" borderId="1" xfId="2" applyFont="1" applyFill="1" applyBorder="1" applyAlignment="1">
      <alignment horizontal="center" vertical="top" wrapText="1"/>
    </xf>
    <xf numFmtId="0" fontId="3" fillId="3" borderId="1" xfId="2" applyFont="1" applyFill="1" applyBorder="1" applyAlignment="1">
      <alignment horizontal="center" vertical="top" wrapText="1"/>
    </xf>
    <xf numFmtId="0" fontId="3" fillId="0" borderId="1" xfId="3" applyFont="1" applyFill="1" applyBorder="1" applyAlignment="1">
      <alignment horizontal="center" vertical="top" wrapText="1"/>
    </xf>
    <xf numFmtId="1" fontId="3" fillId="4" borderId="1" xfId="3" applyNumberFormat="1" applyFont="1" applyFill="1" applyBorder="1" applyAlignment="1">
      <alignment horizontal="center" vertical="top" wrapText="1"/>
    </xf>
    <xf numFmtId="0" fontId="2" fillId="0" borderId="1" xfId="4" applyFont="1" applyFill="1" applyBorder="1" applyAlignment="1">
      <alignment horizontal="center" vertical="top" wrapText="1"/>
    </xf>
    <xf numFmtId="0" fontId="2" fillId="0" borderId="1" xfId="5" applyFont="1" applyFill="1" applyBorder="1" applyAlignment="1">
      <alignment horizontal="center" vertical="top" wrapText="1"/>
    </xf>
    <xf numFmtId="1" fontId="3" fillId="4" borderId="1" xfId="3" applyNumberFormat="1" applyFont="1" applyFill="1" applyBorder="1" applyAlignment="1">
      <alignment horizontal="center" vertical="top"/>
    </xf>
    <xf numFmtId="0" fontId="3" fillId="0" borderId="1" xfId="6" applyFont="1" applyFill="1" applyBorder="1" applyAlignment="1">
      <alignment horizontal="center" vertical="top" wrapText="1"/>
    </xf>
    <xf numFmtId="1" fontId="3" fillId="4" borderId="1" xfId="6" applyNumberFormat="1" applyFont="1" applyFill="1" applyBorder="1" applyAlignment="1">
      <alignment horizontal="center" vertical="top" wrapText="1"/>
    </xf>
    <xf numFmtId="0" fontId="7" fillId="0" borderId="1" xfId="4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center" vertical="top" wrapText="1"/>
    </xf>
    <xf numFmtId="1" fontId="2" fillId="4" borderId="1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7" fillId="6" borderId="1" xfId="3" applyFont="1" applyFill="1" applyBorder="1" applyAlignment="1">
      <alignment horizontal="center" vertical="top" wrapText="1"/>
    </xf>
    <xf numFmtId="0" fontId="7" fillId="0" borderId="1" xfId="3" applyFont="1" applyFill="1" applyBorder="1" applyAlignment="1">
      <alignment horizontal="center" vertical="top" wrapText="1"/>
    </xf>
    <xf numFmtId="2" fontId="7" fillId="6" borderId="1" xfId="3" applyNumberFormat="1" applyFont="1" applyFill="1" applyBorder="1" applyAlignment="1">
      <alignment horizontal="center" vertical="top" wrapText="1"/>
    </xf>
    <xf numFmtId="1" fontId="11" fillId="4" borderId="1" xfId="0" applyNumberFormat="1" applyFont="1" applyFill="1" applyBorder="1" applyAlignment="1">
      <alignment horizontal="center" vertical="top" wrapText="1"/>
    </xf>
    <xf numFmtId="0" fontId="7" fillId="6" borderId="1" xfId="0" applyFont="1" applyFill="1" applyBorder="1" applyAlignment="1">
      <alignment horizontal="center" vertical="top" wrapText="1"/>
    </xf>
    <xf numFmtId="0" fontId="7" fillId="7" borderId="1" xfId="3" applyFont="1" applyFill="1" applyBorder="1" applyAlignment="1">
      <alignment horizontal="center" vertical="top" wrapText="1"/>
    </xf>
    <xf numFmtId="1" fontId="11" fillId="4" borderId="1" xfId="2" applyNumberFormat="1" applyFont="1" applyFill="1" applyBorder="1" applyAlignment="1">
      <alignment horizontal="center" vertical="top" wrapText="1"/>
    </xf>
    <xf numFmtId="0" fontId="2" fillId="6" borderId="1" xfId="6" applyFont="1" applyFill="1" applyBorder="1" applyAlignment="1">
      <alignment horizontal="center" vertical="top" wrapText="1"/>
    </xf>
    <xf numFmtId="0" fontId="3" fillId="4" borderId="1" xfId="6" applyFont="1" applyFill="1" applyBorder="1" applyAlignment="1">
      <alignment horizontal="center" vertical="top" wrapText="1"/>
    </xf>
    <xf numFmtId="2" fontId="16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10" fontId="16" fillId="0" borderId="0" xfId="1" applyNumberFormat="1" applyFont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1" fontId="2" fillId="0" borderId="1" xfId="5" applyNumberFormat="1" applyFont="1" applyFill="1" applyBorder="1" applyAlignment="1">
      <alignment horizontal="center" vertical="top" wrapText="1"/>
    </xf>
    <xf numFmtId="1" fontId="2" fillId="0" borderId="1" xfId="4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2" fontId="2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1" fontId="3" fillId="3" borderId="1" xfId="2" applyNumberFormat="1" applyFont="1" applyFill="1" applyBorder="1" applyAlignment="1">
      <alignment horizontal="center" vertical="top" wrapText="1"/>
    </xf>
    <xf numFmtId="1" fontId="3" fillId="0" borderId="1" xfId="3" applyNumberFormat="1" applyFont="1" applyFill="1" applyBorder="1" applyAlignment="1">
      <alignment horizontal="center" vertical="top" wrapText="1"/>
    </xf>
    <xf numFmtId="1" fontId="3" fillId="0" borderId="1" xfId="6" applyNumberFormat="1" applyFont="1" applyFill="1" applyBorder="1" applyAlignment="1">
      <alignment horizontal="center" vertical="top" wrapText="1"/>
    </xf>
    <xf numFmtId="1" fontId="3" fillId="0" borderId="1" xfId="2" applyNumberFormat="1" applyFont="1" applyFill="1" applyBorder="1" applyAlignment="1">
      <alignment horizontal="center" vertical="top" wrapText="1"/>
    </xf>
    <xf numFmtId="1" fontId="3" fillId="6" borderId="1" xfId="0" applyNumberFormat="1" applyFont="1" applyFill="1" applyBorder="1" applyAlignment="1">
      <alignment horizontal="center" vertical="top" wrapText="1"/>
    </xf>
    <xf numFmtId="1" fontId="2" fillId="7" borderId="1" xfId="0" applyNumberFormat="1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" fontId="3" fillId="5" borderId="1" xfId="0" applyNumberFormat="1" applyFont="1" applyFill="1" applyBorder="1" applyAlignment="1">
      <alignment horizontal="center" vertical="top" wrapText="1"/>
    </xf>
    <xf numFmtId="1" fontId="4" fillId="0" borderId="0" xfId="0" applyNumberFormat="1" applyFont="1" applyAlignment="1">
      <alignment horizontal="center" vertical="top"/>
    </xf>
    <xf numFmtId="1" fontId="2" fillId="0" borderId="1" xfId="2" applyNumberFormat="1" applyFont="1" applyFill="1" applyBorder="1" applyAlignment="1">
      <alignment horizontal="center" vertical="top" wrapText="1"/>
    </xf>
    <xf numFmtId="1" fontId="2" fillId="0" borderId="1" xfId="6" applyNumberFormat="1" applyFont="1" applyFill="1" applyBorder="1" applyAlignment="1">
      <alignment horizontal="center" vertical="top" wrapText="1"/>
    </xf>
    <xf numFmtId="1" fontId="7" fillId="0" borderId="1" xfId="4" applyNumberFormat="1" applyFont="1" applyFill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horizontal="center" vertical="top" wrapText="1"/>
    </xf>
    <xf numFmtId="1" fontId="7" fillId="6" borderId="1" xfId="3" applyNumberFormat="1" applyFont="1" applyFill="1" applyBorder="1" applyAlignment="1">
      <alignment horizontal="center" vertical="top" wrapText="1"/>
    </xf>
    <xf numFmtId="1" fontId="7" fillId="0" borderId="1" xfId="3" applyNumberFormat="1" applyFont="1" applyFill="1" applyBorder="1" applyAlignment="1">
      <alignment horizontal="center" vertical="top" wrapText="1"/>
    </xf>
    <xf numFmtId="1" fontId="7" fillId="7" borderId="1" xfId="0" applyNumberFormat="1" applyFont="1" applyFill="1" applyBorder="1" applyAlignment="1">
      <alignment horizontal="center" vertical="top" wrapText="1"/>
    </xf>
    <xf numFmtId="1" fontId="7" fillId="6" borderId="1" xfId="0" applyNumberFormat="1" applyFont="1" applyFill="1" applyBorder="1" applyAlignment="1">
      <alignment horizontal="center" vertical="top" wrapText="1"/>
    </xf>
    <xf numFmtId="1" fontId="2" fillId="0" borderId="1" xfId="3" applyNumberFormat="1" applyFont="1" applyFill="1" applyBorder="1" applyAlignment="1">
      <alignment horizontal="center" vertical="top" wrapText="1"/>
    </xf>
    <xf numFmtId="1" fontId="2" fillId="6" borderId="1" xfId="6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left" vertical="top" wrapText="1"/>
    </xf>
    <xf numFmtId="1" fontId="2" fillId="2" borderId="1" xfId="0" applyNumberFormat="1" applyFont="1" applyFill="1" applyBorder="1" applyAlignment="1">
      <alignment horizontal="right" vertical="top" wrapText="1"/>
    </xf>
    <xf numFmtId="2" fontId="2" fillId="2" borderId="1" xfId="0" applyNumberFormat="1" applyFont="1" applyFill="1" applyBorder="1" applyAlignment="1">
      <alignment horizontal="left" vertical="top" wrapText="1"/>
    </xf>
    <xf numFmtId="167" fontId="2" fillId="2" borderId="1" xfId="0" applyNumberFormat="1" applyFont="1" applyFill="1" applyBorder="1" applyAlignment="1">
      <alignment horizontal="left" vertical="top" wrapText="1"/>
    </xf>
    <xf numFmtId="0" fontId="8" fillId="2" borderId="0" xfId="0" applyFont="1" applyFill="1" applyAlignment="1">
      <alignment vertical="top"/>
    </xf>
    <xf numFmtId="0" fontId="2" fillId="2" borderId="1" xfId="0" applyFont="1" applyFill="1" applyBorder="1" applyAlignment="1">
      <alignment horizontal="center" vertical="top" wrapText="1"/>
    </xf>
    <xf numFmtId="1" fontId="9" fillId="0" borderId="1" xfId="0" applyNumberFormat="1" applyFont="1" applyFill="1" applyBorder="1" applyAlignment="1">
      <alignment horizontal="center" vertical="top" wrapText="1"/>
    </xf>
    <xf numFmtId="0" fontId="10" fillId="0" borderId="0" xfId="0" applyFont="1" applyFill="1" applyAlignment="1">
      <alignment vertical="top"/>
    </xf>
    <xf numFmtId="1" fontId="4" fillId="0" borderId="0" xfId="0" applyNumberFormat="1" applyFont="1" applyFill="1" applyAlignment="1">
      <alignment vertical="top"/>
    </xf>
    <xf numFmtId="0" fontId="3" fillId="2" borderId="1" xfId="0" applyFont="1" applyFill="1" applyBorder="1" applyAlignment="1">
      <alignment horizontal="center" vertical="top" wrapText="1"/>
    </xf>
    <xf numFmtId="166" fontId="3" fillId="2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2" fontId="2" fillId="0" borderId="1" xfId="0" applyNumberFormat="1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0" fontId="7" fillId="7" borderId="2" xfId="0" applyFont="1" applyFill="1" applyBorder="1" applyAlignment="1">
      <alignment horizontal="center" vertical="top"/>
    </xf>
    <xf numFmtId="0" fontId="4" fillId="7" borderId="2" xfId="0" applyFont="1" applyFill="1" applyBorder="1" applyAlignment="1">
      <alignment horizontal="center" vertical="top"/>
    </xf>
  </cellXfs>
  <cellStyles count="4765">
    <cellStyle name="??                          " xfId="8"/>
    <cellStyle name="??                           2" xfId="1647"/>
    <cellStyle name="???? [0.00]_PRODUCT DETAIL Q1" xfId="9"/>
    <cellStyle name="????_PRODUCT DETAIL Q1" xfId="10"/>
    <cellStyle name="???_HOBONG" xfId="11"/>
    <cellStyle name="??_(????)??????" xfId="12"/>
    <cellStyle name="•W?€_G7ATD" xfId="13"/>
    <cellStyle name="•W€_G7ATD" xfId="14"/>
    <cellStyle name="20% - Accent1 10" xfId="15"/>
    <cellStyle name="20% - Accent1 10 2" xfId="1648"/>
    <cellStyle name="20% - Accent1 10 3" xfId="1649"/>
    <cellStyle name="20% - Accent1 11" xfId="16"/>
    <cellStyle name="20% - Accent1 11 2" xfId="1650"/>
    <cellStyle name="20% - Accent1 11 3" xfId="1651"/>
    <cellStyle name="20% - Accent1 12" xfId="17"/>
    <cellStyle name="20% - Accent1 12 2" xfId="1652"/>
    <cellStyle name="20% - Accent1 12 3" xfId="1653"/>
    <cellStyle name="20% - Accent1 13" xfId="18"/>
    <cellStyle name="20% - Accent1 13 2" xfId="1654"/>
    <cellStyle name="20% - Accent1 13 3" xfId="1655"/>
    <cellStyle name="20% - Accent1 14" xfId="19"/>
    <cellStyle name="20% - Accent1 14 2" xfId="1656"/>
    <cellStyle name="20% - Accent1 14 3" xfId="1657"/>
    <cellStyle name="20% - Accent1 15" xfId="20"/>
    <cellStyle name="20% - Accent1 15 2" xfId="1658"/>
    <cellStyle name="20% - Accent1 15 3" xfId="1659"/>
    <cellStyle name="20% - Accent1 16" xfId="21"/>
    <cellStyle name="20% - Accent1 16 2" xfId="1660"/>
    <cellStyle name="20% - Accent1 16 3" xfId="1661"/>
    <cellStyle name="20% - Accent1 17" xfId="22"/>
    <cellStyle name="20% - Accent1 17 2" xfId="1662"/>
    <cellStyle name="20% - Accent1 17 3" xfId="1663"/>
    <cellStyle name="20% - Accent1 18" xfId="23"/>
    <cellStyle name="20% - Accent1 18 2" xfId="1664"/>
    <cellStyle name="20% - Accent1 18 3" xfId="1665"/>
    <cellStyle name="20% - Accent1 19" xfId="24"/>
    <cellStyle name="20% - Accent1 19 2" xfId="1666"/>
    <cellStyle name="20% - Accent1 19 3" xfId="1667"/>
    <cellStyle name="20% - Accent1 2" xfId="25"/>
    <cellStyle name="20% - Accent1 2 2" xfId="1668"/>
    <cellStyle name="20% - Accent1 2 3" xfId="1669"/>
    <cellStyle name="20% - Accent1 20" xfId="26"/>
    <cellStyle name="20% - Accent1 20 2" xfId="1670"/>
    <cellStyle name="20% - Accent1 20 3" xfId="1671"/>
    <cellStyle name="20% - Accent1 21" xfId="27"/>
    <cellStyle name="20% - Accent1 21 2" xfId="1672"/>
    <cellStyle name="20% - Accent1 21 3" xfId="1673"/>
    <cellStyle name="20% - Accent1 22" xfId="28"/>
    <cellStyle name="20% - Accent1 22 2" xfId="1674"/>
    <cellStyle name="20% - Accent1 22 3" xfId="1675"/>
    <cellStyle name="20% - Accent1 23" xfId="29"/>
    <cellStyle name="20% - Accent1 23 2" xfId="1676"/>
    <cellStyle name="20% - Accent1 23 3" xfId="1677"/>
    <cellStyle name="20% - Accent1 24" xfId="30"/>
    <cellStyle name="20% - Accent1 24 2" xfId="1678"/>
    <cellStyle name="20% - Accent1 24 3" xfId="1679"/>
    <cellStyle name="20% - Accent1 25" xfId="31"/>
    <cellStyle name="20% - Accent1 25 2" xfId="1680"/>
    <cellStyle name="20% - Accent1 25 3" xfId="1681"/>
    <cellStyle name="20% - Accent1 26" xfId="32"/>
    <cellStyle name="20% - Accent1 26 2" xfId="1682"/>
    <cellStyle name="20% - Accent1 26 3" xfId="1683"/>
    <cellStyle name="20% - Accent1 27" xfId="33"/>
    <cellStyle name="20% - Accent1 27 2" xfId="1684"/>
    <cellStyle name="20% - Accent1 27 3" xfId="1685"/>
    <cellStyle name="20% - Accent1 28" xfId="34"/>
    <cellStyle name="20% - Accent1 28 2" xfId="1686"/>
    <cellStyle name="20% - Accent1 28 3" xfId="1687"/>
    <cellStyle name="20% - Accent1 29" xfId="35"/>
    <cellStyle name="20% - Accent1 29 2" xfId="1688"/>
    <cellStyle name="20% - Accent1 29 3" xfId="1689"/>
    <cellStyle name="20% - Accent1 3" xfId="36"/>
    <cellStyle name="20% - Accent1 3 2" xfId="1690"/>
    <cellStyle name="20% - Accent1 3 3" xfId="1691"/>
    <cellStyle name="20% - Accent1 30" xfId="37"/>
    <cellStyle name="20% - Accent1 30 2" xfId="1692"/>
    <cellStyle name="20% - Accent1 30 3" xfId="1693"/>
    <cellStyle name="20% - Accent1 31" xfId="38"/>
    <cellStyle name="20% - Accent1 31 2" xfId="1694"/>
    <cellStyle name="20% - Accent1 31 3" xfId="1695"/>
    <cellStyle name="20% - Accent1 32" xfId="1696"/>
    <cellStyle name="20% - Accent1 4" xfId="39"/>
    <cellStyle name="20% - Accent1 4 2" xfId="1697"/>
    <cellStyle name="20% - Accent1 4 3" xfId="1698"/>
    <cellStyle name="20% - Accent1 5" xfId="40"/>
    <cellStyle name="20% - Accent1 5 2" xfId="1699"/>
    <cellStyle name="20% - Accent1 5 3" xfId="1700"/>
    <cellStyle name="20% - Accent1 6" xfId="41"/>
    <cellStyle name="20% - Accent1 6 2" xfId="1701"/>
    <cellStyle name="20% - Accent1 6 3" xfId="1702"/>
    <cellStyle name="20% - Accent1 7" xfId="42"/>
    <cellStyle name="20% - Accent1 7 2" xfId="1703"/>
    <cellStyle name="20% - Accent1 7 3" xfId="1704"/>
    <cellStyle name="20% - Accent1 8" xfId="43"/>
    <cellStyle name="20% - Accent1 8 2" xfId="1705"/>
    <cellStyle name="20% - Accent1 8 3" xfId="1706"/>
    <cellStyle name="20% - Accent1 9" xfId="44"/>
    <cellStyle name="20% - Accent1 9 2" xfId="1707"/>
    <cellStyle name="20% - Accent1 9 3" xfId="1708"/>
    <cellStyle name="20% - Accent2 10" xfId="45"/>
    <cellStyle name="20% - Accent2 10 2" xfId="1709"/>
    <cellStyle name="20% - Accent2 11" xfId="46"/>
    <cellStyle name="20% - Accent2 11 2" xfId="1710"/>
    <cellStyle name="20% - Accent2 12" xfId="47"/>
    <cellStyle name="20% - Accent2 12 2" xfId="1711"/>
    <cellStyle name="20% - Accent2 13" xfId="48"/>
    <cellStyle name="20% - Accent2 13 2" xfId="1712"/>
    <cellStyle name="20% - Accent2 14" xfId="49"/>
    <cellStyle name="20% - Accent2 14 2" xfId="1713"/>
    <cellStyle name="20% - Accent2 15" xfId="50"/>
    <cellStyle name="20% - Accent2 15 2" xfId="1714"/>
    <cellStyle name="20% - Accent2 16" xfId="51"/>
    <cellStyle name="20% - Accent2 16 2" xfId="1715"/>
    <cellStyle name="20% - Accent2 17" xfId="52"/>
    <cellStyle name="20% - Accent2 17 2" xfId="1716"/>
    <cellStyle name="20% - Accent2 18" xfId="53"/>
    <cellStyle name="20% - Accent2 18 2" xfId="1717"/>
    <cellStyle name="20% - Accent2 19" xfId="54"/>
    <cellStyle name="20% - Accent2 19 2" xfId="1718"/>
    <cellStyle name="20% - Accent2 2" xfId="55"/>
    <cellStyle name="20% - Accent2 2 2" xfId="1719"/>
    <cellStyle name="20% - Accent2 20" xfId="56"/>
    <cellStyle name="20% - Accent2 20 2" xfId="1720"/>
    <cellStyle name="20% - Accent2 21" xfId="57"/>
    <cellStyle name="20% - Accent2 21 2" xfId="1721"/>
    <cellStyle name="20% - Accent2 22" xfId="58"/>
    <cellStyle name="20% - Accent2 22 2" xfId="1722"/>
    <cellStyle name="20% - Accent2 23" xfId="59"/>
    <cellStyle name="20% - Accent2 23 2" xfId="1723"/>
    <cellStyle name="20% - Accent2 24" xfId="60"/>
    <cellStyle name="20% - Accent2 24 2" xfId="1724"/>
    <cellStyle name="20% - Accent2 25" xfId="61"/>
    <cellStyle name="20% - Accent2 25 2" xfId="1725"/>
    <cellStyle name="20% - Accent2 26" xfId="62"/>
    <cellStyle name="20% - Accent2 26 2" xfId="1726"/>
    <cellStyle name="20% - Accent2 27" xfId="63"/>
    <cellStyle name="20% - Accent2 27 2" xfId="1727"/>
    <cellStyle name="20% - Accent2 28" xfId="64"/>
    <cellStyle name="20% - Accent2 28 2" xfId="1728"/>
    <cellStyle name="20% - Accent2 29" xfId="65"/>
    <cellStyle name="20% - Accent2 29 2" xfId="1729"/>
    <cellStyle name="20% - Accent2 3" xfId="66"/>
    <cellStyle name="20% - Accent2 3 2" xfId="1730"/>
    <cellStyle name="20% - Accent2 30" xfId="67"/>
    <cellStyle name="20% - Accent2 30 2" xfId="1731"/>
    <cellStyle name="20% - Accent2 31" xfId="68"/>
    <cellStyle name="20% - Accent2 31 2" xfId="1732"/>
    <cellStyle name="20% - Accent2 4" xfId="69"/>
    <cellStyle name="20% - Accent2 4 2" xfId="1733"/>
    <cellStyle name="20% - Accent2 5" xfId="70"/>
    <cellStyle name="20% - Accent2 5 2" xfId="1734"/>
    <cellStyle name="20% - Accent2 6" xfId="71"/>
    <cellStyle name="20% - Accent2 6 2" xfId="1735"/>
    <cellStyle name="20% - Accent2 7" xfId="72"/>
    <cellStyle name="20% - Accent2 7 2" xfId="1736"/>
    <cellStyle name="20% - Accent2 8" xfId="73"/>
    <cellStyle name="20% - Accent2 8 2" xfId="1737"/>
    <cellStyle name="20% - Accent2 9" xfId="74"/>
    <cellStyle name="20% - Accent2 9 2" xfId="1738"/>
    <cellStyle name="20% - Accent3 10" xfId="75"/>
    <cellStyle name="20% - Accent3 10 2" xfId="1739"/>
    <cellStyle name="20% - Accent3 10 3" xfId="1740"/>
    <cellStyle name="20% - Accent3 11" xfId="76"/>
    <cellStyle name="20% - Accent3 11 2" xfId="1741"/>
    <cellStyle name="20% - Accent3 11 3" xfId="1742"/>
    <cellStyle name="20% - Accent3 12" xfId="77"/>
    <cellStyle name="20% - Accent3 12 2" xfId="1743"/>
    <cellStyle name="20% - Accent3 12 3" xfId="1744"/>
    <cellStyle name="20% - Accent3 13" xfId="78"/>
    <cellStyle name="20% - Accent3 13 2" xfId="1745"/>
    <cellStyle name="20% - Accent3 13 3" xfId="1746"/>
    <cellStyle name="20% - Accent3 14" xfId="79"/>
    <cellStyle name="20% - Accent3 14 2" xfId="1747"/>
    <cellStyle name="20% - Accent3 14 3" xfId="1748"/>
    <cellStyle name="20% - Accent3 15" xfId="80"/>
    <cellStyle name="20% - Accent3 15 2" xfId="1749"/>
    <cellStyle name="20% - Accent3 15 3" xfId="1750"/>
    <cellStyle name="20% - Accent3 16" xfId="81"/>
    <cellStyle name="20% - Accent3 16 2" xfId="1751"/>
    <cellStyle name="20% - Accent3 16 3" xfId="1752"/>
    <cellStyle name="20% - Accent3 17" xfId="82"/>
    <cellStyle name="20% - Accent3 17 2" xfId="1753"/>
    <cellStyle name="20% - Accent3 17 3" xfId="1754"/>
    <cellStyle name="20% - Accent3 18" xfId="83"/>
    <cellStyle name="20% - Accent3 18 2" xfId="1755"/>
    <cellStyle name="20% - Accent3 18 3" xfId="1756"/>
    <cellStyle name="20% - Accent3 19" xfId="84"/>
    <cellStyle name="20% - Accent3 19 2" xfId="1757"/>
    <cellStyle name="20% - Accent3 19 3" xfId="1758"/>
    <cellStyle name="20% - Accent3 2" xfId="85"/>
    <cellStyle name="20% - Accent3 2 2" xfId="1759"/>
    <cellStyle name="20% - Accent3 2 3" xfId="1760"/>
    <cellStyle name="20% - Accent3 20" xfId="86"/>
    <cellStyle name="20% - Accent3 20 2" xfId="1761"/>
    <cellStyle name="20% - Accent3 20 3" xfId="1762"/>
    <cellStyle name="20% - Accent3 21" xfId="87"/>
    <cellStyle name="20% - Accent3 21 2" xfId="1763"/>
    <cellStyle name="20% - Accent3 21 3" xfId="1764"/>
    <cellStyle name="20% - Accent3 22" xfId="88"/>
    <cellStyle name="20% - Accent3 22 2" xfId="1765"/>
    <cellStyle name="20% - Accent3 22 3" xfId="1766"/>
    <cellStyle name="20% - Accent3 23" xfId="89"/>
    <cellStyle name="20% - Accent3 23 2" xfId="1767"/>
    <cellStyle name="20% - Accent3 23 3" xfId="1768"/>
    <cellStyle name="20% - Accent3 24" xfId="90"/>
    <cellStyle name="20% - Accent3 24 2" xfId="1769"/>
    <cellStyle name="20% - Accent3 24 3" xfId="1770"/>
    <cellStyle name="20% - Accent3 25" xfId="91"/>
    <cellStyle name="20% - Accent3 25 2" xfId="1771"/>
    <cellStyle name="20% - Accent3 25 3" xfId="1772"/>
    <cellStyle name="20% - Accent3 26" xfId="92"/>
    <cellStyle name="20% - Accent3 26 2" xfId="1773"/>
    <cellStyle name="20% - Accent3 26 3" xfId="1774"/>
    <cellStyle name="20% - Accent3 27" xfId="93"/>
    <cellStyle name="20% - Accent3 27 2" xfId="1775"/>
    <cellStyle name="20% - Accent3 27 3" xfId="1776"/>
    <cellStyle name="20% - Accent3 28" xfId="94"/>
    <cellStyle name="20% - Accent3 28 2" xfId="1777"/>
    <cellStyle name="20% - Accent3 28 3" xfId="1778"/>
    <cellStyle name="20% - Accent3 29" xfId="95"/>
    <cellStyle name="20% - Accent3 29 2" xfId="1779"/>
    <cellStyle name="20% - Accent3 29 3" xfId="1780"/>
    <cellStyle name="20% - Accent3 3" xfId="96"/>
    <cellStyle name="20% - Accent3 3 2" xfId="1781"/>
    <cellStyle name="20% - Accent3 3 3" xfId="1782"/>
    <cellStyle name="20% - Accent3 30" xfId="97"/>
    <cellStyle name="20% - Accent3 30 2" xfId="1783"/>
    <cellStyle name="20% - Accent3 30 3" xfId="1784"/>
    <cellStyle name="20% - Accent3 31" xfId="98"/>
    <cellStyle name="20% - Accent3 31 2" xfId="1785"/>
    <cellStyle name="20% - Accent3 31 3" xfId="1786"/>
    <cellStyle name="20% - Accent3 32" xfId="1787"/>
    <cellStyle name="20% - Accent3 4" xfId="99"/>
    <cellStyle name="20% - Accent3 4 2" xfId="1788"/>
    <cellStyle name="20% - Accent3 4 3" xfId="1789"/>
    <cellStyle name="20% - Accent3 5" xfId="100"/>
    <cellStyle name="20% - Accent3 5 2" xfId="1790"/>
    <cellStyle name="20% - Accent3 5 3" xfId="1791"/>
    <cellStyle name="20% - Accent3 6" xfId="101"/>
    <cellStyle name="20% - Accent3 6 2" xfId="1792"/>
    <cellStyle name="20% - Accent3 6 3" xfId="1793"/>
    <cellStyle name="20% - Accent3 7" xfId="102"/>
    <cellStyle name="20% - Accent3 7 2" xfId="1794"/>
    <cellStyle name="20% - Accent3 7 3" xfId="1795"/>
    <cellStyle name="20% - Accent3 8" xfId="103"/>
    <cellStyle name="20% - Accent3 8 2" xfId="1796"/>
    <cellStyle name="20% - Accent3 8 3" xfId="1797"/>
    <cellStyle name="20% - Accent3 9" xfId="104"/>
    <cellStyle name="20% - Accent3 9 2" xfId="1798"/>
    <cellStyle name="20% - Accent3 9 3" xfId="1799"/>
    <cellStyle name="20% - Accent4 10" xfId="105"/>
    <cellStyle name="20% - Accent4 10 2" xfId="1800"/>
    <cellStyle name="20% - Accent4 10 3" xfId="1801"/>
    <cellStyle name="20% - Accent4 11" xfId="106"/>
    <cellStyle name="20% - Accent4 11 2" xfId="1802"/>
    <cellStyle name="20% - Accent4 11 3" xfId="1803"/>
    <cellStyle name="20% - Accent4 12" xfId="107"/>
    <cellStyle name="20% - Accent4 12 2" xfId="1804"/>
    <cellStyle name="20% - Accent4 12 3" xfId="1805"/>
    <cellStyle name="20% - Accent4 13" xfId="108"/>
    <cellStyle name="20% - Accent4 13 2" xfId="1806"/>
    <cellStyle name="20% - Accent4 13 3" xfId="1807"/>
    <cellStyle name="20% - Accent4 14" xfId="109"/>
    <cellStyle name="20% - Accent4 14 2" xfId="1808"/>
    <cellStyle name="20% - Accent4 14 3" xfId="1809"/>
    <cellStyle name="20% - Accent4 15" xfId="110"/>
    <cellStyle name="20% - Accent4 15 2" xfId="1810"/>
    <cellStyle name="20% - Accent4 15 3" xfId="1811"/>
    <cellStyle name="20% - Accent4 16" xfId="111"/>
    <cellStyle name="20% - Accent4 16 2" xfId="1812"/>
    <cellStyle name="20% - Accent4 16 3" xfId="1813"/>
    <cellStyle name="20% - Accent4 17" xfId="112"/>
    <cellStyle name="20% - Accent4 17 2" xfId="1814"/>
    <cellStyle name="20% - Accent4 17 3" xfId="1815"/>
    <cellStyle name="20% - Accent4 18" xfId="113"/>
    <cellStyle name="20% - Accent4 18 2" xfId="1816"/>
    <cellStyle name="20% - Accent4 18 3" xfId="1817"/>
    <cellStyle name="20% - Accent4 19" xfId="114"/>
    <cellStyle name="20% - Accent4 19 2" xfId="1818"/>
    <cellStyle name="20% - Accent4 19 3" xfId="1819"/>
    <cellStyle name="20% - Accent4 2" xfId="115"/>
    <cellStyle name="20% - Accent4 2 2" xfId="1820"/>
    <cellStyle name="20% - Accent4 2 3" xfId="1821"/>
    <cellStyle name="20% - Accent4 20" xfId="116"/>
    <cellStyle name="20% - Accent4 20 2" xfId="1822"/>
    <cellStyle name="20% - Accent4 20 3" xfId="1823"/>
    <cellStyle name="20% - Accent4 21" xfId="117"/>
    <cellStyle name="20% - Accent4 21 2" xfId="1824"/>
    <cellStyle name="20% - Accent4 21 3" xfId="1825"/>
    <cellStyle name="20% - Accent4 22" xfId="118"/>
    <cellStyle name="20% - Accent4 22 2" xfId="1826"/>
    <cellStyle name="20% - Accent4 22 3" xfId="1827"/>
    <cellStyle name="20% - Accent4 23" xfId="119"/>
    <cellStyle name="20% - Accent4 23 2" xfId="1828"/>
    <cellStyle name="20% - Accent4 23 3" xfId="1829"/>
    <cellStyle name="20% - Accent4 24" xfId="120"/>
    <cellStyle name="20% - Accent4 24 2" xfId="1830"/>
    <cellStyle name="20% - Accent4 24 3" xfId="1831"/>
    <cellStyle name="20% - Accent4 25" xfId="121"/>
    <cellStyle name="20% - Accent4 25 2" xfId="1832"/>
    <cellStyle name="20% - Accent4 25 3" xfId="1833"/>
    <cellStyle name="20% - Accent4 26" xfId="122"/>
    <cellStyle name="20% - Accent4 26 2" xfId="1834"/>
    <cellStyle name="20% - Accent4 26 3" xfId="1835"/>
    <cellStyle name="20% - Accent4 27" xfId="123"/>
    <cellStyle name="20% - Accent4 27 2" xfId="1836"/>
    <cellStyle name="20% - Accent4 27 3" xfId="1837"/>
    <cellStyle name="20% - Accent4 28" xfId="124"/>
    <cellStyle name="20% - Accent4 28 2" xfId="1838"/>
    <cellStyle name="20% - Accent4 28 3" xfId="1839"/>
    <cellStyle name="20% - Accent4 29" xfId="125"/>
    <cellStyle name="20% - Accent4 29 2" xfId="1840"/>
    <cellStyle name="20% - Accent4 29 3" xfId="1841"/>
    <cellStyle name="20% - Accent4 3" xfId="126"/>
    <cellStyle name="20% - Accent4 3 2" xfId="1842"/>
    <cellStyle name="20% - Accent4 3 3" xfId="1843"/>
    <cellStyle name="20% - Accent4 30" xfId="127"/>
    <cellStyle name="20% - Accent4 30 2" xfId="1844"/>
    <cellStyle name="20% - Accent4 30 3" xfId="1845"/>
    <cellStyle name="20% - Accent4 31" xfId="128"/>
    <cellStyle name="20% - Accent4 31 2" xfId="1846"/>
    <cellStyle name="20% - Accent4 31 3" xfId="1847"/>
    <cellStyle name="20% - Accent4 32" xfId="1848"/>
    <cellStyle name="20% - Accent4 4" xfId="129"/>
    <cellStyle name="20% - Accent4 4 2" xfId="1849"/>
    <cellStyle name="20% - Accent4 4 3" xfId="1850"/>
    <cellStyle name="20% - Accent4 5" xfId="130"/>
    <cellStyle name="20% - Accent4 5 2" xfId="1851"/>
    <cellStyle name="20% - Accent4 5 3" xfId="1852"/>
    <cellStyle name="20% - Accent4 6" xfId="131"/>
    <cellStyle name="20% - Accent4 6 2" xfId="1853"/>
    <cellStyle name="20% - Accent4 6 3" xfId="1854"/>
    <cellStyle name="20% - Accent4 7" xfId="132"/>
    <cellStyle name="20% - Accent4 7 2" xfId="1855"/>
    <cellStyle name="20% - Accent4 7 3" xfId="1856"/>
    <cellStyle name="20% - Accent4 8" xfId="133"/>
    <cellStyle name="20% - Accent4 8 2" xfId="1857"/>
    <cellStyle name="20% - Accent4 8 3" xfId="1858"/>
    <cellStyle name="20% - Accent4 9" xfId="134"/>
    <cellStyle name="20% - Accent4 9 2" xfId="1859"/>
    <cellStyle name="20% - Accent4 9 3" xfId="1860"/>
    <cellStyle name="20% - Accent5 10" xfId="135"/>
    <cellStyle name="20% - Accent5 10 2" xfId="1861"/>
    <cellStyle name="20% - Accent5 10 3" xfId="1862"/>
    <cellStyle name="20% - Accent5 11" xfId="136"/>
    <cellStyle name="20% - Accent5 11 2" xfId="1863"/>
    <cellStyle name="20% - Accent5 11 3" xfId="1864"/>
    <cellStyle name="20% - Accent5 12" xfId="137"/>
    <cellStyle name="20% - Accent5 12 2" xfId="1865"/>
    <cellStyle name="20% - Accent5 12 3" xfId="1866"/>
    <cellStyle name="20% - Accent5 13" xfId="138"/>
    <cellStyle name="20% - Accent5 13 2" xfId="1867"/>
    <cellStyle name="20% - Accent5 13 3" xfId="1868"/>
    <cellStyle name="20% - Accent5 14" xfId="139"/>
    <cellStyle name="20% - Accent5 14 2" xfId="1869"/>
    <cellStyle name="20% - Accent5 14 3" xfId="1870"/>
    <cellStyle name="20% - Accent5 15" xfId="140"/>
    <cellStyle name="20% - Accent5 15 2" xfId="1871"/>
    <cellStyle name="20% - Accent5 15 3" xfId="1872"/>
    <cellStyle name="20% - Accent5 16" xfId="141"/>
    <cellStyle name="20% - Accent5 16 2" xfId="1873"/>
    <cellStyle name="20% - Accent5 16 3" xfId="1874"/>
    <cellStyle name="20% - Accent5 17" xfId="142"/>
    <cellStyle name="20% - Accent5 17 2" xfId="1875"/>
    <cellStyle name="20% - Accent5 17 3" xfId="1876"/>
    <cellStyle name="20% - Accent5 18" xfId="143"/>
    <cellStyle name="20% - Accent5 18 2" xfId="1877"/>
    <cellStyle name="20% - Accent5 18 3" xfId="1878"/>
    <cellStyle name="20% - Accent5 19" xfId="144"/>
    <cellStyle name="20% - Accent5 19 2" xfId="1879"/>
    <cellStyle name="20% - Accent5 19 3" xfId="1880"/>
    <cellStyle name="20% - Accent5 2" xfId="145"/>
    <cellStyle name="20% - Accent5 2 2" xfId="1881"/>
    <cellStyle name="20% - Accent5 2 3" xfId="1882"/>
    <cellStyle name="20% - Accent5 20" xfId="146"/>
    <cellStyle name="20% - Accent5 20 2" xfId="1883"/>
    <cellStyle name="20% - Accent5 20 3" xfId="1884"/>
    <cellStyle name="20% - Accent5 21" xfId="147"/>
    <cellStyle name="20% - Accent5 21 2" xfId="1885"/>
    <cellStyle name="20% - Accent5 21 3" xfId="1886"/>
    <cellStyle name="20% - Accent5 22" xfId="148"/>
    <cellStyle name="20% - Accent5 22 2" xfId="1887"/>
    <cellStyle name="20% - Accent5 22 3" xfId="1888"/>
    <cellStyle name="20% - Accent5 23" xfId="149"/>
    <cellStyle name="20% - Accent5 23 2" xfId="1889"/>
    <cellStyle name="20% - Accent5 23 3" xfId="1890"/>
    <cellStyle name="20% - Accent5 24" xfId="150"/>
    <cellStyle name="20% - Accent5 24 2" xfId="1891"/>
    <cellStyle name="20% - Accent5 24 3" xfId="1892"/>
    <cellStyle name="20% - Accent5 25" xfId="151"/>
    <cellStyle name="20% - Accent5 25 2" xfId="1893"/>
    <cellStyle name="20% - Accent5 25 3" xfId="1894"/>
    <cellStyle name="20% - Accent5 26" xfId="152"/>
    <cellStyle name="20% - Accent5 26 2" xfId="1895"/>
    <cellStyle name="20% - Accent5 26 3" xfId="1896"/>
    <cellStyle name="20% - Accent5 27" xfId="153"/>
    <cellStyle name="20% - Accent5 27 2" xfId="1897"/>
    <cellStyle name="20% - Accent5 27 3" xfId="1898"/>
    <cellStyle name="20% - Accent5 28" xfId="154"/>
    <cellStyle name="20% - Accent5 28 2" xfId="1899"/>
    <cellStyle name="20% - Accent5 28 3" xfId="1900"/>
    <cellStyle name="20% - Accent5 29" xfId="155"/>
    <cellStyle name="20% - Accent5 29 2" xfId="1901"/>
    <cellStyle name="20% - Accent5 29 3" xfId="1902"/>
    <cellStyle name="20% - Accent5 3" xfId="156"/>
    <cellStyle name="20% - Accent5 3 2" xfId="1903"/>
    <cellStyle name="20% - Accent5 3 3" xfId="1904"/>
    <cellStyle name="20% - Accent5 30" xfId="157"/>
    <cellStyle name="20% - Accent5 30 2" xfId="1905"/>
    <cellStyle name="20% - Accent5 30 3" xfId="1906"/>
    <cellStyle name="20% - Accent5 31" xfId="158"/>
    <cellStyle name="20% - Accent5 31 2" xfId="1907"/>
    <cellStyle name="20% - Accent5 31 3" xfId="1908"/>
    <cellStyle name="20% - Accent5 32" xfId="1909"/>
    <cellStyle name="20% - Accent5 4" xfId="159"/>
    <cellStyle name="20% - Accent5 4 2" xfId="1910"/>
    <cellStyle name="20% - Accent5 4 3" xfId="1911"/>
    <cellStyle name="20% - Accent5 5" xfId="160"/>
    <cellStyle name="20% - Accent5 5 2" xfId="1912"/>
    <cellStyle name="20% - Accent5 5 3" xfId="1913"/>
    <cellStyle name="20% - Accent5 6" xfId="161"/>
    <cellStyle name="20% - Accent5 6 2" xfId="1914"/>
    <cellStyle name="20% - Accent5 6 3" xfId="1915"/>
    <cellStyle name="20% - Accent5 7" xfId="162"/>
    <cellStyle name="20% - Accent5 7 2" xfId="1916"/>
    <cellStyle name="20% - Accent5 7 3" xfId="1917"/>
    <cellStyle name="20% - Accent5 8" xfId="163"/>
    <cellStyle name="20% - Accent5 8 2" xfId="1918"/>
    <cellStyle name="20% - Accent5 8 3" xfId="1919"/>
    <cellStyle name="20% - Accent5 9" xfId="164"/>
    <cellStyle name="20% - Accent5 9 2" xfId="1920"/>
    <cellStyle name="20% - Accent5 9 3" xfId="1921"/>
    <cellStyle name="20% - Accent6 10" xfId="165"/>
    <cellStyle name="20% - Accent6 10 2" xfId="1922"/>
    <cellStyle name="20% - Accent6 10 3" xfId="1923"/>
    <cellStyle name="20% - Accent6 11" xfId="166"/>
    <cellStyle name="20% - Accent6 11 2" xfId="1924"/>
    <cellStyle name="20% - Accent6 11 3" xfId="1925"/>
    <cellStyle name="20% - Accent6 12" xfId="167"/>
    <cellStyle name="20% - Accent6 12 2" xfId="1926"/>
    <cellStyle name="20% - Accent6 12 3" xfId="1927"/>
    <cellStyle name="20% - Accent6 13" xfId="168"/>
    <cellStyle name="20% - Accent6 13 2" xfId="1928"/>
    <cellStyle name="20% - Accent6 13 3" xfId="1929"/>
    <cellStyle name="20% - Accent6 14" xfId="169"/>
    <cellStyle name="20% - Accent6 14 2" xfId="1930"/>
    <cellStyle name="20% - Accent6 14 3" xfId="1931"/>
    <cellStyle name="20% - Accent6 15" xfId="170"/>
    <cellStyle name="20% - Accent6 15 2" xfId="1932"/>
    <cellStyle name="20% - Accent6 15 3" xfId="1933"/>
    <cellStyle name="20% - Accent6 16" xfId="171"/>
    <cellStyle name="20% - Accent6 16 2" xfId="1934"/>
    <cellStyle name="20% - Accent6 16 3" xfId="1935"/>
    <cellStyle name="20% - Accent6 17" xfId="172"/>
    <cellStyle name="20% - Accent6 17 2" xfId="1936"/>
    <cellStyle name="20% - Accent6 17 3" xfId="1937"/>
    <cellStyle name="20% - Accent6 18" xfId="173"/>
    <cellStyle name="20% - Accent6 18 2" xfId="1938"/>
    <cellStyle name="20% - Accent6 18 3" xfId="1939"/>
    <cellStyle name="20% - Accent6 19" xfId="174"/>
    <cellStyle name="20% - Accent6 19 2" xfId="1940"/>
    <cellStyle name="20% - Accent6 19 3" xfId="1941"/>
    <cellStyle name="20% - Accent6 2" xfId="175"/>
    <cellStyle name="20% - Accent6 2 2" xfId="1942"/>
    <cellStyle name="20% - Accent6 2 3" xfId="1943"/>
    <cellStyle name="20% - Accent6 20" xfId="176"/>
    <cellStyle name="20% - Accent6 20 2" xfId="1944"/>
    <cellStyle name="20% - Accent6 20 3" xfId="1945"/>
    <cellStyle name="20% - Accent6 21" xfId="177"/>
    <cellStyle name="20% - Accent6 21 2" xfId="1946"/>
    <cellStyle name="20% - Accent6 21 3" xfId="1947"/>
    <cellStyle name="20% - Accent6 22" xfId="178"/>
    <cellStyle name="20% - Accent6 22 2" xfId="1948"/>
    <cellStyle name="20% - Accent6 22 3" xfId="1949"/>
    <cellStyle name="20% - Accent6 23" xfId="179"/>
    <cellStyle name="20% - Accent6 23 2" xfId="1950"/>
    <cellStyle name="20% - Accent6 23 3" xfId="1951"/>
    <cellStyle name="20% - Accent6 24" xfId="180"/>
    <cellStyle name="20% - Accent6 24 2" xfId="1952"/>
    <cellStyle name="20% - Accent6 24 3" xfId="1953"/>
    <cellStyle name="20% - Accent6 25" xfId="181"/>
    <cellStyle name="20% - Accent6 25 2" xfId="1954"/>
    <cellStyle name="20% - Accent6 25 3" xfId="1955"/>
    <cellStyle name="20% - Accent6 26" xfId="182"/>
    <cellStyle name="20% - Accent6 26 2" xfId="1956"/>
    <cellStyle name="20% - Accent6 26 3" xfId="1957"/>
    <cellStyle name="20% - Accent6 27" xfId="183"/>
    <cellStyle name="20% - Accent6 27 2" xfId="1958"/>
    <cellStyle name="20% - Accent6 27 3" xfId="1959"/>
    <cellStyle name="20% - Accent6 28" xfId="184"/>
    <cellStyle name="20% - Accent6 28 2" xfId="1960"/>
    <cellStyle name="20% - Accent6 28 3" xfId="1961"/>
    <cellStyle name="20% - Accent6 29" xfId="185"/>
    <cellStyle name="20% - Accent6 29 2" xfId="1962"/>
    <cellStyle name="20% - Accent6 29 3" xfId="1963"/>
    <cellStyle name="20% - Accent6 3" xfId="186"/>
    <cellStyle name="20% - Accent6 3 2" xfId="1964"/>
    <cellStyle name="20% - Accent6 3 3" xfId="1965"/>
    <cellStyle name="20% - Accent6 30" xfId="187"/>
    <cellStyle name="20% - Accent6 30 2" xfId="1966"/>
    <cellStyle name="20% - Accent6 30 3" xfId="1967"/>
    <cellStyle name="20% - Accent6 31" xfId="188"/>
    <cellStyle name="20% - Accent6 31 2" xfId="1968"/>
    <cellStyle name="20% - Accent6 31 3" xfId="1969"/>
    <cellStyle name="20% - Accent6 32" xfId="1970"/>
    <cellStyle name="20% - Accent6 4" xfId="189"/>
    <cellStyle name="20% - Accent6 4 2" xfId="1971"/>
    <cellStyle name="20% - Accent6 4 3" xfId="1972"/>
    <cellStyle name="20% - Accent6 5" xfId="190"/>
    <cellStyle name="20% - Accent6 5 2" xfId="1973"/>
    <cellStyle name="20% - Accent6 5 3" xfId="1974"/>
    <cellStyle name="20% - Accent6 6" xfId="191"/>
    <cellStyle name="20% - Accent6 6 2" xfId="1975"/>
    <cellStyle name="20% - Accent6 6 3" xfId="1976"/>
    <cellStyle name="20% - Accent6 7" xfId="192"/>
    <cellStyle name="20% - Accent6 7 2" xfId="1977"/>
    <cellStyle name="20% - Accent6 7 3" xfId="1978"/>
    <cellStyle name="20% - Accent6 8" xfId="193"/>
    <cellStyle name="20% - Accent6 8 2" xfId="1979"/>
    <cellStyle name="20% - Accent6 8 3" xfId="1980"/>
    <cellStyle name="20% - Accent6 9" xfId="194"/>
    <cellStyle name="20% - Accent6 9 2" xfId="1981"/>
    <cellStyle name="20% - Accent6 9 3" xfId="1982"/>
    <cellStyle name="40% - Accent1 10" xfId="195"/>
    <cellStyle name="40% - Accent1 10 2" xfId="1983"/>
    <cellStyle name="40% - Accent1 10 3" xfId="1984"/>
    <cellStyle name="40% - Accent1 11" xfId="196"/>
    <cellStyle name="40% - Accent1 11 2" xfId="1985"/>
    <cellStyle name="40% - Accent1 11 3" xfId="1986"/>
    <cellStyle name="40% - Accent1 12" xfId="197"/>
    <cellStyle name="40% - Accent1 12 2" xfId="1987"/>
    <cellStyle name="40% - Accent1 12 3" xfId="1988"/>
    <cellStyle name="40% - Accent1 13" xfId="198"/>
    <cellStyle name="40% - Accent1 13 2" xfId="1989"/>
    <cellStyle name="40% - Accent1 13 3" xfId="1990"/>
    <cellStyle name="40% - Accent1 14" xfId="199"/>
    <cellStyle name="40% - Accent1 14 2" xfId="1991"/>
    <cellStyle name="40% - Accent1 14 3" xfId="1992"/>
    <cellStyle name="40% - Accent1 15" xfId="200"/>
    <cellStyle name="40% - Accent1 15 2" xfId="1993"/>
    <cellStyle name="40% - Accent1 15 3" xfId="1994"/>
    <cellStyle name="40% - Accent1 16" xfId="201"/>
    <cellStyle name="40% - Accent1 16 2" xfId="1995"/>
    <cellStyle name="40% - Accent1 16 3" xfId="1996"/>
    <cellStyle name="40% - Accent1 17" xfId="202"/>
    <cellStyle name="40% - Accent1 17 2" xfId="1997"/>
    <cellStyle name="40% - Accent1 17 3" xfId="1998"/>
    <cellStyle name="40% - Accent1 18" xfId="203"/>
    <cellStyle name="40% - Accent1 18 2" xfId="1999"/>
    <cellStyle name="40% - Accent1 18 3" xfId="2000"/>
    <cellStyle name="40% - Accent1 19" xfId="204"/>
    <cellStyle name="40% - Accent1 19 2" xfId="2001"/>
    <cellStyle name="40% - Accent1 19 3" xfId="2002"/>
    <cellStyle name="40% - Accent1 2" xfId="205"/>
    <cellStyle name="40% - Accent1 2 2" xfId="2003"/>
    <cellStyle name="40% - Accent1 2 3" xfId="2004"/>
    <cellStyle name="40% - Accent1 20" xfId="206"/>
    <cellStyle name="40% - Accent1 20 2" xfId="2005"/>
    <cellStyle name="40% - Accent1 20 3" xfId="2006"/>
    <cellStyle name="40% - Accent1 21" xfId="207"/>
    <cellStyle name="40% - Accent1 21 2" xfId="2007"/>
    <cellStyle name="40% - Accent1 21 3" xfId="2008"/>
    <cellStyle name="40% - Accent1 22" xfId="208"/>
    <cellStyle name="40% - Accent1 22 2" xfId="2009"/>
    <cellStyle name="40% - Accent1 22 3" xfId="2010"/>
    <cellStyle name="40% - Accent1 23" xfId="209"/>
    <cellStyle name="40% - Accent1 23 2" xfId="2011"/>
    <cellStyle name="40% - Accent1 23 3" xfId="2012"/>
    <cellStyle name="40% - Accent1 24" xfId="210"/>
    <cellStyle name="40% - Accent1 24 2" xfId="2013"/>
    <cellStyle name="40% - Accent1 24 3" xfId="2014"/>
    <cellStyle name="40% - Accent1 25" xfId="211"/>
    <cellStyle name="40% - Accent1 25 2" xfId="2015"/>
    <cellStyle name="40% - Accent1 25 3" xfId="2016"/>
    <cellStyle name="40% - Accent1 26" xfId="212"/>
    <cellStyle name="40% - Accent1 26 2" xfId="2017"/>
    <cellStyle name="40% - Accent1 26 3" xfId="2018"/>
    <cellStyle name="40% - Accent1 27" xfId="213"/>
    <cellStyle name="40% - Accent1 27 2" xfId="2019"/>
    <cellStyle name="40% - Accent1 27 3" xfId="2020"/>
    <cellStyle name="40% - Accent1 28" xfId="214"/>
    <cellStyle name="40% - Accent1 28 2" xfId="2021"/>
    <cellStyle name="40% - Accent1 28 3" xfId="2022"/>
    <cellStyle name="40% - Accent1 29" xfId="215"/>
    <cellStyle name="40% - Accent1 29 2" xfId="2023"/>
    <cellStyle name="40% - Accent1 29 3" xfId="2024"/>
    <cellStyle name="40% - Accent1 3" xfId="216"/>
    <cellStyle name="40% - Accent1 3 2" xfId="2025"/>
    <cellStyle name="40% - Accent1 3 3" xfId="2026"/>
    <cellStyle name="40% - Accent1 30" xfId="217"/>
    <cellStyle name="40% - Accent1 30 2" xfId="2027"/>
    <cellStyle name="40% - Accent1 30 3" xfId="2028"/>
    <cellStyle name="40% - Accent1 31" xfId="218"/>
    <cellStyle name="40% - Accent1 31 2" xfId="2029"/>
    <cellStyle name="40% - Accent1 31 3" xfId="2030"/>
    <cellStyle name="40% - Accent1 32" xfId="2031"/>
    <cellStyle name="40% - Accent1 4" xfId="219"/>
    <cellStyle name="40% - Accent1 4 2" xfId="2032"/>
    <cellStyle name="40% - Accent1 4 3" xfId="2033"/>
    <cellStyle name="40% - Accent1 5" xfId="220"/>
    <cellStyle name="40% - Accent1 5 2" xfId="2034"/>
    <cellStyle name="40% - Accent1 5 3" xfId="2035"/>
    <cellStyle name="40% - Accent1 6" xfId="221"/>
    <cellStyle name="40% - Accent1 6 2" xfId="2036"/>
    <cellStyle name="40% - Accent1 6 3" xfId="2037"/>
    <cellStyle name="40% - Accent1 7" xfId="222"/>
    <cellStyle name="40% - Accent1 7 2" xfId="2038"/>
    <cellStyle name="40% - Accent1 7 3" xfId="2039"/>
    <cellStyle name="40% - Accent1 8" xfId="223"/>
    <cellStyle name="40% - Accent1 8 2" xfId="2040"/>
    <cellStyle name="40% - Accent1 8 3" xfId="2041"/>
    <cellStyle name="40% - Accent1 9" xfId="224"/>
    <cellStyle name="40% - Accent1 9 2" xfId="2042"/>
    <cellStyle name="40% - Accent1 9 3" xfId="2043"/>
    <cellStyle name="40% - Accent2 10" xfId="225"/>
    <cellStyle name="40% - Accent2 10 2" xfId="2044"/>
    <cellStyle name="40% - Accent2 10 3" xfId="2045"/>
    <cellStyle name="40% - Accent2 11" xfId="226"/>
    <cellStyle name="40% - Accent2 11 2" xfId="2046"/>
    <cellStyle name="40% - Accent2 11 3" xfId="2047"/>
    <cellStyle name="40% - Accent2 12" xfId="227"/>
    <cellStyle name="40% - Accent2 12 2" xfId="2048"/>
    <cellStyle name="40% - Accent2 12 3" xfId="2049"/>
    <cellStyle name="40% - Accent2 13" xfId="228"/>
    <cellStyle name="40% - Accent2 13 2" xfId="2050"/>
    <cellStyle name="40% - Accent2 13 3" xfId="2051"/>
    <cellStyle name="40% - Accent2 14" xfId="229"/>
    <cellStyle name="40% - Accent2 14 2" xfId="2052"/>
    <cellStyle name="40% - Accent2 14 3" xfId="2053"/>
    <cellStyle name="40% - Accent2 15" xfId="230"/>
    <cellStyle name="40% - Accent2 15 2" xfId="2054"/>
    <cellStyle name="40% - Accent2 15 3" xfId="2055"/>
    <cellStyle name="40% - Accent2 16" xfId="231"/>
    <cellStyle name="40% - Accent2 16 2" xfId="2056"/>
    <cellStyle name="40% - Accent2 16 3" xfId="2057"/>
    <cellStyle name="40% - Accent2 17" xfId="232"/>
    <cellStyle name="40% - Accent2 17 2" xfId="2058"/>
    <cellStyle name="40% - Accent2 17 3" xfId="2059"/>
    <cellStyle name="40% - Accent2 18" xfId="233"/>
    <cellStyle name="40% - Accent2 18 2" xfId="2060"/>
    <cellStyle name="40% - Accent2 18 3" xfId="2061"/>
    <cellStyle name="40% - Accent2 19" xfId="234"/>
    <cellStyle name="40% - Accent2 19 2" xfId="2062"/>
    <cellStyle name="40% - Accent2 19 3" xfId="2063"/>
    <cellStyle name="40% - Accent2 2" xfId="235"/>
    <cellStyle name="40% - Accent2 2 2" xfId="2064"/>
    <cellStyle name="40% - Accent2 2 3" xfId="2065"/>
    <cellStyle name="40% - Accent2 20" xfId="236"/>
    <cellStyle name="40% - Accent2 20 2" xfId="2066"/>
    <cellStyle name="40% - Accent2 20 3" xfId="2067"/>
    <cellStyle name="40% - Accent2 21" xfId="237"/>
    <cellStyle name="40% - Accent2 21 2" xfId="2068"/>
    <cellStyle name="40% - Accent2 21 3" xfId="2069"/>
    <cellStyle name="40% - Accent2 22" xfId="238"/>
    <cellStyle name="40% - Accent2 22 2" xfId="2070"/>
    <cellStyle name="40% - Accent2 22 3" xfId="2071"/>
    <cellStyle name="40% - Accent2 23" xfId="239"/>
    <cellStyle name="40% - Accent2 23 2" xfId="2072"/>
    <cellStyle name="40% - Accent2 23 3" xfId="2073"/>
    <cellStyle name="40% - Accent2 24" xfId="240"/>
    <cellStyle name="40% - Accent2 24 2" xfId="2074"/>
    <cellStyle name="40% - Accent2 24 3" xfId="2075"/>
    <cellStyle name="40% - Accent2 25" xfId="241"/>
    <cellStyle name="40% - Accent2 25 2" xfId="2076"/>
    <cellStyle name="40% - Accent2 25 3" xfId="2077"/>
    <cellStyle name="40% - Accent2 26" xfId="242"/>
    <cellStyle name="40% - Accent2 26 2" xfId="2078"/>
    <cellStyle name="40% - Accent2 26 3" xfId="2079"/>
    <cellStyle name="40% - Accent2 27" xfId="243"/>
    <cellStyle name="40% - Accent2 27 2" xfId="2080"/>
    <cellStyle name="40% - Accent2 27 3" xfId="2081"/>
    <cellStyle name="40% - Accent2 28" xfId="244"/>
    <cellStyle name="40% - Accent2 28 2" xfId="2082"/>
    <cellStyle name="40% - Accent2 28 3" xfId="2083"/>
    <cellStyle name="40% - Accent2 29" xfId="245"/>
    <cellStyle name="40% - Accent2 29 2" xfId="2084"/>
    <cellStyle name="40% - Accent2 29 3" xfId="2085"/>
    <cellStyle name="40% - Accent2 3" xfId="246"/>
    <cellStyle name="40% - Accent2 3 2" xfId="2086"/>
    <cellStyle name="40% - Accent2 3 3" xfId="2087"/>
    <cellStyle name="40% - Accent2 30" xfId="247"/>
    <cellStyle name="40% - Accent2 30 2" xfId="2088"/>
    <cellStyle name="40% - Accent2 30 3" xfId="2089"/>
    <cellStyle name="40% - Accent2 31" xfId="248"/>
    <cellStyle name="40% - Accent2 31 2" xfId="2090"/>
    <cellStyle name="40% - Accent2 31 3" xfId="2091"/>
    <cellStyle name="40% - Accent2 32" xfId="2092"/>
    <cellStyle name="40% - Accent2 4" xfId="249"/>
    <cellStyle name="40% - Accent2 4 2" xfId="2093"/>
    <cellStyle name="40% - Accent2 4 3" xfId="2094"/>
    <cellStyle name="40% - Accent2 5" xfId="250"/>
    <cellStyle name="40% - Accent2 5 2" xfId="2095"/>
    <cellStyle name="40% - Accent2 5 3" xfId="2096"/>
    <cellStyle name="40% - Accent2 6" xfId="251"/>
    <cellStyle name="40% - Accent2 6 2" xfId="2097"/>
    <cellStyle name="40% - Accent2 6 3" xfId="2098"/>
    <cellStyle name="40% - Accent2 7" xfId="252"/>
    <cellStyle name="40% - Accent2 7 2" xfId="2099"/>
    <cellStyle name="40% - Accent2 7 3" xfId="2100"/>
    <cellStyle name="40% - Accent2 8" xfId="253"/>
    <cellStyle name="40% - Accent2 8 2" xfId="2101"/>
    <cellStyle name="40% - Accent2 8 3" xfId="2102"/>
    <cellStyle name="40% - Accent2 9" xfId="254"/>
    <cellStyle name="40% - Accent2 9 2" xfId="2103"/>
    <cellStyle name="40% - Accent2 9 3" xfId="2104"/>
    <cellStyle name="40% - Accent3 10" xfId="255"/>
    <cellStyle name="40% - Accent3 10 2" xfId="2105"/>
    <cellStyle name="40% - Accent3 10 3" xfId="2106"/>
    <cellStyle name="40% - Accent3 11" xfId="256"/>
    <cellStyle name="40% - Accent3 11 2" xfId="2107"/>
    <cellStyle name="40% - Accent3 11 3" xfId="2108"/>
    <cellStyle name="40% - Accent3 12" xfId="257"/>
    <cellStyle name="40% - Accent3 12 2" xfId="2109"/>
    <cellStyle name="40% - Accent3 12 3" xfId="2110"/>
    <cellStyle name="40% - Accent3 13" xfId="258"/>
    <cellStyle name="40% - Accent3 13 2" xfId="2111"/>
    <cellStyle name="40% - Accent3 13 3" xfId="2112"/>
    <cellStyle name="40% - Accent3 14" xfId="259"/>
    <cellStyle name="40% - Accent3 14 2" xfId="2113"/>
    <cellStyle name="40% - Accent3 14 3" xfId="2114"/>
    <cellStyle name="40% - Accent3 15" xfId="260"/>
    <cellStyle name="40% - Accent3 15 2" xfId="2115"/>
    <cellStyle name="40% - Accent3 15 3" xfId="2116"/>
    <cellStyle name="40% - Accent3 16" xfId="261"/>
    <cellStyle name="40% - Accent3 16 2" xfId="2117"/>
    <cellStyle name="40% - Accent3 16 3" xfId="2118"/>
    <cellStyle name="40% - Accent3 17" xfId="262"/>
    <cellStyle name="40% - Accent3 17 2" xfId="2119"/>
    <cellStyle name="40% - Accent3 17 3" xfId="2120"/>
    <cellStyle name="40% - Accent3 18" xfId="263"/>
    <cellStyle name="40% - Accent3 18 2" xfId="2121"/>
    <cellStyle name="40% - Accent3 18 3" xfId="2122"/>
    <cellStyle name="40% - Accent3 19" xfId="264"/>
    <cellStyle name="40% - Accent3 19 2" xfId="2123"/>
    <cellStyle name="40% - Accent3 19 3" xfId="2124"/>
    <cellStyle name="40% - Accent3 2" xfId="265"/>
    <cellStyle name="40% - Accent3 2 2" xfId="2125"/>
    <cellStyle name="40% - Accent3 2 3" xfId="2126"/>
    <cellStyle name="40% - Accent3 20" xfId="266"/>
    <cellStyle name="40% - Accent3 20 2" xfId="2127"/>
    <cellStyle name="40% - Accent3 20 3" xfId="2128"/>
    <cellStyle name="40% - Accent3 21" xfId="267"/>
    <cellStyle name="40% - Accent3 21 2" xfId="2129"/>
    <cellStyle name="40% - Accent3 21 3" xfId="2130"/>
    <cellStyle name="40% - Accent3 22" xfId="268"/>
    <cellStyle name="40% - Accent3 22 2" xfId="2131"/>
    <cellStyle name="40% - Accent3 22 3" xfId="2132"/>
    <cellStyle name="40% - Accent3 23" xfId="269"/>
    <cellStyle name="40% - Accent3 23 2" xfId="2133"/>
    <cellStyle name="40% - Accent3 23 3" xfId="2134"/>
    <cellStyle name="40% - Accent3 24" xfId="270"/>
    <cellStyle name="40% - Accent3 24 2" xfId="2135"/>
    <cellStyle name="40% - Accent3 24 3" xfId="2136"/>
    <cellStyle name="40% - Accent3 25" xfId="271"/>
    <cellStyle name="40% - Accent3 25 2" xfId="2137"/>
    <cellStyle name="40% - Accent3 25 3" xfId="2138"/>
    <cellStyle name="40% - Accent3 26" xfId="272"/>
    <cellStyle name="40% - Accent3 26 2" xfId="2139"/>
    <cellStyle name="40% - Accent3 26 3" xfId="2140"/>
    <cellStyle name="40% - Accent3 27" xfId="273"/>
    <cellStyle name="40% - Accent3 27 2" xfId="2141"/>
    <cellStyle name="40% - Accent3 27 3" xfId="2142"/>
    <cellStyle name="40% - Accent3 28" xfId="274"/>
    <cellStyle name="40% - Accent3 28 2" xfId="2143"/>
    <cellStyle name="40% - Accent3 28 3" xfId="2144"/>
    <cellStyle name="40% - Accent3 29" xfId="275"/>
    <cellStyle name="40% - Accent3 29 2" xfId="2145"/>
    <cellStyle name="40% - Accent3 29 3" xfId="2146"/>
    <cellStyle name="40% - Accent3 3" xfId="276"/>
    <cellStyle name="40% - Accent3 3 2" xfId="2147"/>
    <cellStyle name="40% - Accent3 3 3" xfId="2148"/>
    <cellStyle name="40% - Accent3 30" xfId="277"/>
    <cellStyle name="40% - Accent3 30 2" xfId="2149"/>
    <cellStyle name="40% - Accent3 30 3" xfId="2150"/>
    <cellStyle name="40% - Accent3 31" xfId="278"/>
    <cellStyle name="40% - Accent3 31 2" xfId="2151"/>
    <cellStyle name="40% - Accent3 31 3" xfId="2152"/>
    <cellStyle name="40% - Accent3 32" xfId="2153"/>
    <cellStyle name="40% - Accent3 4" xfId="279"/>
    <cellStyle name="40% - Accent3 4 2" xfId="2154"/>
    <cellStyle name="40% - Accent3 4 3" xfId="2155"/>
    <cellStyle name="40% - Accent3 5" xfId="280"/>
    <cellStyle name="40% - Accent3 5 2" xfId="2156"/>
    <cellStyle name="40% - Accent3 5 3" xfId="2157"/>
    <cellStyle name="40% - Accent3 6" xfId="281"/>
    <cellStyle name="40% - Accent3 6 2" xfId="2158"/>
    <cellStyle name="40% - Accent3 6 3" xfId="2159"/>
    <cellStyle name="40% - Accent3 7" xfId="282"/>
    <cellStyle name="40% - Accent3 7 2" xfId="2160"/>
    <cellStyle name="40% - Accent3 7 3" xfId="2161"/>
    <cellStyle name="40% - Accent3 8" xfId="283"/>
    <cellStyle name="40% - Accent3 8 2" xfId="2162"/>
    <cellStyle name="40% - Accent3 8 3" xfId="2163"/>
    <cellStyle name="40% - Accent3 9" xfId="284"/>
    <cellStyle name="40% - Accent3 9 2" xfId="2164"/>
    <cellStyle name="40% - Accent3 9 3" xfId="2165"/>
    <cellStyle name="40% - Accent4 10" xfId="285"/>
    <cellStyle name="40% - Accent4 10 2" xfId="2166"/>
    <cellStyle name="40% - Accent4 10 3" xfId="2167"/>
    <cellStyle name="40% - Accent4 11" xfId="286"/>
    <cellStyle name="40% - Accent4 11 2" xfId="2168"/>
    <cellStyle name="40% - Accent4 11 3" xfId="2169"/>
    <cellStyle name="40% - Accent4 12" xfId="287"/>
    <cellStyle name="40% - Accent4 12 2" xfId="2170"/>
    <cellStyle name="40% - Accent4 12 3" xfId="2171"/>
    <cellStyle name="40% - Accent4 13" xfId="288"/>
    <cellStyle name="40% - Accent4 13 2" xfId="2172"/>
    <cellStyle name="40% - Accent4 13 3" xfId="2173"/>
    <cellStyle name="40% - Accent4 14" xfId="289"/>
    <cellStyle name="40% - Accent4 14 2" xfId="2174"/>
    <cellStyle name="40% - Accent4 14 3" xfId="2175"/>
    <cellStyle name="40% - Accent4 15" xfId="290"/>
    <cellStyle name="40% - Accent4 15 2" xfId="2176"/>
    <cellStyle name="40% - Accent4 15 3" xfId="2177"/>
    <cellStyle name="40% - Accent4 16" xfId="291"/>
    <cellStyle name="40% - Accent4 16 2" xfId="2178"/>
    <cellStyle name="40% - Accent4 16 3" xfId="2179"/>
    <cellStyle name="40% - Accent4 17" xfId="292"/>
    <cellStyle name="40% - Accent4 17 2" xfId="2180"/>
    <cellStyle name="40% - Accent4 17 3" xfId="2181"/>
    <cellStyle name="40% - Accent4 18" xfId="293"/>
    <cellStyle name="40% - Accent4 18 2" xfId="2182"/>
    <cellStyle name="40% - Accent4 18 3" xfId="2183"/>
    <cellStyle name="40% - Accent4 19" xfId="294"/>
    <cellStyle name="40% - Accent4 19 2" xfId="2184"/>
    <cellStyle name="40% - Accent4 19 3" xfId="2185"/>
    <cellStyle name="40% - Accent4 2" xfId="295"/>
    <cellStyle name="40% - Accent4 2 2" xfId="2186"/>
    <cellStyle name="40% - Accent4 2 3" xfId="2187"/>
    <cellStyle name="40% - Accent4 20" xfId="296"/>
    <cellStyle name="40% - Accent4 20 2" xfId="2188"/>
    <cellStyle name="40% - Accent4 20 3" xfId="2189"/>
    <cellStyle name="40% - Accent4 21" xfId="297"/>
    <cellStyle name="40% - Accent4 21 2" xfId="2190"/>
    <cellStyle name="40% - Accent4 21 3" xfId="2191"/>
    <cellStyle name="40% - Accent4 22" xfId="298"/>
    <cellStyle name="40% - Accent4 22 2" xfId="2192"/>
    <cellStyle name="40% - Accent4 22 3" xfId="2193"/>
    <cellStyle name="40% - Accent4 23" xfId="299"/>
    <cellStyle name="40% - Accent4 23 2" xfId="2194"/>
    <cellStyle name="40% - Accent4 23 3" xfId="2195"/>
    <cellStyle name="40% - Accent4 24" xfId="300"/>
    <cellStyle name="40% - Accent4 24 2" xfId="2196"/>
    <cellStyle name="40% - Accent4 24 3" xfId="2197"/>
    <cellStyle name="40% - Accent4 25" xfId="301"/>
    <cellStyle name="40% - Accent4 25 2" xfId="2198"/>
    <cellStyle name="40% - Accent4 25 3" xfId="2199"/>
    <cellStyle name="40% - Accent4 26" xfId="302"/>
    <cellStyle name="40% - Accent4 26 2" xfId="2200"/>
    <cellStyle name="40% - Accent4 26 3" xfId="2201"/>
    <cellStyle name="40% - Accent4 27" xfId="303"/>
    <cellStyle name="40% - Accent4 27 2" xfId="2202"/>
    <cellStyle name="40% - Accent4 27 3" xfId="2203"/>
    <cellStyle name="40% - Accent4 28" xfId="304"/>
    <cellStyle name="40% - Accent4 28 2" xfId="2204"/>
    <cellStyle name="40% - Accent4 28 3" xfId="2205"/>
    <cellStyle name="40% - Accent4 29" xfId="305"/>
    <cellStyle name="40% - Accent4 29 2" xfId="2206"/>
    <cellStyle name="40% - Accent4 29 3" xfId="2207"/>
    <cellStyle name="40% - Accent4 3" xfId="306"/>
    <cellStyle name="40% - Accent4 3 2" xfId="2208"/>
    <cellStyle name="40% - Accent4 3 3" xfId="2209"/>
    <cellStyle name="40% - Accent4 30" xfId="307"/>
    <cellStyle name="40% - Accent4 30 2" xfId="2210"/>
    <cellStyle name="40% - Accent4 30 3" xfId="2211"/>
    <cellStyle name="40% - Accent4 31" xfId="308"/>
    <cellStyle name="40% - Accent4 31 2" xfId="2212"/>
    <cellStyle name="40% - Accent4 31 3" xfId="2213"/>
    <cellStyle name="40% - Accent4 32" xfId="2214"/>
    <cellStyle name="40% - Accent4 4" xfId="309"/>
    <cellStyle name="40% - Accent4 4 2" xfId="2215"/>
    <cellStyle name="40% - Accent4 4 3" xfId="2216"/>
    <cellStyle name="40% - Accent4 5" xfId="310"/>
    <cellStyle name="40% - Accent4 5 2" xfId="2217"/>
    <cellStyle name="40% - Accent4 5 3" xfId="2218"/>
    <cellStyle name="40% - Accent4 6" xfId="311"/>
    <cellStyle name="40% - Accent4 6 2" xfId="2219"/>
    <cellStyle name="40% - Accent4 6 3" xfId="2220"/>
    <cellStyle name="40% - Accent4 7" xfId="312"/>
    <cellStyle name="40% - Accent4 7 2" xfId="2221"/>
    <cellStyle name="40% - Accent4 7 3" xfId="2222"/>
    <cellStyle name="40% - Accent4 8" xfId="313"/>
    <cellStyle name="40% - Accent4 8 2" xfId="2223"/>
    <cellStyle name="40% - Accent4 8 3" xfId="2224"/>
    <cellStyle name="40% - Accent4 9" xfId="314"/>
    <cellStyle name="40% - Accent4 9 2" xfId="2225"/>
    <cellStyle name="40% - Accent4 9 3" xfId="2226"/>
    <cellStyle name="40% - Accent5 10" xfId="315"/>
    <cellStyle name="40% - Accent5 10 2" xfId="2227"/>
    <cellStyle name="40% - Accent5 10 3" xfId="2228"/>
    <cellStyle name="40% - Accent5 11" xfId="316"/>
    <cellStyle name="40% - Accent5 11 2" xfId="2229"/>
    <cellStyle name="40% - Accent5 11 3" xfId="2230"/>
    <cellStyle name="40% - Accent5 12" xfId="317"/>
    <cellStyle name="40% - Accent5 12 2" xfId="2231"/>
    <cellStyle name="40% - Accent5 12 3" xfId="2232"/>
    <cellStyle name="40% - Accent5 13" xfId="318"/>
    <cellStyle name="40% - Accent5 13 2" xfId="2233"/>
    <cellStyle name="40% - Accent5 13 3" xfId="2234"/>
    <cellStyle name="40% - Accent5 14" xfId="319"/>
    <cellStyle name="40% - Accent5 14 2" xfId="2235"/>
    <cellStyle name="40% - Accent5 14 3" xfId="2236"/>
    <cellStyle name="40% - Accent5 15" xfId="320"/>
    <cellStyle name="40% - Accent5 15 2" xfId="2237"/>
    <cellStyle name="40% - Accent5 15 3" xfId="2238"/>
    <cellStyle name="40% - Accent5 16" xfId="321"/>
    <cellStyle name="40% - Accent5 16 2" xfId="2239"/>
    <cellStyle name="40% - Accent5 16 3" xfId="2240"/>
    <cellStyle name="40% - Accent5 17" xfId="322"/>
    <cellStyle name="40% - Accent5 17 2" xfId="2241"/>
    <cellStyle name="40% - Accent5 17 3" xfId="2242"/>
    <cellStyle name="40% - Accent5 18" xfId="323"/>
    <cellStyle name="40% - Accent5 18 2" xfId="2243"/>
    <cellStyle name="40% - Accent5 18 3" xfId="2244"/>
    <cellStyle name="40% - Accent5 19" xfId="324"/>
    <cellStyle name="40% - Accent5 19 2" xfId="2245"/>
    <cellStyle name="40% - Accent5 19 3" xfId="2246"/>
    <cellStyle name="40% - Accent5 2" xfId="325"/>
    <cellStyle name="40% - Accent5 2 2" xfId="2247"/>
    <cellStyle name="40% - Accent5 2 3" xfId="2248"/>
    <cellStyle name="40% - Accent5 20" xfId="326"/>
    <cellStyle name="40% - Accent5 20 2" xfId="2249"/>
    <cellStyle name="40% - Accent5 20 3" xfId="2250"/>
    <cellStyle name="40% - Accent5 21" xfId="327"/>
    <cellStyle name="40% - Accent5 21 2" xfId="2251"/>
    <cellStyle name="40% - Accent5 21 3" xfId="2252"/>
    <cellStyle name="40% - Accent5 22" xfId="328"/>
    <cellStyle name="40% - Accent5 22 2" xfId="2253"/>
    <cellStyle name="40% - Accent5 22 3" xfId="2254"/>
    <cellStyle name="40% - Accent5 23" xfId="329"/>
    <cellStyle name="40% - Accent5 23 2" xfId="2255"/>
    <cellStyle name="40% - Accent5 23 3" xfId="2256"/>
    <cellStyle name="40% - Accent5 24" xfId="330"/>
    <cellStyle name="40% - Accent5 24 2" xfId="2257"/>
    <cellStyle name="40% - Accent5 24 3" xfId="2258"/>
    <cellStyle name="40% - Accent5 25" xfId="331"/>
    <cellStyle name="40% - Accent5 25 2" xfId="2259"/>
    <cellStyle name="40% - Accent5 25 3" xfId="2260"/>
    <cellStyle name="40% - Accent5 26" xfId="332"/>
    <cellStyle name="40% - Accent5 26 2" xfId="2261"/>
    <cellStyle name="40% - Accent5 26 3" xfId="2262"/>
    <cellStyle name="40% - Accent5 27" xfId="333"/>
    <cellStyle name="40% - Accent5 27 2" xfId="2263"/>
    <cellStyle name="40% - Accent5 27 3" xfId="2264"/>
    <cellStyle name="40% - Accent5 28" xfId="334"/>
    <cellStyle name="40% - Accent5 28 2" xfId="2265"/>
    <cellStyle name="40% - Accent5 28 3" xfId="2266"/>
    <cellStyle name="40% - Accent5 29" xfId="335"/>
    <cellStyle name="40% - Accent5 29 2" xfId="2267"/>
    <cellStyle name="40% - Accent5 29 3" xfId="2268"/>
    <cellStyle name="40% - Accent5 3" xfId="336"/>
    <cellStyle name="40% - Accent5 3 2" xfId="2269"/>
    <cellStyle name="40% - Accent5 3 3" xfId="2270"/>
    <cellStyle name="40% - Accent5 30" xfId="337"/>
    <cellStyle name="40% - Accent5 30 2" xfId="2271"/>
    <cellStyle name="40% - Accent5 30 3" xfId="2272"/>
    <cellStyle name="40% - Accent5 31" xfId="338"/>
    <cellStyle name="40% - Accent5 31 2" xfId="2273"/>
    <cellStyle name="40% - Accent5 31 3" xfId="2274"/>
    <cellStyle name="40% - Accent5 32" xfId="2275"/>
    <cellStyle name="40% - Accent5 4" xfId="339"/>
    <cellStyle name="40% - Accent5 4 2" xfId="2276"/>
    <cellStyle name="40% - Accent5 4 3" xfId="2277"/>
    <cellStyle name="40% - Accent5 5" xfId="340"/>
    <cellStyle name="40% - Accent5 5 2" xfId="2278"/>
    <cellStyle name="40% - Accent5 5 3" xfId="2279"/>
    <cellStyle name="40% - Accent5 6" xfId="341"/>
    <cellStyle name="40% - Accent5 6 2" xfId="2280"/>
    <cellStyle name="40% - Accent5 6 3" xfId="2281"/>
    <cellStyle name="40% - Accent5 7" xfId="342"/>
    <cellStyle name="40% - Accent5 7 2" xfId="2282"/>
    <cellStyle name="40% - Accent5 7 3" xfId="2283"/>
    <cellStyle name="40% - Accent5 8" xfId="343"/>
    <cellStyle name="40% - Accent5 8 2" xfId="2284"/>
    <cellStyle name="40% - Accent5 8 3" xfId="2285"/>
    <cellStyle name="40% - Accent5 9" xfId="344"/>
    <cellStyle name="40% - Accent5 9 2" xfId="2286"/>
    <cellStyle name="40% - Accent5 9 3" xfId="2287"/>
    <cellStyle name="40% - Accent6 10" xfId="345"/>
    <cellStyle name="40% - Accent6 10 2" xfId="2288"/>
    <cellStyle name="40% - Accent6 10 3" xfId="2289"/>
    <cellStyle name="40% - Accent6 11" xfId="346"/>
    <cellStyle name="40% - Accent6 11 2" xfId="2290"/>
    <cellStyle name="40% - Accent6 11 3" xfId="2291"/>
    <cellStyle name="40% - Accent6 12" xfId="347"/>
    <cellStyle name="40% - Accent6 12 2" xfId="2292"/>
    <cellStyle name="40% - Accent6 12 3" xfId="2293"/>
    <cellStyle name="40% - Accent6 13" xfId="348"/>
    <cellStyle name="40% - Accent6 13 2" xfId="2294"/>
    <cellStyle name="40% - Accent6 13 3" xfId="2295"/>
    <cellStyle name="40% - Accent6 14" xfId="349"/>
    <cellStyle name="40% - Accent6 14 2" xfId="2296"/>
    <cellStyle name="40% - Accent6 14 3" xfId="2297"/>
    <cellStyle name="40% - Accent6 15" xfId="350"/>
    <cellStyle name="40% - Accent6 15 2" xfId="2298"/>
    <cellStyle name="40% - Accent6 15 3" xfId="2299"/>
    <cellStyle name="40% - Accent6 16" xfId="351"/>
    <cellStyle name="40% - Accent6 16 2" xfId="2300"/>
    <cellStyle name="40% - Accent6 16 3" xfId="2301"/>
    <cellStyle name="40% - Accent6 17" xfId="352"/>
    <cellStyle name="40% - Accent6 17 2" xfId="2302"/>
    <cellStyle name="40% - Accent6 17 3" xfId="2303"/>
    <cellStyle name="40% - Accent6 18" xfId="353"/>
    <cellStyle name="40% - Accent6 18 2" xfId="2304"/>
    <cellStyle name="40% - Accent6 18 3" xfId="2305"/>
    <cellStyle name="40% - Accent6 19" xfId="354"/>
    <cellStyle name="40% - Accent6 19 2" xfId="2306"/>
    <cellStyle name="40% - Accent6 19 3" xfId="2307"/>
    <cellStyle name="40% - Accent6 2" xfId="355"/>
    <cellStyle name="40% - Accent6 2 2" xfId="2308"/>
    <cellStyle name="40% - Accent6 2 3" xfId="2309"/>
    <cellStyle name="40% - Accent6 20" xfId="356"/>
    <cellStyle name="40% - Accent6 20 2" xfId="2310"/>
    <cellStyle name="40% - Accent6 20 3" xfId="2311"/>
    <cellStyle name="40% - Accent6 21" xfId="357"/>
    <cellStyle name="40% - Accent6 21 2" xfId="2312"/>
    <cellStyle name="40% - Accent6 21 3" xfId="2313"/>
    <cellStyle name="40% - Accent6 22" xfId="358"/>
    <cellStyle name="40% - Accent6 22 2" xfId="2314"/>
    <cellStyle name="40% - Accent6 22 3" xfId="2315"/>
    <cellStyle name="40% - Accent6 23" xfId="359"/>
    <cellStyle name="40% - Accent6 23 2" xfId="2316"/>
    <cellStyle name="40% - Accent6 23 3" xfId="2317"/>
    <cellStyle name="40% - Accent6 24" xfId="360"/>
    <cellStyle name="40% - Accent6 24 2" xfId="2318"/>
    <cellStyle name="40% - Accent6 24 3" xfId="2319"/>
    <cellStyle name="40% - Accent6 25" xfId="361"/>
    <cellStyle name="40% - Accent6 25 2" xfId="2320"/>
    <cellStyle name="40% - Accent6 25 3" xfId="2321"/>
    <cellStyle name="40% - Accent6 26" xfId="362"/>
    <cellStyle name="40% - Accent6 26 2" xfId="2322"/>
    <cellStyle name="40% - Accent6 26 3" xfId="2323"/>
    <cellStyle name="40% - Accent6 27" xfId="363"/>
    <cellStyle name="40% - Accent6 27 2" xfId="2324"/>
    <cellStyle name="40% - Accent6 27 3" xfId="2325"/>
    <cellStyle name="40% - Accent6 28" xfId="364"/>
    <cellStyle name="40% - Accent6 28 2" xfId="2326"/>
    <cellStyle name="40% - Accent6 28 3" xfId="2327"/>
    <cellStyle name="40% - Accent6 29" xfId="365"/>
    <cellStyle name="40% - Accent6 29 2" xfId="2328"/>
    <cellStyle name="40% - Accent6 29 3" xfId="2329"/>
    <cellStyle name="40% - Accent6 3" xfId="366"/>
    <cellStyle name="40% - Accent6 3 2" xfId="2330"/>
    <cellStyle name="40% - Accent6 3 3" xfId="2331"/>
    <cellStyle name="40% - Accent6 30" xfId="367"/>
    <cellStyle name="40% - Accent6 30 2" xfId="2332"/>
    <cellStyle name="40% - Accent6 30 3" xfId="2333"/>
    <cellStyle name="40% - Accent6 31" xfId="368"/>
    <cellStyle name="40% - Accent6 31 2" xfId="2334"/>
    <cellStyle name="40% - Accent6 31 3" xfId="2335"/>
    <cellStyle name="40% - Accent6 32" xfId="2336"/>
    <cellStyle name="40% - Accent6 4" xfId="369"/>
    <cellStyle name="40% - Accent6 4 2" xfId="2337"/>
    <cellStyle name="40% - Accent6 4 3" xfId="2338"/>
    <cellStyle name="40% - Accent6 5" xfId="370"/>
    <cellStyle name="40% - Accent6 5 2" xfId="2339"/>
    <cellStyle name="40% - Accent6 5 3" xfId="2340"/>
    <cellStyle name="40% - Accent6 6" xfId="371"/>
    <cellStyle name="40% - Accent6 6 2" xfId="2341"/>
    <cellStyle name="40% - Accent6 6 3" xfId="2342"/>
    <cellStyle name="40% - Accent6 7" xfId="372"/>
    <cellStyle name="40% - Accent6 7 2" xfId="2343"/>
    <cellStyle name="40% - Accent6 7 3" xfId="2344"/>
    <cellStyle name="40% - Accent6 8" xfId="373"/>
    <cellStyle name="40% - Accent6 8 2" xfId="2345"/>
    <cellStyle name="40% - Accent6 8 3" xfId="2346"/>
    <cellStyle name="40% - Accent6 9" xfId="374"/>
    <cellStyle name="40% - Accent6 9 2" xfId="2347"/>
    <cellStyle name="40% - Accent6 9 3" xfId="2348"/>
    <cellStyle name="60% - Accent1 10" xfId="375"/>
    <cellStyle name="60% - Accent1 10 2" xfId="2349"/>
    <cellStyle name="60% - Accent1 10 3" xfId="2350"/>
    <cellStyle name="60% - Accent1 11" xfId="376"/>
    <cellStyle name="60% - Accent1 11 2" xfId="2351"/>
    <cellStyle name="60% - Accent1 11 3" xfId="2352"/>
    <cellStyle name="60% - Accent1 12" xfId="377"/>
    <cellStyle name="60% - Accent1 12 2" xfId="2353"/>
    <cellStyle name="60% - Accent1 12 3" xfId="2354"/>
    <cellStyle name="60% - Accent1 13" xfId="378"/>
    <cellStyle name="60% - Accent1 13 2" xfId="2355"/>
    <cellStyle name="60% - Accent1 13 3" xfId="2356"/>
    <cellStyle name="60% - Accent1 14" xfId="379"/>
    <cellStyle name="60% - Accent1 14 2" xfId="2357"/>
    <cellStyle name="60% - Accent1 14 3" xfId="2358"/>
    <cellStyle name="60% - Accent1 15" xfId="380"/>
    <cellStyle name="60% - Accent1 15 2" xfId="2359"/>
    <cellStyle name="60% - Accent1 15 3" xfId="2360"/>
    <cellStyle name="60% - Accent1 16" xfId="381"/>
    <cellStyle name="60% - Accent1 16 2" xfId="2361"/>
    <cellStyle name="60% - Accent1 16 3" xfId="2362"/>
    <cellStyle name="60% - Accent1 17" xfId="382"/>
    <cellStyle name="60% - Accent1 17 2" xfId="2363"/>
    <cellStyle name="60% - Accent1 17 3" xfId="2364"/>
    <cellStyle name="60% - Accent1 18" xfId="383"/>
    <cellStyle name="60% - Accent1 18 2" xfId="2365"/>
    <cellStyle name="60% - Accent1 18 3" xfId="2366"/>
    <cellStyle name="60% - Accent1 19" xfId="384"/>
    <cellStyle name="60% - Accent1 19 2" xfId="2367"/>
    <cellStyle name="60% - Accent1 19 3" xfId="2368"/>
    <cellStyle name="60% - Accent1 2" xfId="385"/>
    <cellStyle name="60% - Accent1 2 2" xfId="2369"/>
    <cellStyle name="60% - Accent1 2 3" xfId="2370"/>
    <cellStyle name="60% - Accent1 20" xfId="386"/>
    <cellStyle name="60% - Accent1 20 2" xfId="2371"/>
    <cellStyle name="60% - Accent1 20 3" xfId="2372"/>
    <cellStyle name="60% - Accent1 21" xfId="387"/>
    <cellStyle name="60% - Accent1 21 2" xfId="2373"/>
    <cellStyle name="60% - Accent1 21 3" xfId="2374"/>
    <cellStyle name="60% - Accent1 22" xfId="388"/>
    <cellStyle name="60% - Accent1 22 2" xfId="2375"/>
    <cellStyle name="60% - Accent1 22 3" xfId="2376"/>
    <cellStyle name="60% - Accent1 23" xfId="389"/>
    <cellStyle name="60% - Accent1 23 2" xfId="2377"/>
    <cellStyle name="60% - Accent1 23 3" xfId="2378"/>
    <cellStyle name="60% - Accent1 24" xfId="390"/>
    <cellStyle name="60% - Accent1 24 2" xfId="2379"/>
    <cellStyle name="60% - Accent1 24 3" xfId="2380"/>
    <cellStyle name="60% - Accent1 25" xfId="391"/>
    <cellStyle name="60% - Accent1 25 2" xfId="2381"/>
    <cellStyle name="60% - Accent1 25 3" xfId="2382"/>
    <cellStyle name="60% - Accent1 26" xfId="392"/>
    <cellStyle name="60% - Accent1 26 2" xfId="2383"/>
    <cellStyle name="60% - Accent1 26 3" xfId="2384"/>
    <cellStyle name="60% - Accent1 27" xfId="393"/>
    <cellStyle name="60% - Accent1 27 2" xfId="2385"/>
    <cellStyle name="60% - Accent1 27 3" xfId="2386"/>
    <cellStyle name="60% - Accent1 28" xfId="394"/>
    <cellStyle name="60% - Accent1 28 2" xfId="2387"/>
    <cellStyle name="60% - Accent1 28 3" xfId="2388"/>
    <cellStyle name="60% - Accent1 29" xfId="395"/>
    <cellStyle name="60% - Accent1 29 2" xfId="2389"/>
    <cellStyle name="60% - Accent1 29 3" xfId="2390"/>
    <cellStyle name="60% - Accent1 3" xfId="396"/>
    <cellStyle name="60% - Accent1 3 2" xfId="2391"/>
    <cellStyle name="60% - Accent1 3 3" xfId="2392"/>
    <cellStyle name="60% - Accent1 30" xfId="397"/>
    <cellStyle name="60% - Accent1 30 2" xfId="2393"/>
    <cellStyle name="60% - Accent1 30 3" xfId="2394"/>
    <cellStyle name="60% - Accent1 31" xfId="398"/>
    <cellStyle name="60% - Accent1 31 2" xfId="2395"/>
    <cellStyle name="60% - Accent1 31 3" xfId="2396"/>
    <cellStyle name="60% - Accent1 32" xfId="2397"/>
    <cellStyle name="60% - Accent1 4" xfId="399"/>
    <cellStyle name="60% - Accent1 4 2" xfId="2398"/>
    <cellStyle name="60% - Accent1 4 3" xfId="2399"/>
    <cellStyle name="60% - Accent1 5" xfId="400"/>
    <cellStyle name="60% - Accent1 5 2" xfId="2400"/>
    <cellStyle name="60% - Accent1 5 3" xfId="2401"/>
    <cellStyle name="60% - Accent1 6" xfId="401"/>
    <cellStyle name="60% - Accent1 6 2" xfId="2402"/>
    <cellStyle name="60% - Accent1 6 3" xfId="2403"/>
    <cellStyle name="60% - Accent1 7" xfId="402"/>
    <cellStyle name="60% - Accent1 7 2" xfId="2404"/>
    <cellStyle name="60% - Accent1 7 3" xfId="2405"/>
    <cellStyle name="60% - Accent1 8" xfId="403"/>
    <cellStyle name="60% - Accent1 8 2" xfId="2406"/>
    <cellStyle name="60% - Accent1 8 3" xfId="2407"/>
    <cellStyle name="60% - Accent1 9" xfId="404"/>
    <cellStyle name="60% - Accent1 9 2" xfId="2408"/>
    <cellStyle name="60% - Accent1 9 3" xfId="2409"/>
    <cellStyle name="60% - Accent2 10" xfId="405"/>
    <cellStyle name="60% - Accent2 10 2" xfId="2410"/>
    <cellStyle name="60% - Accent2 10 3" xfId="2411"/>
    <cellStyle name="60% - Accent2 11" xfId="406"/>
    <cellStyle name="60% - Accent2 11 2" xfId="2412"/>
    <cellStyle name="60% - Accent2 11 3" xfId="2413"/>
    <cellStyle name="60% - Accent2 12" xfId="407"/>
    <cellStyle name="60% - Accent2 12 2" xfId="2414"/>
    <cellStyle name="60% - Accent2 12 3" xfId="2415"/>
    <cellStyle name="60% - Accent2 13" xfId="408"/>
    <cellStyle name="60% - Accent2 13 2" xfId="2416"/>
    <cellStyle name="60% - Accent2 13 3" xfId="2417"/>
    <cellStyle name="60% - Accent2 14" xfId="409"/>
    <cellStyle name="60% - Accent2 14 2" xfId="2418"/>
    <cellStyle name="60% - Accent2 14 3" xfId="2419"/>
    <cellStyle name="60% - Accent2 15" xfId="410"/>
    <cellStyle name="60% - Accent2 15 2" xfId="2420"/>
    <cellStyle name="60% - Accent2 15 3" xfId="2421"/>
    <cellStyle name="60% - Accent2 16" xfId="411"/>
    <cellStyle name="60% - Accent2 16 2" xfId="2422"/>
    <cellStyle name="60% - Accent2 16 3" xfId="2423"/>
    <cellStyle name="60% - Accent2 17" xfId="412"/>
    <cellStyle name="60% - Accent2 17 2" xfId="2424"/>
    <cellStyle name="60% - Accent2 17 3" xfId="2425"/>
    <cellStyle name="60% - Accent2 18" xfId="413"/>
    <cellStyle name="60% - Accent2 18 2" xfId="2426"/>
    <cellStyle name="60% - Accent2 18 3" xfId="2427"/>
    <cellStyle name="60% - Accent2 19" xfId="414"/>
    <cellStyle name="60% - Accent2 19 2" xfId="2428"/>
    <cellStyle name="60% - Accent2 19 3" xfId="2429"/>
    <cellStyle name="60% - Accent2 2" xfId="415"/>
    <cellStyle name="60% - Accent2 2 2" xfId="2430"/>
    <cellStyle name="60% - Accent2 2 3" xfId="2431"/>
    <cellStyle name="60% - Accent2 20" xfId="416"/>
    <cellStyle name="60% - Accent2 20 2" xfId="2432"/>
    <cellStyle name="60% - Accent2 20 3" xfId="2433"/>
    <cellStyle name="60% - Accent2 21" xfId="417"/>
    <cellStyle name="60% - Accent2 21 2" xfId="2434"/>
    <cellStyle name="60% - Accent2 21 3" xfId="2435"/>
    <cellStyle name="60% - Accent2 22" xfId="418"/>
    <cellStyle name="60% - Accent2 22 2" xfId="2436"/>
    <cellStyle name="60% - Accent2 22 3" xfId="2437"/>
    <cellStyle name="60% - Accent2 23" xfId="419"/>
    <cellStyle name="60% - Accent2 23 2" xfId="2438"/>
    <cellStyle name="60% - Accent2 23 3" xfId="2439"/>
    <cellStyle name="60% - Accent2 24" xfId="420"/>
    <cellStyle name="60% - Accent2 24 2" xfId="2440"/>
    <cellStyle name="60% - Accent2 24 3" xfId="2441"/>
    <cellStyle name="60% - Accent2 25" xfId="421"/>
    <cellStyle name="60% - Accent2 25 2" xfId="2442"/>
    <cellStyle name="60% - Accent2 25 3" xfId="2443"/>
    <cellStyle name="60% - Accent2 26" xfId="422"/>
    <cellStyle name="60% - Accent2 26 2" xfId="2444"/>
    <cellStyle name="60% - Accent2 26 3" xfId="2445"/>
    <cellStyle name="60% - Accent2 27" xfId="423"/>
    <cellStyle name="60% - Accent2 27 2" xfId="2446"/>
    <cellStyle name="60% - Accent2 27 3" xfId="2447"/>
    <cellStyle name="60% - Accent2 28" xfId="424"/>
    <cellStyle name="60% - Accent2 28 2" xfId="2448"/>
    <cellStyle name="60% - Accent2 28 3" xfId="2449"/>
    <cellStyle name="60% - Accent2 29" xfId="425"/>
    <cellStyle name="60% - Accent2 29 2" xfId="2450"/>
    <cellStyle name="60% - Accent2 29 3" xfId="2451"/>
    <cellStyle name="60% - Accent2 3" xfId="426"/>
    <cellStyle name="60% - Accent2 3 2" xfId="2452"/>
    <cellStyle name="60% - Accent2 3 3" xfId="2453"/>
    <cellStyle name="60% - Accent2 30" xfId="427"/>
    <cellStyle name="60% - Accent2 30 2" xfId="2454"/>
    <cellStyle name="60% - Accent2 30 3" xfId="2455"/>
    <cellStyle name="60% - Accent2 31" xfId="428"/>
    <cellStyle name="60% - Accent2 31 2" xfId="2456"/>
    <cellStyle name="60% - Accent2 31 3" xfId="2457"/>
    <cellStyle name="60% - Accent2 32" xfId="2458"/>
    <cellStyle name="60% - Accent2 4" xfId="429"/>
    <cellStyle name="60% - Accent2 4 2" xfId="2459"/>
    <cellStyle name="60% - Accent2 4 3" xfId="2460"/>
    <cellStyle name="60% - Accent2 5" xfId="430"/>
    <cellStyle name="60% - Accent2 5 2" xfId="2461"/>
    <cellStyle name="60% - Accent2 5 3" xfId="2462"/>
    <cellStyle name="60% - Accent2 6" xfId="431"/>
    <cellStyle name="60% - Accent2 6 2" xfId="2463"/>
    <cellStyle name="60% - Accent2 6 3" xfId="2464"/>
    <cellStyle name="60% - Accent2 7" xfId="432"/>
    <cellStyle name="60% - Accent2 7 2" xfId="2465"/>
    <cellStyle name="60% - Accent2 7 3" xfId="2466"/>
    <cellStyle name="60% - Accent2 8" xfId="433"/>
    <cellStyle name="60% - Accent2 8 2" xfId="2467"/>
    <cellStyle name="60% - Accent2 8 3" xfId="2468"/>
    <cellStyle name="60% - Accent2 9" xfId="434"/>
    <cellStyle name="60% - Accent2 9 2" xfId="2469"/>
    <cellStyle name="60% - Accent2 9 3" xfId="2470"/>
    <cellStyle name="60% - Accent3 10" xfId="435"/>
    <cellStyle name="60% - Accent3 10 2" xfId="2471"/>
    <cellStyle name="60% - Accent3 10 3" xfId="2472"/>
    <cellStyle name="60% - Accent3 11" xfId="436"/>
    <cellStyle name="60% - Accent3 11 2" xfId="2473"/>
    <cellStyle name="60% - Accent3 11 3" xfId="2474"/>
    <cellStyle name="60% - Accent3 12" xfId="437"/>
    <cellStyle name="60% - Accent3 12 2" xfId="2475"/>
    <cellStyle name="60% - Accent3 12 3" xfId="2476"/>
    <cellStyle name="60% - Accent3 13" xfId="438"/>
    <cellStyle name="60% - Accent3 13 2" xfId="2477"/>
    <cellStyle name="60% - Accent3 13 3" xfId="2478"/>
    <cellStyle name="60% - Accent3 14" xfId="439"/>
    <cellStyle name="60% - Accent3 14 2" xfId="2479"/>
    <cellStyle name="60% - Accent3 14 3" xfId="2480"/>
    <cellStyle name="60% - Accent3 15" xfId="440"/>
    <cellStyle name="60% - Accent3 15 2" xfId="2481"/>
    <cellStyle name="60% - Accent3 15 3" xfId="2482"/>
    <cellStyle name="60% - Accent3 16" xfId="441"/>
    <cellStyle name="60% - Accent3 16 2" xfId="2483"/>
    <cellStyle name="60% - Accent3 16 3" xfId="2484"/>
    <cellStyle name="60% - Accent3 17" xfId="442"/>
    <cellStyle name="60% - Accent3 17 2" xfId="2485"/>
    <cellStyle name="60% - Accent3 17 3" xfId="2486"/>
    <cellStyle name="60% - Accent3 18" xfId="443"/>
    <cellStyle name="60% - Accent3 18 2" xfId="2487"/>
    <cellStyle name="60% - Accent3 18 3" xfId="2488"/>
    <cellStyle name="60% - Accent3 19" xfId="444"/>
    <cellStyle name="60% - Accent3 19 2" xfId="2489"/>
    <cellStyle name="60% - Accent3 19 3" xfId="2490"/>
    <cellStyle name="60% - Accent3 2" xfId="445"/>
    <cellStyle name="60% - Accent3 2 2" xfId="2491"/>
    <cellStyle name="60% - Accent3 2 3" xfId="2492"/>
    <cellStyle name="60% - Accent3 20" xfId="446"/>
    <cellStyle name="60% - Accent3 20 2" xfId="2493"/>
    <cellStyle name="60% - Accent3 20 3" xfId="2494"/>
    <cellStyle name="60% - Accent3 21" xfId="447"/>
    <cellStyle name="60% - Accent3 21 2" xfId="2495"/>
    <cellStyle name="60% - Accent3 21 3" xfId="2496"/>
    <cellStyle name="60% - Accent3 22" xfId="448"/>
    <cellStyle name="60% - Accent3 22 2" xfId="2497"/>
    <cellStyle name="60% - Accent3 22 3" xfId="2498"/>
    <cellStyle name="60% - Accent3 23" xfId="449"/>
    <cellStyle name="60% - Accent3 23 2" xfId="2499"/>
    <cellStyle name="60% - Accent3 23 3" xfId="2500"/>
    <cellStyle name="60% - Accent3 24" xfId="450"/>
    <cellStyle name="60% - Accent3 24 2" xfId="2501"/>
    <cellStyle name="60% - Accent3 24 3" xfId="2502"/>
    <cellStyle name="60% - Accent3 25" xfId="451"/>
    <cellStyle name="60% - Accent3 25 2" xfId="2503"/>
    <cellStyle name="60% - Accent3 25 3" xfId="2504"/>
    <cellStyle name="60% - Accent3 26" xfId="452"/>
    <cellStyle name="60% - Accent3 26 2" xfId="2505"/>
    <cellStyle name="60% - Accent3 26 3" xfId="2506"/>
    <cellStyle name="60% - Accent3 27" xfId="453"/>
    <cellStyle name="60% - Accent3 27 2" xfId="2507"/>
    <cellStyle name="60% - Accent3 27 3" xfId="2508"/>
    <cellStyle name="60% - Accent3 28" xfId="454"/>
    <cellStyle name="60% - Accent3 28 2" xfId="2509"/>
    <cellStyle name="60% - Accent3 28 3" xfId="2510"/>
    <cellStyle name="60% - Accent3 29" xfId="455"/>
    <cellStyle name="60% - Accent3 29 2" xfId="2511"/>
    <cellStyle name="60% - Accent3 29 3" xfId="2512"/>
    <cellStyle name="60% - Accent3 3" xfId="456"/>
    <cellStyle name="60% - Accent3 3 2" xfId="2513"/>
    <cellStyle name="60% - Accent3 3 3" xfId="2514"/>
    <cellStyle name="60% - Accent3 30" xfId="457"/>
    <cellStyle name="60% - Accent3 30 2" xfId="2515"/>
    <cellStyle name="60% - Accent3 30 3" xfId="2516"/>
    <cellStyle name="60% - Accent3 31" xfId="458"/>
    <cellStyle name="60% - Accent3 31 2" xfId="2517"/>
    <cellStyle name="60% - Accent3 31 3" xfId="2518"/>
    <cellStyle name="60% - Accent3 32" xfId="2519"/>
    <cellStyle name="60% - Accent3 4" xfId="459"/>
    <cellStyle name="60% - Accent3 4 2" xfId="2520"/>
    <cellStyle name="60% - Accent3 4 3" xfId="2521"/>
    <cellStyle name="60% - Accent3 5" xfId="460"/>
    <cellStyle name="60% - Accent3 5 2" xfId="2522"/>
    <cellStyle name="60% - Accent3 5 3" xfId="2523"/>
    <cellStyle name="60% - Accent3 6" xfId="461"/>
    <cellStyle name="60% - Accent3 6 2" xfId="2524"/>
    <cellStyle name="60% - Accent3 6 3" xfId="2525"/>
    <cellStyle name="60% - Accent3 7" xfId="462"/>
    <cellStyle name="60% - Accent3 7 2" xfId="2526"/>
    <cellStyle name="60% - Accent3 7 3" xfId="2527"/>
    <cellStyle name="60% - Accent3 8" xfId="463"/>
    <cellStyle name="60% - Accent3 8 2" xfId="2528"/>
    <cellStyle name="60% - Accent3 8 3" xfId="2529"/>
    <cellStyle name="60% - Accent3 9" xfId="464"/>
    <cellStyle name="60% - Accent3 9 2" xfId="2530"/>
    <cellStyle name="60% - Accent3 9 3" xfId="2531"/>
    <cellStyle name="60% - Accent4 10" xfId="465"/>
    <cellStyle name="60% - Accent4 10 2" xfId="2532"/>
    <cellStyle name="60% - Accent4 10 3" xfId="2533"/>
    <cellStyle name="60% - Accent4 11" xfId="466"/>
    <cellStyle name="60% - Accent4 11 2" xfId="2534"/>
    <cellStyle name="60% - Accent4 11 3" xfId="2535"/>
    <cellStyle name="60% - Accent4 12" xfId="467"/>
    <cellStyle name="60% - Accent4 12 2" xfId="2536"/>
    <cellStyle name="60% - Accent4 12 3" xfId="2537"/>
    <cellStyle name="60% - Accent4 13" xfId="468"/>
    <cellStyle name="60% - Accent4 13 2" xfId="2538"/>
    <cellStyle name="60% - Accent4 13 3" xfId="2539"/>
    <cellStyle name="60% - Accent4 14" xfId="469"/>
    <cellStyle name="60% - Accent4 14 2" xfId="2540"/>
    <cellStyle name="60% - Accent4 14 3" xfId="2541"/>
    <cellStyle name="60% - Accent4 15" xfId="470"/>
    <cellStyle name="60% - Accent4 15 2" xfId="2542"/>
    <cellStyle name="60% - Accent4 15 3" xfId="2543"/>
    <cellStyle name="60% - Accent4 16" xfId="471"/>
    <cellStyle name="60% - Accent4 16 2" xfId="2544"/>
    <cellStyle name="60% - Accent4 16 3" xfId="2545"/>
    <cellStyle name="60% - Accent4 17" xfId="472"/>
    <cellStyle name="60% - Accent4 17 2" xfId="2546"/>
    <cellStyle name="60% - Accent4 17 3" xfId="2547"/>
    <cellStyle name="60% - Accent4 18" xfId="473"/>
    <cellStyle name="60% - Accent4 18 2" xfId="2548"/>
    <cellStyle name="60% - Accent4 18 3" xfId="2549"/>
    <cellStyle name="60% - Accent4 19" xfId="474"/>
    <cellStyle name="60% - Accent4 19 2" xfId="2550"/>
    <cellStyle name="60% - Accent4 19 3" xfId="2551"/>
    <cellStyle name="60% - Accent4 2" xfId="475"/>
    <cellStyle name="60% - Accent4 2 2" xfId="2552"/>
    <cellStyle name="60% - Accent4 2 3" xfId="2553"/>
    <cellStyle name="60% - Accent4 20" xfId="476"/>
    <cellStyle name="60% - Accent4 20 2" xfId="2554"/>
    <cellStyle name="60% - Accent4 20 3" xfId="2555"/>
    <cellStyle name="60% - Accent4 21" xfId="477"/>
    <cellStyle name="60% - Accent4 21 2" xfId="2556"/>
    <cellStyle name="60% - Accent4 21 3" xfId="2557"/>
    <cellStyle name="60% - Accent4 22" xfId="478"/>
    <cellStyle name="60% - Accent4 22 2" xfId="2558"/>
    <cellStyle name="60% - Accent4 22 3" xfId="2559"/>
    <cellStyle name="60% - Accent4 23" xfId="479"/>
    <cellStyle name="60% - Accent4 23 2" xfId="2560"/>
    <cellStyle name="60% - Accent4 23 3" xfId="2561"/>
    <cellStyle name="60% - Accent4 24" xfId="480"/>
    <cellStyle name="60% - Accent4 24 2" xfId="2562"/>
    <cellStyle name="60% - Accent4 24 3" xfId="2563"/>
    <cellStyle name="60% - Accent4 25" xfId="481"/>
    <cellStyle name="60% - Accent4 25 2" xfId="2564"/>
    <cellStyle name="60% - Accent4 25 3" xfId="2565"/>
    <cellStyle name="60% - Accent4 26" xfId="482"/>
    <cellStyle name="60% - Accent4 26 2" xfId="2566"/>
    <cellStyle name="60% - Accent4 26 3" xfId="2567"/>
    <cellStyle name="60% - Accent4 27" xfId="483"/>
    <cellStyle name="60% - Accent4 27 2" xfId="2568"/>
    <cellStyle name="60% - Accent4 27 3" xfId="2569"/>
    <cellStyle name="60% - Accent4 28" xfId="484"/>
    <cellStyle name="60% - Accent4 28 2" xfId="2570"/>
    <cellStyle name="60% - Accent4 28 3" xfId="2571"/>
    <cellStyle name="60% - Accent4 29" xfId="485"/>
    <cellStyle name="60% - Accent4 29 2" xfId="2572"/>
    <cellStyle name="60% - Accent4 29 3" xfId="2573"/>
    <cellStyle name="60% - Accent4 3" xfId="486"/>
    <cellStyle name="60% - Accent4 3 2" xfId="2574"/>
    <cellStyle name="60% - Accent4 3 3" xfId="2575"/>
    <cellStyle name="60% - Accent4 30" xfId="487"/>
    <cellStyle name="60% - Accent4 30 2" xfId="2576"/>
    <cellStyle name="60% - Accent4 30 3" xfId="2577"/>
    <cellStyle name="60% - Accent4 31" xfId="488"/>
    <cellStyle name="60% - Accent4 31 2" xfId="2578"/>
    <cellStyle name="60% - Accent4 31 3" xfId="2579"/>
    <cellStyle name="60% - Accent4 32" xfId="2580"/>
    <cellStyle name="60% - Accent4 4" xfId="489"/>
    <cellStyle name="60% - Accent4 4 2" xfId="2581"/>
    <cellStyle name="60% - Accent4 4 3" xfId="2582"/>
    <cellStyle name="60% - Accent4 5" xfId="490"/>
    <cellStyle name="60% - Accent4 5 2" xfId="2583"/>
    <cellStyle name="60% - Accent4 5 3" xfId="2584"/>
    <cellStyle name="60% - Accent4 6" xfId="491"/>
    <cellStyle name="60% - Accent4 6 2" xfId="2585"/>
    <cellStyle name="60% - Accent4 6 3" xfId="2586"/>
    <cellStyle name="60% - Accent4 7" xfId="492"/>
    <cellStyle name="60% - Accent4 7 2" xfId="2587"/>
    <cellStyle name="60% - Accent4 7 3" xfId="2588"/>
    <cellStyle name="60% - Accent4 8" xfId="493"/>
    <cellStyle name="60% - Accent4 8 2" xfId="2589"/>
    <cellStyle name="60% - Accent4 8 3" xfId="2590"/>
    <cellStyle name="60% - Accent4 9" xfId="494"/>
    <cellStyle name="60% - Accent4 9 2" xfId="2591"/>
    <cellStyle name="60% - Accent4 9 3" xfId="2592"/>
    <cellStyle name="60% - Accent5 10" xfId="495"/>
    <cellStyle name="60% - Accent5 10 2" xfId="2593"/>
    <cellStyle name="60% - Accent5 10 3" xfId="2594"/>
    <cellStyle name="60% - Accent5 11" xfId="496"/>
    <cellStyle name="60% - Accent5 11 2" xfId="2595"/>
    <cellStyle name="60% - Accent5 11 3" xfId="2596"/>
    <cellStyle name="60% - Accent5 12" xfId="497"/>
    <cellStyle name="60% - Accent5 12 2" xfId="2597"/>
    <cellStyle name="60% - Accent5 12 3" xfId="2598"/>
    <cellStyle name="60% - Accent5 13" xfId="498"/>
    <cellStyle name="60% - Accent5 13 2" xfId="2599"/>
    <cellStyle name="60% - Accent5 13 3" xfId="2600"/>
    <cellStyle name="60% - Accent5 14" xfId="499"/>
    <cellStyle name="60% - Accent5 14 2" xfId="2601"/>
    <cellStyle name="60% - Accent5 14 3" xfId="2602"/>
    <cellStyle name="60% - Accent5 15" xfId="500"/>
    <cellStyle name="60% - Accent5 15 2" xfId="2603"/>
    <cellStyle name="60% - Accent5 15 3" xfId="2604"/>
    <cellStyle name="60% - Accent5 16" xfId="501"/>
    <cellStyle name="60% - Accent5 16 2" xfId="2605"/>
    <cellStyle name="60% - Accent5 16 3" xfId="2606"/>
    <cellStyle name="60% - Accent5 17" xfId="502"/>
    <cellStyle name="60% - Accent5 17 2" xfId="2607"/>
    <cellStyle name="60% - Accent5 17 3" xfId="2608"/>
    <cellStyle name="60% - Accent5 18" xfId="503"/>
    <cellStyle name="60% - Accent5 18 2" xfId="2609"/>
    <cellStyle name="60% - Accent5 18 3" xfId="2610"/>
    <cellStyle name="60% - Accent5 19" xfId="504"/>
    <cellStyle name="60% - Accent5 19 2" xfId="2611"/>
    <cellStyle name="60% - Accent5 19 3" xfId="2612"/>
    <cellStyle name="60% - Accent5 2" xfId="505"/>
    <cellStyle name="60% - Accent5 2 2" xfId="2613"/>
    <cellStyle name="60% - Accent5 2 3" xfId="2614"/>
    <cellStyle name="60% - Accent5 20" xfId="506"/>
    <cellStyle name="60% - Accent5 20 2" xfId="2615"/>
    <cellStyle name="60% - Accent5 20 3" xfId="2616"/>
    <cellStyle name="60% - Accent5 21" xfId="507"/>
    <cellStyle name="60% - Accent5 21 2" xfId="2617"/>
    <cellStyle name="60% - Accent5 21 3" xfId="2618"/>
    <cellStyle name="60% - Accent5 22" xfId="508"/>
    <cellStyle name="60% - Accent5 22 2" xfId="2619"/>
    <cellStyle name="60% - Accent5 22 3" xfId="2620"/>
    <cellStyle name="60% - Accent5 23" xfId="509"/>
    <cellStyle name="60% - Accent5 23 2" xfId="2621"/>
    <cellStyle name="60% - Accent5 23 3" xfId="2622"/>
    <cellStyle name="60% - Accent5 24" xfId="510"/>
    <cellStyle name="60% - Accent5 24 2" xfId="2623"/>
    <cellStyle name="60% - Accent5 24 3" xfId="2624"/>
    <cellStyle name="60% - Accent5 25" xfId="511"/>
    <cellStyle name="60% - Accent5 25 2" xfId="2625"/>
    <cellStyle name="60% - Accent5 25 3" xfId="2626"/>
    <cellStyle name="60% - Accent5 26" xfId="512"/>
    <cellStyle name="60% - Accent5 26 2" xfId="2627"/>
    <cellStyle name="60% - Accent5 26 3" xfId="2628"/>
    <cellStyle name="60% - Accent5 27" xfId="513"/>
    <cellStyle name="60% - Accent5 27 2" xfId="2629"/>
    <cellStyle name="60% - Accent5 27 3" xfId="2630"/>
    <cellStyle name="60% - Accent5 28" xfId="514"/>
    <cellStyle name="60% - Accent5 28 2" xfId="2631"/>
    <cellStyle name="60% - Accent5 28 3" xfId="2632"/>
    <cellStyle name="60% - Accent5 29" xfId="515"/>
    <cellStyle name="60% - Accent5 29 2" xfId="2633"/>
    <cellStyle name="60% - Accent5 29 3" xfId="2634"/>
    <cellStyle name="60% - Accent5 3" xfId="516"/>
    <cellStyle name="60% - Accent5 3 2" xfId="2635"/>
    <cellStyle name="60% - Accent5 3 3" xfId="2636"/>
    <cellStyle name="60% - Accent5 30" xfId="517"/>
    <cellStyle name="60% - Accent5 30 2" xfId="2637"/>
    <cellStyle name="60% - Accent5 30 3" xfId="2638"/>
    <cellStyle name="60% - Accent5 31" xfId="518"/>
    <cellStyle name="60% - Accent5 31 2" xfId="2639"/>
    <cellStyle name="60% - Accent5 31 3" xfId="2640"/>
    <cellStyle name="60% - Accent5 32" xfId="2641"/>
    <cellStyle name="60% - Accent5 4" xfId="519"/>
    <cellStyle name="60% - Accent5 4 2" xfId="2642"/>
    <cellStyle name="60% - Accent5 4 3" xfId="2643"/>
    <cellStyle name="60% - Accent5 5" xfId="520"/>
    <cellStyle name="60% - Accent5 5 2" xfId="2644"/>
    <cellStyle name="60% - Accent5 5 3" xfId="2645"/>
    <cellStyle name="60% - Accent5 6" xfId="521"/>
    <cellStyle name="60% - Accent5 6 2" xfId="2646"/>
    <cellStyle name="60% - Accent5 6 3" xfId="2647"/>
    <cellStyle name="60% - Accent5 7" xfId="522"/>
    <cellStyle name="60% - Accent5 7 2" xfId="2648"/>
    <cellStyle name="60% - Accent5 7 3" xfId="2649"/>
    <cellStyle name="60% - Accent5 8" xfId="523"/>
    <cellStyle name="60% - Accent5 8 2" xfId="2650"/>
    <cellStyle name="60% - Accent5 8 3" xfId="2651"/>
    <cellStyle name="60% - Accent5 9" xfId="524"/>
    <cellStyle name="60% - Accent5 9 2" xfId="2652"/>
    <cellStyle name="60% - Accent5 9 3" xfId="2653"/>
    <cellStyle name="60% - Accent6 10" xfId="525"/>
    <cellStyle name="60% - Accent6 10 2" xfId="2654"/>
    <cellStyle name="60% - Accent6 10 3" xfId="2655"/>
    <cellStyle name="60% - Accent6 11" xfId="526"/>
    <cellStyle name="60% - Accent6 11 2" xfId="2656"/>
    <cellStyle name="60% - Accent6 11 3" xfId="2657"/>
    <cellStyle name="60% - Accent6 12" xfId="527"/>
    <cellStyle name="60% - Accent6 12 2" xfId="2658"/>
    <cellStyle name="60% - Accent6 12 3" xfId="2659"/>
    <cellStyle name="60% - Accent6 13" xfId="528"/>
    <cellStyle name="60% - Accent6 13 2" xfId="2660"/>
    <cellStyle name="60% - Accent6 13 3" xfId="2661"/>
    <cellStyle name="60% - Accent6 14" xfId="529"/>
    <cellStyle name="60% - Accent6 14 2" xfId="2662"/>
    <cellStyle name="60% - Accent6 14 3" xfId="2663"/>
    <cellStyle name="60% - Accent6 15" xfId="530"/>
    <cellStyle name="60% - Accent6 15 2" xfId="2664"/>
    <cellStyle name="60% - Accent6 15 3" xfId="2665"/>
    <cellStyle name="60% - Accent6 16" xfId="531"/>
    <cellStyle name="60% - Accent6 16 2" xfId="2666"/>
    <cellStyle name="60% - Accent6 16 3" xfId="2667"/>
    <cellStyle name="60% - Accent6 17" xfId="532"/>
    <cellStyle name="60% - Accent6 17 2" xfId="2668"/>
    <cellStyle name="60% - Accent6 17 3" xfId="2669"/>
    <cellStyle name="60% - Accent6 18" xfId="533"/>
    <cellStyle name="60% - Accent6 18 2" xfId="2670"/>
    <cellStyle name="60% - Accent6 18 3" xfId="2671"/>
    <cellStyle name="60% - Accent6 19" xfId="534"/>
    <cellStyle name="60% - Accent6 19 2" xfId="2672"/>
    <cellStyle name="60% - Accent6 19 3" xfId="2673"/>
    <cellStyle name="60% - Accent6 2" xfId="535"/>
    <cellStyle name="60% - Accent6 2 2" xfId="2674"/>
    <cellStyle name="60% - Accent6 2 3" xfId="2675"/>
    <cellStyle name="60% - Accent6 20" xfId="536"/>
    <cellStyle name="60% - Accent6 20 2" xfId="2676"/>
    <cellStyle name="60% - Accent6 20 3" xfId="2677"/>
    <cellStyle name="60% - Accent6 21" xfId="537"/>
    <cellStyle name="60% - Accent6 21 2" xfId="2678"/>
    <cellStyle name="60% - Accent6 21 3" xfId="2679"/>
    <cellStyle name="60% - Accent6 22" xfId="538"/>
    <cellStyle name="60% - Accent6 22 2" xfId="2680"/>
    <cellStyle name="60% - Accent6 22 3" xfId="2681"/>
    <cellStyle name="60% - Accent6 23" xfId="539"/>
    <cellStyle name="60% - Accent6 23 2" xfId="2682"/>
    <cellStyle name="60% - Accent6 23 3" xfId="2683"/>
    <cellStyle name="60% - Accent6 24" xfId="540"/>
    <cellStyle name="60% - Accent6 24 2" xfId="2684"/>
    <cellStyle name="60% - Accent6 24 3" xfId="2685"/>
    <cellStyle name="60% - Accent6 25" xfId="541"/>
    <cellStyle name="60% - Accent6 25 2" xfId="2686"/>
    <cellStyle name="60% - Accent6 25 3" xfId="2687"/>
    <cellStyle name="60% - Accent6 26" xfId="542"/>
    <cellStyle name="60% - Accent6 26 2" xfId="2688"/>
    <cellStyle name="60% - Accent6 26 3" xfId="2689"/>
    <cellStyle name="60% - Accent6 27" xfId="543"/>
    <cellStyle name="60% - Accent6 27 2" xfId="2690"/>
    <cellStyle name="60% - Accent6 27 3" xfId="2691"/>
    <cellStyle name="60% - Accent6 28" xfId="544"/>
    <cellStyle name="60% - Accent6 28 2" xfId="2692"/>
    <cellStyle name="60% - Accent6 28 3" xfId="2693"/>
    <cellStyle name="60% - Accent6 29" xfId="545"/>
    <cellStyle name="60% - Accent6 29 2" xfId="2694"/>
    <cellStyle name="60% - Accent6 29 3" xfId="2695"/>
    <cellStyle name="60% - Accent6 3" xfId="546"/>
    <cellStyle name="60% - Accent6 3 2" xfId="2696"/>
    <cellStyle name="60% - Accent6 3 3" xfId="2697"/>
    <cellStyle name="60% - Accent6 30" xfId="547"/>
    <cellStyle name="60% - Accent6 30 2" xfId="2698"/>
    <cellStyle name="60% - Accent6 30 3" xfId="2699"/>
    <cellStyle name="60% - Accent6 31" xfId="548"/>
    <cellStyle name="60% - Accent6 31 2" xfId="2700"/>
    <cellStyle name="60% - Accent6 31 3" xfId="2701"/>
    <cellStyle name="60% - Accent6 32" xfId="2702"/>
    <cellStyle name="60% - Accent6 4" xfId="549"/>
    <cellStyle name="60% - Accent6 4 2" xfId="2703"/>
    <cellStyle name="60% - Accent6 4 3" xfId="2704"/>
    <cellStyle name="60% - Accent6 5" xfId="550"/>
    <cellStyle name="60% - Accent6 5 2" xfId="2705"/>
    <cellStyle name="60% - Accent6 5 3" xfId="2706"/>
    <cellStyle name="60% - Accent6 6" xfId="551"/>
    <cellStyle name="60% - Accent6 6 2" xfId="2707"/>
    <cellStyle name="60% - Accent6 6 3" xfId="2708"/>
    <cellStyle name="60% - Accent6 7" xfId="552"/>
    <cellStyle name="60% - Accent6 7 2" xfId="2709"/>
    <cellStyle name="60% - Accent6 7 3" xfId="2710"/>
    <cellStyle name="60% - Accent6 8" xfId="553"/>
    <cellStyle name="60% - Accent6 8 2" xfId="2711"/>
    <cellStyle name="60% - Accent6 8 3" xfId="2712"/>
    <cellStyle name="60% - Accent6 9" xfId="554"/>
    <cellStyle name="60% - Accent6 9 2" xfId="2713"/>
    <cellStyle name="60% - Accent6 9 3" xfId="2714"/>
    <cellStyle name="Accent1 10" xfId="555"/>
    <cellStyle name="Accent1 10 2" xfId="2715"/>
    <cellStyle name="Accent1 10 3" xfId="2716"/>
    <cellStyle name="Accent1 11" xfId="556"/>
    <cellStyle name="Accent1 11 2" xfId="2717"/>
    <cellStyle name="Accent1 11 3" xfId="2718"/>
    <cellStyle name="Accent1 12" xfId="557"/>
    <cellStyle name="Accent1 12 2" xfId="2719"/>
    <cellStyle name="Accent1 12 3" xfId="2720"/>
    <cellStyle name="Accent1 13" xfId="558"/>
    <cellStyle name="Accent1 13 2" xfId="2721"/>
    <cellStyle name="Accent1 13 3" xfId="2722"/>
    <cellStyle name="Accent1 14" xfId="559"/>
    <cellStyle name="Accent1 14 2" xfId="2723"/>
    <cellStyle name="Accent1 14 3" xfId="2724"/>
    <cellStyle name="Accent1 15" xfId="560"/>
    <cellStyle name="Accent1 15 2" xfId="2725"/>
    <cellStyle name="Accent1 15 3" xfId="2726"/>
    <cellStyle name="Accent1 16" xfId="561"/>
    <cellStyle name="Accent1 16 2" xfId="2727"/>
    <cellStyle name="Accent1 16 3" xfId="2728"/>
    <cellStyle name="Accent1 17" xfId="562"/>
    <cellStyle name="Accent1 17 2" xfId="2729"/>
    <cellStyle name="Accent1 17 3" xfId="2730"/>
    <cellStyle name="Accent1 18" xfId="563"/>
    <cellStyle name="Accent1 18 2" xfId="2731"/>
    <cellStyle name="Accent1 18 3" xfId="2732"/>
    <cellStyle name="Accent1 19" xfId="564"/>
    <cellStyle name="Accent1 19 2" xfId="2733"/>
    <cellStyle name="Accent1 19 3" xfId="2734"/>
    <cellStyle name="Accent1 2" xfId="565"/>
    <cellStyle name="Accent1 2 2" xfId="2735"/>
    <cellStyle name="Accent1 2 3" xfId="2736"/>
    <cellStyle name="Accent1 20" xfId="566"/>
    <cellStyle name="Accent1 20 2" xfId="2737"/>
    <cellStyle name="Accent1 20 3" xfId="2738"/>
    <cellStyle name="Accent1 21" xfId="567"/>
    <cellStyle name="Accent1 21 2" xfId="2739"/>
    <cellStyle name="Accent1 21 3" xfId="2740"/>
    <cellStyle name="Accent1 22" xfId="568"/>
    <cellStyle name="Accent1 22 2" xfId="2741"/>
    <cellStyle name="Accent1 22 3" xfId="2742"/>
    <cellStyle name="Accent1 23" xfId="569"/>
    <cellStyle name="Accent1 23 2" xfId="2743"/>
    <cellStyle name="Accent1 23 3" xfId="2744"/>
    <cellStyle name="Accent1 24" xfId="570"/>
    <cellStyle name="Accent1 24 2" xfId="2745"/>
    <cellStyle name="Accent1 24 3" xfId="2746"/>
    <cellStyle name="Accent1 25" xfId="571"/>
    <cellStyle name="Accent1 25 2" xfId="2747"/>
    <cellStyle name="Accent1 25 3" xfId="2748"/>
    <cellStyle name="Accent1 26" xfId="572"/>
    <cellStyle name="Accent1 26 2" xfId="2749"/>
    <cellStyle name="Accent1 26 3" xfId="2750"/>
    <cellStyle name="Accent1 27" xfId="573"/>
    <cellStyle name="Accent1 27 2" xfId="2751"/>
    <cellStyle name="Accent1 27 3" xfId="2752"/>
    <cellStyle name="Accent1 28" xfId="574"/>
    <cellStyle name="Accent1 28 2" xfId="2753"/>
    <cellStyle name="Accent1 28 3" xfId="2754"/>
    <cellStyle name="Accent1 29" xfId="575"/>
    <cellStyle name="Accent1 29 2" xfId="2755"/>
    <cellStyle name="Accent1 29 3" xfId="2756"/>
    <cellStyle name="Accent1 3" xfId="576"/>
    <cellStyle name="Accent1 3 2" xfId="2757"/>
    <cellStyle name="Accent1 3 3" xfId="2758"/>
    <cellStyle name="Accent1 30" xfId="577"/>
    <cellStyle name="Accent1 30 2" xfId="2759"/>
    <cellStyle name="Accent1 30 3" xfId="2760"/>
    <cellStyle name="Accent1 31" xfId="578"/>
    <cellStyle name="Accent1 31 2" xfId="2761"/>
    <cellStyle name="Accent1 31 3" xfId="2762"/>
    <cellStyle name="Accent1 32" xfId="2763"/>
    <cellStyle name="Accent1 4" xfId="579"/>
    <cellStyle name="Accent1 4 2" xfId="2764"/>
    <cellStyle name="Accent1 4 3" xfId="2765"/>
    <cellStyle name="Accent1 5" xfId="580"/>
    <cellStyle name="Accent1 5 2" xfId="2766"/>
    <cellStyle name="Accent1 5 3" xfId="2767"/>
    <cellStyle name="Accent1 6" xfId="581"/>
    <cellStyle name="Accent1 6 2" xfId="2768"/>
    <cellStyle name="Accent1 6 3" xfId="2769"/>
    <cellStyle name="Accent1 7" xfId="582"/>
    <cellStyle name="Accent1 7 2" xfId="2770"/>
    <cellStyle name="Accent1 7 3" xfId="2771"/>
    <cellStyle name="Accent1 8" xfId="583"/>
    <cellStyle name="Accent1 8 2" xfId="2772"/>
    <cellStyle name="Accent1 8 3" xfId="2773"/>
    <cellStyle name="Accent1 9" xfId="584"/>
    <cellStyle name="Accent1 9 2" xfId="2774"/>
    <cellStyle name="Accent1 9 3" xfId="2775"/>
    <cellStyle name="Accent2 10" xfId="585"/>
    <cellStyle name="Accent2 10 2" xfId="2776"/>
    <cellStyle name="Accent2 10 3" xfId="2777"/>
    <cellStyle name="Accent2 11" xfId="586"/>
    <cellStyle name="Accent2 11 2" xfId="2778"/>
    <cellStyle name="Accent2 11 3" xfId="2779"/>
    <cellStyle name="Accent2 12" xfId="587"/>
    <cellStyle name="Accent2 12 2" xfId="2780"/>
    <cellStyle name="Accent2 12 3" xfId="2781"/>
    <cellStyle name="Accent2 13" xfId="588"/>
    <cellStyle name="Accent2 13 2" xfId="2782"/>
    <cellStyle name="Accent2 13 3" xfId="2783"/>
    <cellStyle name="Accent2 14" xfId="589"/>
    <cellStyle name="Accent2 14 2" xfId="2784"/>
    <cellStyle name="Accent2 14 3" xfId="2785"/>
    <cellStyle name="Accent2 15" xfId="590"/>
    <cellStyle name="Accent2 15 2" xfId="2786"/>
    <cellStyle name="Accent2 15 3" xfId="2787"/>
    <cellStyle name="Accent2 16" xfId="591"/>
    <cellStyle name="Accent2 16 2" xfId="2788"/>
    <cellStyle name="Accent2 16 3" xfId="2789"/>
    <cellStyle name="Accent2 17" xfId="592"/>
    <cellStyle name="Accent2 17 2" xfId="2790"/>
    <cellStyle name="Accent2 17 3" xfId="2791"/>
    <cellStyle name="Accent2 18" xfId="593"/>
    <cellStyle name="Accent2 18 2" xfId="2792"/>
    <cellStyle name="Accent2 18 3" xfId="2793"/>
    <cellStyle name="Accent2 19" xfId="594"/>
    <cellStyle name="Accent2 19 2" xfId="2794"/>
    <cellStyle name="Accent2 19 3" xfId="2795"/>
    <cellStyle name="Accent2 2" xfId="595"/>
    <cellStyle name="Accent2 2 2" xfId="2796"/>
    <cellStyle name="Accent2 2 3" xfId="2797"/>
    <cellStyle name="Accent2 20" xfId="596"/>
    <cellStyle name="Accent2 20 2" xfId="2798"/>
    <cellStyle name="Accent2 20 3" xfId="2799"/>
    <cellStyle name="Accent2 21" xfId="597"/>
    <cellStyle name="Accent2 21 2" xfId="2800"/>
    <cellStyle name="Accent2 21 3" xfId="2801"/>
    <cellStyle name="Accent2 22" xfId="598"/>
    <cellStyle name="Accent2 22 2" xfId="2802"/>
    <cellStyle name="Accent2 22 3" xfId="2803"/>
    <cellStyle name="Accent2 23" xfId="599"/>
    <cellStyle name="Accent2 23 2" xfId="2804"/>
    <cellStyle name="Accent2 23 3" xfId="2805"/>
    <cellStyle name="Accent2 24" xfId="600"/>
    <cellStyle name="Accent2 24 2" xfId="2806"/>
    <cellStyle name="Accent2 24 3" xfId="2807"/>
    <cellStyle name="Accent2 25" xfId="601"/>
    <cellStyle name="Accent2 25 2" xfId="2808"/>
    <cellStyle name="Accent2 25 3" xfId="2809"/>
    <cellStyle name="Accent2 26" xfId="602"/>
    <cellStyle name="Accent2 26 2" xfId="2810"/>
    <cellStyle name="Accent2 26 3" xfId="2811"/>
    <cellStyle name="Accent2 27" xfId="603"/>
    <cellStyle name="Accent2 27 2" xfId="2812"/>
    <cellStyle name="Accent2 27 3" xfId="2813"/>
    <cellStyle name="Accent2 28" xfId="604"/>
    <cellStyle name="Accent2 28 2" xfId="2814"/>
    <cellStyle name="Accent2 28 3" xfId="2815"/>
    <cellStyle name="Accent2 29" xfId="605"/>
    <cellStyle name="Accent2 29 2" xfId="2816"/>
    <cellStyle name="Accent2 29 3" xfId="2817"/>
    <cellStyle name="Accent2 3" xfId="606"/>
    <cellStyle name="Accent2 3 2" xfId="2818"/>
    <cellStyle name="Accent2 3 3" xfId="2819"/>
    <cellStyle name="Accent2 30" xfId="607"/>
    <cellStyle name="Accent2 30 2" xfId="2820"/>
    <cellStyle name="Accent2 30 3" xfId="2821"/>
    <cellStyle name="Accent2 31" xfId="608"/>
    <cellStyle name="Accent2 31 2" xfId="2822"/>
    <cellStyle name="Accent2 31 3" xfId="2823"/>
    <cellStyle name="Accent2 32" xfId="2824"/>
    <cellStyle name="Accent2 4" xfId="609"/>
    <cellStyle name="Accent2 4 2" xfId="2825"/>
    <cellStyle name="Accent2 4 3" xfId="2826"/>
    <cellStyle name="Accent2 5" xfId="610"/>
    <cellStyle name="Accent2 5 2" xfId="2827"/>
    <cellStyle name="Accent2 5 3" xfId="2828"/>
    <cellStyle name="Accent2 6" xfId="611"/>
    <cellStyle name="Accent2 6 2" xfId="2829"/>
    <cellStyle name="Accent2 6 3" xfId="2830"/>
    <cellStyle name="Accent2 7" xfId="612"/>
    <cellStyle name="Accent2 7 2" xfId="2831"/>
    <cellStyle name="Accent2 7 3" xfId="2832"/>
    <cellStyle name="Accent2 8" xfId="613"/>
    <cellStyle name="Accent2 8 2" xfId="2833"/>
    <cellStyle name="Accent2 8 3" xfId="2834"/>
    <cellStyle name="Accent2 9" xfId="614"/>
    <cellStyle name="Accent2 9 2" xfId="2835"/>
    <cellStyle name="Accent2 9 3" xfId="2836"/>
    <cellStyle name="Accent3 10" xfId="615"/>
    <cellStyle name="Accent3 10 2" xfId="2837"/>
    <cellStyle name="Accent3 10 3" xfId="2838"/>
    <cellStyle name="Accent3 11" xfId="616"/>
    <cellStyle name="Accent3 11 2" xfId="2839"/>
    <cellStyle name="Accent3 11 3" xfId="2840"/>
    <cellStyle name="Accent3 12" xfId="617"/>
    <cellStyle name="Accent3 12 2" xfId="2841"/>
    <cellStyle name="Accent3 12 3" xfId="2842"/>
    <cellStyle name="Accent3 13" xfId="618"/>
    <cellStyle name="Accent3 13 2" xfId="2843"/>
    <cellStyle name="Accent3 13 3" xfId="2844"/>
    <cellStyle name="Accent3 14" xfId="619"/>
    <cellStyle name="Accent3 14 2" xfId="2845"/>
    <cellStyle name="Accent3 14 3" xfId="2846"/>
    <cellStyle name="Accent3 15" xfId="620"/>
    <cellStyle name="Accent3 15 2" xfId="2847"/>
    <cellStyle name="Accent3 15 3" xfId="2848"/>
    <cellStyle name="Accent3 16" xfId="621"/>
    <cellStyle name="Accent3 16 2" xfId="2849"/>
    <cellStyle name="Accent3 16 3" xfId="2850"/>
    <cellStyle name="Accent3 17" xfId="622"/>
    <cellStyle name="Accent3 17 2" xfId="2851"/>
    <cellStyle name="Accent3 17 3" xfId="2852"/>
    <cellStyle name="Accent3 18" xfId="623"/>
    <cellStyle name="Accent3 18 2" xfId="2853"/>
    <cellStyle name="Accent3 18 3" xfId="2854"/>
    <cellStyle name="Accent3 19" xfId="624"/>
    <cellStyle name="Accent3 19 2" xfId="2855"/>
    <cellStyle name="Accent3 19 3" xfId="2856"/>
    <cellStyle name="Accent3 2" xfId="625"/>
    <cellStyle name="Accent3 2 2" xfId="2857"/>
    <cellStyle name="Accent3 2 3" xfId="2858"/>
    <cellStyle name="Accent3 20" xfId="626"/>
    <cellStyle name="Accent3 20 2" xfId="2859"/>
    <cellStyle name="Accent3 20 3" xfId="2860"/>
    <cellStyle name="Accent3 21" xfId="627"/>
    <cellStyle name="Accent3 21 2" xfId="2861"/>
    <cellStyle name="Accent3 21 3" xfId="2862"/>
    <cellStyle name="Accent3 22" xfId="628"/>
    <cellStyle name="Accent3 22 2" xfId="2863"/>
    <cellStyle name="Accent3 22 3" xfId="2864"/>
    <cellStyle name="Accent3 23" xfId="629"/>
    <cellStyle name="Accent3 23 2" xfId="2865"/>
    <cellStyle name="Accent3 23 3" xfId="2866"/>
    <cellStyle name="Accent3 24" xfId="630"/>
    <cellStyle name="Accent3 24 2" xfId="2867"/>
    <cellStyle name="Accent3 24 3" xfId="2868"/>
    <cellStyle name="Accent3 25" xfId="631"/>
    <cellStyle name="Accent3 25 2" xfId="2869"/>
    <cellStyle name="Accent3 25 3" xfId="2870"/>
    <cellStyle name="Accent3 26" xfId="632"/>
    <cellStyle name="Accent3 26 2" xfId="2871"/>
    <cellStyle name="Accent3 26 3" xfId="2872"/>
    <cellStyle name="Accent3 27" xfId="633"/>
    <cellStyle name="Accent3 27 2" xfId="2873"/>
    <cellStyle name="Accent3 27 3" xfId="2874"/>
    <cellStyle name="Accent3 28" xfId="634"/>
    <cellStyle name="Accent3 28 2" xfId="2875"/>
    <cellStyle name="Accent3 28 3" xfId="2876"/>
    <cellStyle name="Accent3 29" xfId="635"/>
    <cellStyle name="Accent3 29 2" xfId="2877"/>
    <cellStyle name="Accent3 29 3" xfId="2878"/>
    <cellStyle name="Accent3 3" xfId="636"/>
    <cellStyle name="Accent3 3 2" xfId="2879"/>
    <cellStyle name="Accent3 3 3" xfId="2880"/>
    <cellStyle name="Accent3 30" xfId="637"/>
    <cellStyle name="Accent3 30 2" xfId="2881"/>
    <cellStyle name="Accent3 30 3" xfId="2882"/>
    <cellStyle name="Accent3 31" xfId="638"/>
    <cellStyle name="Accent3 31 2" xfId="2883"/>
    <cellStyle name="Accent3 31 3" xfId="2884"/>
    <cellStyle name="Accent3 32" xfId="2885"/>
    <cellStyle name="Accent3 4" xfId="639"/>
    <cellStyle name="Accent3 4 2" xfId="2886"/>
    <cellStyle name="Accent3 4 3" xfId="2887"/>
    <cellStyle name="Accent3 5" xfId="640"/>
    <cellStyle name="Accent3 5 2" xfId="2888"/>
    <cellStyle name="Accent3 5 3" xfId="2889"/>
    <cellStyle name="Accent3 6" xfId="641"/>
    <cellStyle name="Accent3 6 2" xfId="2890"/>
    <cellStyle name="Accent3 6 3" xfId="2891"/>
    <cellStyle name="Accent3 7" xfId="642"/>
    <cellStyle name="Accent3 7 2" xfId="2892"/>
    <cellStyle name="Accent3 7 3" xfId="2893"/>
    <cellStyle name="Accent3 8" xfId="643"/>
    <cellStyle name="Accent3 8 2" xfId="2894"/>
    <cellStyle name="Accent3 8 3" xfId="2895"/>
    <cellStyle name="Accent3 9" xfId="644"/>
    <cellStyle name="Accent3 9 2" xfId="2896"/>
    <cellStyle name="Accent3 9 3" xfId="2897"/>
    <cellStyle name="Accent4 10" xfId="645"/>
    <cellStyle name="Accent4 10 2" xfId="2898"/>
    <cellStyle name="Accent4 10 3" xfId="2899"/>
    <cellStyle name="Accent4 11" xfId="646"/>
    <cellStyle name="Accent4 11 2" xfId="2900"/>
    <cellStyle name="Accent4 11 3" xfId="2901"/>
    <cellStyle name="Accent4 12" xfId="647"/>
    <cellStyle name="Accent4 12 2" xfId="2902"/>
    <cellStyle name="Accent4 12 3" xfId="2903"/>
    <cellStyle name="Accent4 13" xfId="648"/>
    <cellStyle name="Accent4 13 2" xfId="2904"/>
    <cellStyle name="Accent4 13 3" xfId="2905"/>
    <cellStyle name="Accent4 14" xfId="649"/>
    <cellStyle name="Accent4 14 2" xfId="2906"/>
    <cellStyle name="Accent4 14 3" xfId="2907"/>
    <cellStyle name="Accent4 15" xfId="650"/>
    <cellStyle name="Accent4 15 2" xfId="2908"/>
    <cellStyle name="Accent4 15 3" xfId="2909"/>
    <cellStyle name="Accent4 16" xfId="651"/>
    <cellStyle name="Accent4 16 2" xfId="2910"/>
    <cellStyle name="Accent4 16 3" xfId="2911"/>
    <cellStyle name="Accent4 17" xfId="652"/>
    <cellStyle name="Accent4 17 2" xfId="2912"/>
    <cellStyle name="Accent4 17 3" xfId="2913"/>
    <cellStyle name="Accent4 18" xfId="653"/>
    <cellStyle name="Accent4 18 2" xfId="2914"/>
    <cellStyle name="Accent4 18 3" xfId="2915"/>
    <cellStyle name="Accent4 19" xfId="654"/>
    <cellStyle name="Accent4 19 2" xfId="2916"/>
    <cellStyle name="Accent4 19 3" xfId="2917"/>
    <cellStyle name="Accent4 2" xfId="655"/>
    <cellStyle name="Accent4 2 2" xfId="2918"/>
    <cellStyle name="Accent4 2 3" xfId="2919"/>
    <cellStyle name="Accent4 20" xfId="656"/>
    <cellStyle name="Accent4 20 2" xfId="2920"/>
    <cellStyle name="Accent4 20 3" xfId="2921"/>
    <cellStyle name="Accent4 21" xfId="657"/>
    <cellStyle name="Accent4 21 2" xfId="2922"/>
    <cellStyle name="Accent4 21 3" xfId="2923"/>
    <cellStyle name="Accent4 22" xfId="658"/>
    <cellStyle name="Accent4 22 2" xfId="2924"/>
    <cellStyle name="Accent4 22 3" xfId="2925"/>
    <cellStyle name="Accent4 23" xfId="659"/>
    <cellStyle name="Accent4 23 2" xfId="2926"/>
    <cellStyle name="Accent4 23 3" xfId="2927"/>
    <cellStyle name="Accent4 24" xfId="660"/>
    <cellStyle name="Accent4 24 2" xfId="2928"/>
    <cellStyle name="Accent4 24 3" xfId="2929"/>
    <cellStyle name="Accent4 25" xfId="661"/>
    <cellStyle name="Accent4 25 2" xfId="2930"/>
    <cellStyle name="Accent4 25 3" xfId="2931"/>
    <cellStyle name="Accent4 26" xfId="662"/>
    <cellStyle name="Accent4 26 2" xfId="2932"/>
    <cellStyle name="Accent4 26 3" xfId="2933"/>
    <cellStyle name="Accent4 27" xfId="663"/>
    <cellStyle name="Accent4 27 2" xfId="2934"/>
    <cellStyle name="Accent4 27 3" xfId="2935"/>
    <cellStyle name="Accent4 28" xfId="664"/>
    <cellStyle name="Accent4 28 2" xfId="2936"/>
    <cellStyle name="Accent4 28 3" xfId="2937"/>
    <cellStyle name="Accent4 29" xfId="665"/>
    <cellStyle name="Accent4 29 2" xfId="2938"/>
    <cellStyle name="Accent4 29 3" xfId="2939"/>
    <cellStyle name="Accent4 3" xfId="666"/>
    <cellStyle name="Accent4 3 2" xfId="2940"/>
    <cellStyle name="Accent4 3 3" xfId="2941"/>
    <cellStyle name="Accent4 30" xfId="667"/>
    <cellStyle name="Accent4 30 2" xfId="2942"/>
    <cellStyle name="Accent4 30 3" xfId="2943"/>
    <cellStyle name="Accent4 31" xfId="668"/>
    <cellStyle name="Accent4 31 2" xfId="2944"/>
    <cellStyle name="Accent4 31 3" xfId="2945"/>
    <cellStyle name="Accent4 32" xfId="2946"/>
    <cellStyle name="Accent4 4" xfId="669"/>
    <cellStyle name="Accent4 4 2" xfId="2947"/>
    <cellStyle name="Accent4 4 3" xfId="2948"/>
    <cellStyle name="Accent4 5" xfId="670"/>
    <cellStyle name="Accent4 5 2" xfId="2949"/>
    <cellStyle name="Accent4 5 3" xfId="2950"/>
    <cellStyle name="Accent4 6" xfId="671"/>
    <cellStyle name="Accent4 6 2" xfId="2951"/>
    <cellStyle name="Accent4 6 3" xfId="2952"/>
    <cellStyle name="Accent4 7" xfId="672"/>
    <cellStyle name="Accent4 7 2" xfId="2953"/>
    <cellStyle name="Accent4 7 3" xfId="2954"/>
    <cellStyle name="Accent4 8" xfId="673"/>
    <cellStyle name="Accent4 8 2" xfId="2955"/>
    <cellStyle name="Accent4 8 3" xfId="2956"/>
    <cellStyle name="Accent4 9" xfId="674"/>
    <cellStyle name="Accent4 9 2" xfId="2957"/>
    <cellStyle name="Accent4 9 3" xfId="2958"/>
    <cellStyle name="Accent5 10" xfId="675"/>
    <cellStyle name="Accent5 10 2" xfId="2959"/>
    <cellStyle name="Accent5 10 3" xfId="2960"/>
    <cellStyle name="Accent5 11" xfId="676"/>
    <cellStyle name="Accent5 11 2" xfId="2961"/>
    <cellStyle name="Accent5 11 3" xfId="2962"/>
    <cellStyle name="Accent5 12" xfId="677"/>
    <cellStyle name="Accent5 12 2" xfId="2963"/>
    <cellStyle name="Accent5 12 3" xfId="2964"/>
    <cellStyle name="Accent5 13" xfId="678"/>
    <cellStyle name="Accent5 13 2" xfId="2965"/>
    <cellStyle name="Accent5 13 3" xfId="2966"/>
    <cellStyle name="Accent5 14" xfId="679"/>
    <cellStyle name="Accent5 14 2" xfId="2967"/>
    <cellStyle name="Accent5 14 3" xfId="2968"/>
    <cellStyle name="Accent5 15" xfId="680"/>
    <cellStyle name="Accent5 15 2" xfId="2969"/>
    <cellStyle name="Accent5 15 3" xfId="2970"/>
    <cellStyle name="Accent5 16" xfId="681"/>
    <cellStyle name="Accent5 16 2" xfId="2971"/>
    <cellStyle name="Accent5 16 3" xfId="2972"/>
    <cellStyle name="Accent5 17" xfId="682"/>
    <cellStyle name="Accent5 17 2" xfId="2973"/>
    <cellStyle name="Accent5 17 3" xfId="2974"/>
    <cellStyle name="Accent5 18" xfId="683"/>
    <cellStyle name="Accent5 18 2" xfId="2975"/>
    <cellStyle name="Accent5 18 3" xfId="2976"/>
    <cellStyle name="Accent5 19" xfId="684"/>
    <cellStyle name="Accent5 19 2" xfId="2977"/>
    <cellStyle name="Accent5 19 3" xfId="2978"/>
    <cellStyle name="Accent5 2" xfId="685"/>
    <cellStyle name="Accent5 2 2" xfId="2979"/>
    <cellStyle name="Accent5 2 3" xfId="2980"/>
    <cellStyle name="Accent5 20" xfId="686"/>
    <cellStyle name="Accent5 20 2" xfId="2981"/>
    <cellStyle name="Accent5 20 3" xfId="2982"/>
    <cellStyle name="Accent5 21" xfId="687"/>
    <cellStyle name="Accent5 21 2" xfId="2983"/>
    <cellStyle name="Accent5 21 3" xfId="2984"/>
    <cellStyle name="Accent5 22" xfId="688"/>
    <cellStyle name="Accent5 22 2" xfId="2985"/>
    <cellStyle name="Accent5 22 3" xfId="2986"/>
    <cellStyle name="Accent5 23" xfId="689"/>
    <cellStyle name="Accent5 23 2" xfId="2987"/>
    <cellStyle name="Accent5 23 3" xfId="2988"/>
    <cellStyle name="Accent5 24" xfId="690"/>
    <cellStyle name="Accent5 24 2" xfId="2989"/>
    <cellStyle name="Accent5 24 3" xfId="2990"/>
    <cellStyle name="Accent5 25" xfId="691"/>
    <cellStyle name="Accent5 25 2" xfId="2991"/>
    <cellStyle name="Accent5 25 3" xfId="2992"/>
    <cellStyle name="Accent5 26" xfId="692"/>
    <cellStyle name="Accent5 26 2" xfId="2993"/>
    <cellStyle name="Accent5 26 3" xfId="2994"/>
    <cellStyle name="Accent5 27" xfId="693"/>
    <cellStyle name="Accent5 27 2" xfId="2995"/>
    <cellStyle name="Accent5 27 3" xfId="2996"/>
    <cellStyle name="Accent5 28" xfId="694"/>
    <cellStyle name="Accent5 28 2" xfId="2997"/>
    <cellStyle name="Accent5 28 3" xfId="2998"/>
    <cellStyle name="Accent5 29" xfId="695"/>
    <cellStyle name="Accent5 29 2" xfId="2999"/>
    <cellStyle name="Accent5 29 3" xfId="3000"/>
    <cellStyle name="Accent5 3" xfId="696"/>
    <cellStyle name="Accent5 3 2" xfId="3001"/>
    <cellStyle name="Accent5 3 3" xfId="3002"/>
    <cellStyle name="Accent5 30" xfId="697"/>
    <cellStyle name="Accent5 30 2" xfId="3003"/>
    <cellStyle name="Accent5 30 3" xfId="3004"/>
    <cellStyle name="Accent5 31" xfId="698"/>
    <cellStyle name="Accent5 31 2" xfId="3005"/>
    <cellStyle name="Accent5 31 3" xfId="3006"/>
    <cellStyle name="Accent5 32" xfId="3007"/>
    <cellStyle name="Accent5 4" xfId="699"/>
    <cellStyle name="Accent5 4 2" xfId="3008"/>
    <cellStyle name="Accent5 4 3" xfId="3009"/>
    <cellStyle name="Accent5 5" xfId="700"/>
    <cellStyle name="Accent5 5 2" xfId="3010"/>
    <cellStyle name="Accent5 5 3" xfId="3011"/>
    <cellStyle name="Accent5 6" xfId="701"/>
    <cellStyle name="Accent5 6 2" xfId="3012"/>
    <cellStyle name="Accent5 6 3" xfId="3013"/>
    <cellStyle name="Accent5 7" xfId="702"/>
    <cellStyle name="Accent5 7 2" xfId="3014"/>
    <cellStyle name="Accent5 7 3" xfId="3015"/>
    <cellStyle name="Accent5 8" xfId="703"/>
    <cellStyle name="Accent5 8 2" xfId="3016"/>
    <cellStyle name="Accent5 8 3" xfId="3017"/>
    <cellStyle name="Accent5 9" xfId="704"/>
    <cellStyle name="Accent5 9 2" xfId="3018"/>
    <cellStyle name="Accent5 9 3" xfId="3019"/>
    <cellStyle name="Accent6 10" xfId="705"/>
    <cellStyle name="Accent6 10 2" xfId="3020"/>
    <cellStyle name="Accent6 10 3" xfId="3021"/>
    <cellStyle name="Accent6 11" xfId="706"/>
    <cellStyle name="Accent6 11 2" xfId="3022"/>
    <cellStyle name="Accent6 11 3" xfId="3023"/>
    <cellStyle name="Accent6 12" xfId="707"/>
    <cellStyle name="Accent6 12 2" xfId="3024"/>
    <cellStyle name="Accent6 12 3" xfId="3025"/>
    <cellStyle name="Accent6 13" xfId="708"/>
    <cellStyle name="Accent6 13 2" xfId="3026"/>
    <cellStyle name="Accent6 13 3" xfId="3027"/>
    <cellStyle name="Accent6 14" xfId="709"/>
    <cellStyle name="Accent6 14 2" xfId="3028"/>
    <cellStyle name="Accent6 14 3" xfId="3029"/>
    <cellStyle name="Accent6 15" xfId="710"/>
    <cellStyle name="Accent6 15 2" xfId="3030"/>
    <cellStyle name="Accent6 15 3" xfId="3031"/>
    <cellStyle name="Accent6 16" xfId="711"/>
    <cellStyle name="Accent6 16 2" xfId="3032"/>
    <cellStyle name="Accent6 16 3" xfId="3033"/>
    <cellStyle name="Accent6 17" xfId="712"/>
    <cellStyle name="Accent6 17 2" xfId="3034"/>
    <cellStyle name="Accent6 17 3" xfId="3035"/>
    <cellStyle name="Accent6 18" xfId="713"/>
    <cellStyle name="Accent6 18 2" xfId="3036"/>
    <cellStyle name="Accent6 18 3" xfId="3037"/>
    <cellStyle name="Accent6 19" xfId="714"/>
    <cellStyle name="Accent6 19 2" xfId="3038"/>
    <cellStyle name="Accent6 19 3" xfId="3039"/>
    <cellStyle name="Accent6 2" xfId="715"/>
    <cellStyle name="Accent6 2 2" xfId="3040"/>
    <cellStyle name="Accent6 2 3" xfId="3041"/>
    <cellStyle name="Accent6 20" xfId="716"/>
    <cellStyle name="Accent6 20 2" xfId="3042"/>
    <cellStyle name="Accent6 20 3" xfId="3043"/>
    <cellStyle name="Accent6 21" xfId="717"/>
    <cellStyle name="Accent6 21 2" xfId="3044"/>
    <cellStyle name="Accent6 21 3" xfId="3045"/>
    <cellStyle name="Accent6 22" xfId="718"/>
    <cellStyle name="Accent6 22 2" xfId="3046"/>
    <cellStyle name="Accent6 22 3" xfId="3047"/>
    <cellStyle name="Accent6 23" xfId="719"/>
    <cellStyle name="Accent6 23 2" xfId="3048"/>
    <cellStyle name="Accent6 23 3" xfId="3049"/>
    <cellStyle name="Accent6 24" xfId="720"/>
    <cellStyle name="Accent6 24 2" xfId="3050"/>
    <cellStyle name="Accent6 24 3" xfId="3051"/>
    <cellStyle name="Accent6 25" xfId="721"/>
    <cellStyle name="Accent6 25 2" xfId="3052"/>
    <cellStyle name="Accent6 25 3" xfId="3053"/>
    <cellStyle name="Accent6 26" xfId="722"/>
    <cellStyle name="Accent6 26 2" xfId="3054"/>
    <cellStyle name="Accent6 26 3" xfId="3055"/>
    <cellStyle name="Accent6 27" xfId="723"/>
    <cellStyle name="Accent6 27 2" xfId="3056"/>
    <cellStyle name="Accent6 27 3" xfId="3057"/>
    <cellStyle name="Accent6 28" xfId="724"/>
    <cellStyle name="Accent6 28 2" xfId="3058"/>
    <cellStyle name="Accent6 28 3" xfId="3059"/>
    <cellStyle name="Accent6 29" xfId="725"/>
    <cellStyle name="Accent6 29 2" xfId="3060"/>
    <cellStyle name="Accent6 29 3" xfId="3061"/>
    <cellStyle name="Accent6 3" xfId="726"/>
    <cellStyle name="Accent6 3 2" xfId="3062"/>
    <cellStyle name="Accent6 3 3" xfId="3063"/>
    <cellStyle name="Accent6 30" xfId="727"/>
    <cellStyle name="Accent6 30 2" xfId="3064"/>
    <cellStyle name="Accent6 30 3" xfId="3065"/>
    <cellStyle name="Accent6 31" xfId="728"/>
    <cellStyle name="Accent6 31 2" xfId="3066"/>
    <cellStyle name="Accent6 31 3" xfId="3067"/>
    <cellStyle name="Accent6 32" xfId="3068"/>
    <cellStyle name="Accent6 4" xfId="729"/>
    <cellStyle name="Accent6 4 2" xfId="3069"/>
    <cellStyle name="Accent6 4 3" xfId="3070"/>
    <cellStyle name="Accent6 5" xfId="730"/>
    <cellStyle name="Accent6 5 2" xfId="3071"/>
    <cellStyle name="Accent6 5 3" xfId="3072"/>
    <cellStyle name="Accent6 6" xfId="731"/>
    <cellStyle name="Accent6 6 2" xfId="3073"/>
    <cellStyle name="Accent6 6 3" xfId="3074"/>
    <cellStyle name="Accent6 7" xfId="732"/>
    <cellStyle name="Accent6 7 2" xfId="3075"/>
    <cellStyle name="Accent6 7 3" xfId="3076"/>
    <cellStyle name="Accent6 8" xfId="733"/>
    <cellStyle name="Accent6 8 2" xfId="3077"/>
    <cellStyle name="Accent6 8 3" xfId="3078"/>
    <cellStyle name="Accent6 9" xfId="734"/>
    <cellStyle name="Accent6 9 2" xfId="3079"/>
    <cellStyle name="Accent6 9 3" xfId="3080"/>
    <cellStyle name="AeE­ [0]_INQUIRY ¿?¾÷AßAø " xfId="735"/>
    <cellStyle name="AeE­_INQUIRY ¿?¾÷AßAø " xfId="736"/>
    <cellStyle name="AÞ¸¶ [0]_INQUIRY ¿?¾÷AßAø " xfId="737"/>
    <cellStyle name="AÞ¸¶_INQUIRY ¿?¾÷AßAø " xfId="738"/>
    <cellStyle name="Bad 10" xfId="739"/>
    <cellStyle name="Bad 11" xfId="740"/>
    <cellStyle name="Bad 12" xfId="741"/>
    <cellStyle name="Bad 13" xfId="742"/>
    <cellStyle name="Bad 14" xfId="743"/>
    <cellStyle name="Bad 15" xfId="744"/>
    <cellStyle name="Bad 16" xfId="745"/>
    <cellStyle name="Bad 17" xfId="746"/>
    <cellStyle name="Bad 18" xfId="747"/>
    <cellStyle name="Bad 19" xfId="748"/>
    <cellStyle name="Bad 2" xfId="749"/>
    <cellStyle name="Bad 2 2" xfId="3081"/>
    <cellStyle name="Bad 20" xfId="750"/>
    <cellStyle name="Bad 21" xfId="751"/>
    <cellStyle name="Bad 22" xfId="752"/>
    <cellStyle name="Bad 23" xfId="753"/>
    <cellStyle name="Bad 24" xfId="754"/>
    <cellStyle name="Bad 25" xfId="755"/>
    <cellStyle name="Bad 26" xfId="756"/>
    <cellStyle name="Bad 27" xfId="757"/>
    <cellStyle name="Bad 28" xfId="758"/>
    <cellStyle name="Bad 29" xfId="759"/>
    <cellStyle name="Bad 3" xfId="760"/>
    <cellStyle name="Bad 30" xfId="761"/>
    <cellStyle name="Bad 31" xfId="762"/>
    <cellStyle name="Bad 4" xfId="763"/>
    <cellStyle name="Bad 5" xfId="764"/>
    <cellStyle name="Bad 6" xfId="765"/>
    <cellStyle name="Bad 7" xfId="766"/>
    <cellStyle name="Bad 8" xfId="767"/>
    <cellStyle name="Bad 9" xfId="768"/>
    <cellStyle name="Black" xfId="769"/>
    <cellStyle name="Body" xfId="770"/>
    <cellStyle name="Border" xfId="771"/>
    <cellStyle name="C?AØ_¿?¾÷CoE² " xfId="772"/>
    <cellStyle name="C¥AØ_¿?¾÷CoE² " xfId="773"/>
    <cellStyle name="C￥AØ_¿μ¾÷CoE² " xfId="774"/>
    <cellStyle name="Calc Currency (0)" xfId="775"/>
    <cellStyle name="Calc Currency (0) 2" xfId="3082"/>
    <cellStyle name="Calculation 10" xfId="776"/>
    <cellStyle name="Calculation 11" xfId="777"/>
    <cellStyle name="Calculation 12" xfId="778"/>
    <cellStyle name="Calculation 13" xfId="779"/>
    <cellStyle name="Calculation 14" xfId="780"/>
    <cellStyle name="Calculation 15" xfId="781"/>
    <cellStyle name="Calculation 16" xfId="782"/>
    <cellStyle name="Calculation 17" xfId="783"/>
    <cellStyle name="Calculation 18" xfId="784"/>
    <cellStyle name="Calculation 19" xfId="785"/>
    <cellStyle name="Calculation 2" xfId="786"/>
    <cellStyle name="Calculation 2 2" xfId="3083"/>
    <cellStyle name="Calculation 2 2 2" xfId="3084"/>
    <cellStyle name="Calculation 2 2 3" xfId="3085"/>
    <cellStyle name="Calculation 20" xfId="787"/>
    <cellStyle name="Calculation 21" xfId="788"/>
    <cellStyle name="Calculation 22" xfId="789"/>
    <cellStyle name="Calculation 23" xfId="790"/>
    <cellStyle name="Calculation 24" xfId="791"/>
    <cellStyle name="Calculation 25" xfId="792"/>
    <cellStyle name="Calculation 26" xfId="793"/>
    <cellStyle name="Calculation 27" xfId="794"/>
    <cellStyle name="Calculation 28" xfId="795"/>
    <cellStyle name="Calculation 29" xfId="796"/>
    <cellStyle name="Calculation 3" xfId="797"/>
    <cellStyle name="Calculation 30" xfId="798"/>
    <cellStyle name="Calculation 31" xfId="799"/>
    <cellStyle name="Calculation 4" xfId="800"/>
    <cellStyle name="Calculation 5" xfId="801"/>
    <cellStyle name="Calculation 6" xfId="802"/>
    <cellStyle name="Calculation 7" xfId="803"/>
    <cellStyle name="Calculation 8" xfId="804"/>
    <cellStyle name="Calculation 9" xfId="805"/>
    <cellStyle name="Check Cell 10" xfId="806"/>
    <cellStyle name="Check Cell 11" xfId="807"/>
    <cellStyle name="Check Cell 12" xfId="808"/>
    <cellStyle name="Check Cell 13" xfId="809"/>
    <cellStyle name="Check Cell 14" xfId="810"/>
    <cellStyle name="Check Cell 15" xfId="811"/>
    <cellStyle name="Check Cell 16" xfId="812"/>
    <cellStyle name="Check Cell 17" xfId="813"/>
    <cellStyle name="Check Cell 18" xfId="814"/>
    <cellStyle name="Check Cell 19" xfId="815"/>
    <cellStyle name="Check Cell 2" xfId="816"/>
    <cellStyle name="Check Cell 2 2" xfId="3086"/>
    <cellStyle name="Check Cell 20" xfId="817"/>
    <cellStyle name="Check Cell 21" xfId="818"/>
    <cellStyle name="Check Cell 22" xfId="819"/>
    <cellStyle name="Check Cell 23" xfId="820"/>
    <cellStyle name="Check Cell 24" xfId="821"/>
    <cellStyle name="Check Cell 25" xfId="822"/>
    <cellStyle name="Check Cell 26" xfId="823"/>
    <cellStyle name="Check Cell 27" xfId="824"/>
    <cellStyle name="Check Cell 28" xfId="825"/>
    <cellStyle name="Check Cell 29" xfId="826"/>
    <cellStyle name="Check Cell 3" xfId="827"/>
    <cellStyle name="Check Cell 30" xfId="828"/>
    <cellStyle name="Check Cell 31" xfId="829"/>
    <cellStyle name="Check Cell 4" xfId="830"/>
    <cellStyle name="Check Cell 5" xfId="831"/>
    <cellStyle name="Check Cell 6" xfId="832"/>
    <cellStyle name="Check Cell 7" xfId="833"/>
    <cellStyle name="Check Cell 8" xfId="834"/>
    <cellStyle name="Check Cell 9" xfId="835"/>
    <cellStyle name="Comma 10" xfId="3087"/>
    <cellStyle name="Comma 11" xfId="3088"/>
    <cellStyle name="Comma 12" xfId="3089"/>
    <cellStyle name="Comma 13" xfId="836"/>
    <cellStyle name="Comma 13 2" xfId="3090"/>
    <cellStyle name="Comma 14" xfId="3091"/>
    <cellStyle name="Comma 15" xfId="837"/>
    <cellStyle name="Comma 15 2" xfId="3092"/>
    <cellStyle name="Comma 16" xfId="3093"/>
    <cellStyle name="Comma 17" xfId="838"/>
    <cellStyle name="Comma 17 2" xfId="3094"/>
    <cellStyle name="Comma 19" xfId="839"/>
    <cellStyle name="Comma 19 2" xfId="3095"/>
    <cellStyle name="Comma 2" xfId="840"/>
    <cellStyle name="Comma 2 2" xfId="841"/>
    <cellStyle name="Comma 2 2 2" xfId="3096"/>
    <cellStyle name="Comma 2 2 2 2" xfId="3097"/>
    <cellStyle name="Comma 2 2 2_Sheet2" xfId="3098"/>
    <cellStyle name="Comma 2 2 3" xfId="3099"/>
    <cellStyle name="Comma 2 2_Sheet2" xfId="3100"/>
    <cellStyle name="Comma 2 3" xfId="3101"/>
    <cellStyle name="Comma 2 3 2" xfId="3102"/>
    <cellStyle name="Comma 2 3_Sheet2" xfId="3103"/>
    <cellStyle name="Comma 2_Sheet2" xfId="3104"/>
    <cellStyle name="Comma 21" xfId="842"/>
    <cellStyle name="Comma 21 2" xfId="3105"/>
    <cellStyle name="Comma 22" xfId="843"/>
    <cellStyle name="Comma 22 2" xfId="3106"/>
    <cellStyle name="Comma 25" xfId="844"/>
    <cellStyle name="Comma 25 2" xfId="3107"/>
    <cellStyle name="Comma 26" xfId="845"/>
    <cellStyle name="Comma 26 2" xfId="3108"/>
    <cellStyle name="Comma 28" xfId="846"/>
    <cellStyle name="Comma 28 2" xfId="3109"/>
    <cellStyle name="Comma 3" xfId="847"/>
    <cellStyle name="Comma 3 2" xfId="3110"/>
    <cellStyle name="Comma 30" xfId="848"/>
    <cellStyle name="Comma 30 2" xfId="3111"/>
    <cellStyle name="Comma 4" xfId="849"/>
    <cellStyle name="Comma 4 2" xfId="850"/>
    <cellStyle name="Comma 4 2 2" xfId="3112"/>
    <cellStyle name="Comma 4 3" xfId="3113"/>
    <cellStyle name="Comma 4 3 2" xfId="3114"/>
    <cellStyle name="Comma 4 3 3" xfId="3115"/>
    <cellStyle name="Comma 5" xfId="851"/>
    <cellStyle name="Comma 5 2" xfId="3116"/>
    <cellStyle name="Comma 6" xfId="852"/>
    <cellStyle name="Comma 6 2" xfId="3117"/>
    <cellStyle name="Comma 6 3" xfId="3118"/>
    <cellStyle name="Comma 6_Sheet2" xfId="3119"/>
    <cellStyle name="Comma 7" xfId="853"/>
    <cellStyle name="Comma 7 2" xfId="3120"/>
    <cellStyle name="Comma 8" xfId="3121"/>
    <cellStyle name="Comma 8 2" xfId="3122"/>
    <cellStyle name="Comma 8 2 2" xfId="3123"/>
    <cellStyle name="Comma 8 2 3" xfId="3124"/>
    <cellStyle name="Comma 8 3" xfId="3125"/>
    <cellStyle name="Comma 8 4" xfId="3126"/>
    <cellStyle name="Comma 9" xfId="3127"/>
    <cellStyle name="Comma0" xfId="854"/>
    <cellStyle name="Comma0 2" xfId="3128"/>
    <cellStyle name="Copied" xfId="855"/>
    <cellStyle name="Currency 2" xfId="856"/>
    <cellStyle name="Currency 2 2" xfId="857"/>
    <cellStyle name="Currency 2 3" xfId="3129"/>
    <cellStyle name="Currency 2 4" xfId="3130"/>
    <cellStyle name="Currency 3" xfId="858"/>
    <cellStyle name="Currency0" xfId="859"/>
    <cellStyle name="Currency0 2" xfId="860"/>
    <cellStyle name="Currency0 3" xfId="861"/>
    <cellStyle name="Currency0 3 2" xfId="862"/>
    <cellStyle name="Date" xfId="863"/>
    <cellStyle name="Date 2" xfId="3131"/>
    <cellStyle name="Dezimal [0]_laroux" xfId="864"/>
    <cellStyle name="Dezimal_laroux" xfId="865"/>
    <cellStyle name="Entered" xfId="866"/>
    <cellStyle name="Euro" xfId="867"/>
    <cellStyle name="Euro 2" xfId="868"/>
    <cellStyle name="Euro 3" xfId="869"/>
    <cellStyle name="Euro 3 2" xfId="870"/>
    <cellStyle name="Excel Built-in Normal" xfId="871"/>
    <cellStyle name="Excel Built-in Normal 2" xfId="3132"/>
    <cellStyle name="Explanatory Text 10" xfId="872"/>
    <cellStyle name="Explanatory Text 11" xfId="873"/>
    <cellStyle name="Explanatory Text 12" xfId="874"/>
    <cellStyle name="Explanatory Text 13" xfId="875"/>
    <cellStyle name="Explanatory Text 14" xfId="876"/>
    <cellStyle name="Explanatory Text 15" xfId="877"/>
    <cellStyle name="Explanatory Text 16" xfId="878"/>
    <cellStyle name="Explanatory Text 17" xfId="879"/>
    <cellStyle name="Explanatory Text 18" xfId="880"/>
    <cellStyle name="Explanatory Text 19" xfId="881"/>
    <cellStyle name="Explanatory Text 2" xfId="882"/>
    <cellStyle name="Explanatory Text 2 2" xfId="3133"/>
    <cellStyle name="Explanatory Text 20" xfId="883"/>
    <cellStyle name="Explanatory Text 21" xfId="884"/>
    <cellStyle name="Explanatory Text 22" xfId="885"/>
    <cellStyle name="Explanatory Text 23" xfId="886"/>
    <cellStyle name="Explanatory Text 24" xfId="887"/>
    <cellStyle name="Explanatory Text 25" xfId="888"/>
    <cellStyle name="Explanatory Text 26" xfId="889"/>
    <cellStyle name="Explanatory Text 27" xfId="890"/>
    <cellStyle name="Explanatory Text 28" xfId="891"/>
    <cellStyle name="Explanatory Text 29" xfId="892"/>
    <cellStyle name="Explanatory Text 3" xfId="893"/>
    <cellStyle name="Explanatory Text 30" xfId="894"/>
    <cellStyle name="Explanatory Text 31" xfId="895"/>
    <cellStyle name="Explanatory Text 4" xfId="896"/>
    <cellStyle name="Explanatory Text 5" xfId="897"/>
    <cellStyle name="Explanatory Text 6" xfId="898"/>
    <cellStyle name="Explanatory Text 7" xfId="899"/>
    <cellStyle name="Explanatory Text 8" xfId="900"/>
    <cellStyle name="Explanatory Text 9" xfId="901"/>
    <cellStyle name="Fixed" xfId="902"/>
    <cellStyle name="Fixed 2" xfId="3134"/>
    <cellStyle name="Good 10" xfId="903"/>
    <cellStyle name="Good 11" xfId="904"/>
    <cellStyle name="Good 12" xfId="905"/>
    <cellStyle name="Good 13" xfId="906"/>
    <cellStyle name="Good 14" xfId="907"/>
    <cellStyle name="Good 15" xfId="908"/>
    <cellStyle name="Good 16" xfId="909"/>
    <cellStyle name="Good 17" xfId="910"/>
    <cellStyle name="Good 18" xfId="911"/>
    <cellStyle name="Good 19" xfId="912"/>
    <cellStyle name="Good 2" xfId="913"/>
    <cellStyle name="Good 2 2" xfId="3135"/>
    <cellStyle name="Good 20" xfId="914"/>
    <cellStyle name="Good 21" xfId="915"/>
    <cellStyle name="Good 22" xfId="916"/>
    <cellStyle name="Good 23" xfId="917"/>
    <cellStyle name="Good 24" xfId="918"/>
    <cellStyle name="Good 25" xfId="919"/>
    <cellStyle name="Good 26" xfId="920"/>
    <cellStyle name="Good 27" xfId="921"/>
    <cellStyle name="Good 28" xfId="922"/>
    <cellStyle name="Good 29" xfId="923"/>
    <cellStyle name="Good 3" xfId="924"/>
    <cellStyle name="Good 30" xfId="925"/>
    <cellStyle name="Good 31" xfId="926"/>
    <cellStyle name="Good 4" xfId="927"/>
    <cellStyle name="Good 5" xfId="928"/>
    <cellStyle name="Good 6" xfId="929"/>
    <cellStyle name="Good 7" xfId="930"/>
    <cellStyle name="Good 8" xfId="931"/>
    <cellStyle name="Good 9" xfId="932"/>
    <cellStyle name="Grey" xfId="933"/>
    <cellStyle name="Grey 2" xfId="934"/>
    <cellStyle name="Head 1" xfId="935"/>
    <cellStyle name="Header1" xfId="936"/>
    <cellStyle name="Header2" xfId="937"/>
    <cellStyle name="Heading 1 10" xfId="938"/>
    <cellStyle name="Heading 1 10 2" xfId="3136"/>
    <cellStyle name="Heading 1 10 3" xfId="3137"/>
    <cellStyle name="Heading 1 11" xfId="939"/>
    <cellStyle name="Heading 1 11 2" xfId="3138"/>
    <cellStyle name="Heading 1 11 3" xfId="3139"/>
    <cellStyle name="Heading 1 12" xfId="940"/>
    <cellStyle name="Heading 1 12 2" xfId="3140"/>
    <cellStyle name="Heading 1 12 3" xfId="3141"/>
    <cellStyle name="Heading 1 13" xfId="941"/>
    <cellStyle name="Heading 1 13 2" xfId="3142"/>
    <cellStyle name="Heading 1 13 3" xfId="3143"/>
    <cellStyle name="Heading 1 14" xfId="942"/>
    <cellStyle name="Heading 1 14 2" xfId="3144"/>
    <cellStyle name="Heading 1 14 3" xfId="3145"/>
    <cellStyle name="Heading 1 15" xfId="943"/>
    <cellStyle name="Heading 1 15 2" xfId="3146"/>
    <cellStyle name="Heading 1 15 3" xfId="3147"/>
    <cellStyle name="Heading 1 16" xfId="944"/>
    <cellStyle name="Heading 1 16 2" xfId="3148"/>
    <cellStyle name="Heading 1 16 3" xfId="3149"/>
    <cellStyle name="Heading 1 17" xfId="945"/>
    <cellStyle name="Heading 1 17 2" xfId="3150"/>
    <cellStyle name="Heading 1 17 3" xfId="3151"/>
    <cellStyle name="Heading 1 18" xfId="946"/>
    <cellStyle name="Heading 1 18 2" xfId="3152"/>
    <cellStyle name="Heading 1 18 3" xfId="3153"/>
    <cellStyle name="Heading 1 19" xfId="947"/>
    <cellStyle name="Heading 1 19 2" xfId="3154"/>
    <cellStyle name="Heading 1 19 3" xfId="3155"/>
    <cellStyle name="Heading 1 2" xfId="948"/>
    <cellStyle name="Heading 1 2 2" xfId="3156"/>
    <cellStyle name="Heading 1 2 3" xfId="3157"/>
    <cellStyle name="Heading 1 20" xfId="949"/>
    <cellStyle name="Heading 1 20 2" xfId="3158"/>
    <cellStyle name="Heading 1 20 3" xfId="3159"/>
    <cellStyle name="Heading 1 21" xfId="950"/>
    <cellStyle name="Heading 1 21 2" xfId="3160"/>
    <cellStyle name="Heading 1 21 3" xfId="3161"/>
    <cellStyle name="Heading 1 22" xfId="951"/>
    <cellStyle name="Heading 1 22 2" xfId="3162"/>
    <cellStyle name="Heading 1 22 3" xfId="3163"/>
    <cellStyle name="Heading 1 23" xfId="952"/>
    <cellStyle name="Heading 1 23 2" xfId="3164"/>
    <cellStyle name="Heading 1 23 3" xfId="3165"/>
    <cellStyle name="Heading 1 24" xfId="953"/>
    <cellStyle name="Heading 1 24 2" xfId="3166"/>
    <cellStyle name="Heading 1 24 3" xfId="3167"/>
    <cellStyle name="Heading 1 25" xfId="954"/>
    <cellStyle name="Heading 1 25 2" xfId="3168"/>
    <cellStyle name="Heading 1 25 3" xfId="3169"/>
    <cellStyle name="Heading 1 26" xfId="955"/>
    <cellStyle name="Heading 1 26 2" xfId="3170"/>
    <cellStyle name="Heading 1 26 3" xfId="3171"/>
    <cellStyle name="Heading 1 27" xfId="956"/>
    <cellStyle name="Heading 1 27 2" xfId="3172"/>
    <cellStyle name="Heading 1 27 3" xfId="3173"/>
    <cellStyle name="Heading 1 28" xfId="957"/>
    <cellStyle name="Heading 1 28 2" xfId="3174"/>
    <cellStyle name="Heading 1 28 3" xfId="3175"/>
    <cellStyle name="Heading 1 29" xfId="958"/>
    <cellStyle name="Heading 1 29 2" xfId="3176"/>
    <cellStyle name="Heading 1 29 3" xfId="3177"/>
    <cellStyle name="Heading 1 3" xfId="959"/>
    <cellStyle name="Heading 1 3 2" xfId="3178"/>
    <cellStyle name="Heading 1 3 3" xfId="3179"/>
    <cellStyle name="Heading 1 30" xfId="960"/>
    <cellStyle name="Heading 1 30 2" xfId="3180"/>
    <cellStyle name="Heading 1 30 3" xfId="3181"/>
    <cellStyle name="Heading 1 31" xfId="961"/>
    <cellStyle name="Heading 1 31 2" xfId="3182"/>
    <cellStyle name="Heading 1 31 3" xfId="3183"/>
    <cellStyle name="Heading 1 32" xfId="3184"/>
    <cellStyle name="Heading 1 4" xfId="962"/>
    <cellStyle name="Heading 1 4 2" xfId="3185"/>
    <cellStyle name="Heading 1 4 3" xfId="3186"/>
    <cellStyle name="Heading 1 5" xfId="963"/>
    <cellStyle name="Heading 1 5 2" xfId="3187"/>
    <cellStyle name="Heading 1 5 3" xfId="3188"/>
    <cellStyle name="Heading 1 6" xfId="964"/>
    <cellStyle name="Heading 1 6 2" xfId="3189"/>
    <cellStyle name="Heading 1 6 3" xfId="3190"/>
    <cellStyle name="Heading 1 7" xfId="965"/>
    <cellStyle name="Heading 1 7 2" xfId="3191"/>
    <cellStyle name="Heading 1 7 3" xfId="3192"/>
    <cellStyle name="Heading 1 8" xfId="966"/>
    <cellStyle name="Heading 1 8 2" xfId="3193"/>
    <cellStyle name="Heading 1 8 3" xfId="3194"/>
    <cellStyle name="Heading 1 9" xfId="967"/>
    <cellStyle name="Heading 1 9 2" xfId="3195"/>
    <cellStyle name="Heading 1 9 3" xfId="3196"/>
    <cellStyle name="Heading 2 10" xfId="968"/>
    <cellStyle name="Heading 2 10 2" xfId="3197"/>
    <cellStyle name="Heading 2 10 3" xfId="3198"/>
    <cellStyle name="Heading 2 11" xfId="969"/>
    <cellStyle name="Heading 2 11 2" xfId="3199"/>
    <cellStyle name="Heading 2 11 3" xfId="3200"/>
    <cellStyle name="Heading 2 12" xfId="970"/>
    <cellStyle name="Heading 2 12 2" xfId="3201"/>
    <cellStyle name="Heading 2 12 3" xfId="3202"/>
    <cellStyle name="Heading 2 13" xfId="971"/>
    <cellStyle name="Heading 2 13 2" xfId="3203"/>
    <cellStyle name="Heading 2 13 3" xfId="3204"/>
    <cellStyle name="Heading 2 14" xfId="972"/>
    <cellStyle name="Heading 2 14 2" xfId="3205"/>
    <cellStyle name="Heading 2 14 3" xfId="3206"/>
    <cellStyle name="Heading 2 15" xfId="973"/>
    <cellStyle name="Heading 2 15 2" xfId="3207"/>
    <cellStyle name="Heading 2 15 3" xfId="3208"/>
    <cellStyle name="Heading 2 16" xfId="974"/>
    <cellStyle name="Heading 2 16 2" xfId="3209"/>
    <cellStyle name="Heading 2 16 3" xfId="3210"/>
    <cellStyle name="Heading 2 17" xfId="975"/>
    <cellStyle name="Heading 2 17 2" xfId="3211"/>
    <cellStyle name="Heading 2 17 3" xfId="3212"/>
    <cellStyle name="Heading 2 18" xfId="976"/>
    <cellStyle name="Heading 2 18 2" xfId="3213"/>
    <cellStyle name="Heading 2 18 3" xfId="3214"/>
    <cellStyle name="Heading 2 19" xfId="977"/>
    <cellStyle name="Heading 2 19 2" xfId="3215"/>
    <cellStyle name="Heading 2 19 3" xfId="3216"/>
    <cellStyle name="Heading 2 2" xfId="978"/>
    <cellStyle name="Heading 2 2 2" xfId="3217"/>
    <cellStyle name="Heading 2 2 3" xfId="3218"/>
    <cellStyle name="Heading 2 20" xfId="979"/>
    <cellStyle name="Heading 2 20 2" xfId="3219"/>
    <cellStyle name="Heading 2 20 3" xfId="3220"/>
    <cellStyle name="Heading 2 21" xfId="980"/>
    <cellStyle name="Heading 2 21 2" xfId="3221"/>
    <cellStyle name="Heading 2 21 3" xfId="3222"/>
    <cellStyle name="Heading 2 22" xfId="981"/>
    <cellStyle name="Heading 2 22 2" xfId="3223"/>
    <cellStyle name="Heading 2 22 3" xfId="3224"/>
    <cellStyle name="Heading 2 23" xfId="982"/>
    <cellStyle name="Heading 2 23 2" xfId="3225"/>
    <cellStyle name="Heading 2 23 3" xfId="3226"/>
    <cellStyle name="Heading 2 24" xfId="983"/>
    <cellStyle name="Heading 2 24 2" xfId="3227"/>
    <cellStyle name="Heading 2 24 3" xfId="3228"/>
    <cellStyle name="Heading 2 25" xfId="984"/>
    <cellStyle name="Heading 2 25 2" xfId="3229"/>
    <cellStyle name="Heading 2 25 3" xfId="3230"/>
    <cellStyle name="Heading 2 26" xfId="985"/>
    <cellStyle name="Heading 2 26 2" xfId="3231"/>
    <cellStyle name="Heading 2 26 3" xfId="3232"/>
    <cellStyle name="Heading 2 27" xfId="986"/>
    <cellStyle name="Heading 2 27 2" xfId="3233"/>
    <cellStyle name="Heading 2 27 3" xfId="3234"/>
    <cellStyle name="Heading 2 28" xfId="987"/>
    <cellStyle name="Heading 2 28 2" xfId="3235"/>
    <cellStyle name="Heading 2 28 3" xfId="3236"/>
    <cellStyle name="Heading 2 29" xfId="988"/>
    <cellStyle name="Heading 2 29 2" xfId="3237"/>
    <cellStyle name="Heading 2 29 3" xfId="3238"/>
    <cellStyle name="Heading 2 3" xfId="989"/>
    <cellStyle name="Heading 2 3 2" xfId="3239"/>
    <cellStyle name="Heading 2 3 3" xfId="3240"/>
    <cellStyle name="Heading 2 30" xfId="990"/>
    <cellStyle name="Heading 2 30 2" xfId="3241"/>
    <cellStyle name="Heading 2 30 3" xfId="3242"/>
    <cellStyle name="Heading 2 31" xfId="991"/>
    <cellStyle name="Heading 2 31 2" xfId="3243"/>
    <cellStyle name="Heading 2 31 3" xfId="3244"/>
    <cellStyle name="Heading 2 32" xfId="3245"/>
    <cellStyle name="Heading 2 4" xfId="992"/>
    <cellStyle name="Heading 2 4 2" xfId="3246"/>
    <cellStyle name="Heading 2 4 3" xfId="3247"/>
    <cellStyle name="Heading 2 5" xfId="993"/>
    <cellStyle name="Heading 2 5 2" xfId="3248"/>
    <cellStyle name="Heading 2 5 3" xfId="3249"/>
    <cellStyle name="Heading 2 6" xfId="994"/>
    <cellStyle name="Heading 2 6 2" xfId="3250"/>
    <cellStyle name="Heading 2 6 3" xfId="3251"/>
    <cellStyle name="Heading 2 7" xfId="995"/>
    <cellStyle name="Heading 2 7 2" xfId="3252"/>
    <cellStyle name="Heading 2 7 3" xfId="3253"/>
    <cellStyle name="Heading 2 8" xfId="996"/>
    <cellStyle name="Heading 2 8 2" xfId="3254"/>
    <cellStyle name="Heading 2 8 3" xfId="3255"/>
    <cellStyle name="Heading 2 9" xfId="997"/>
    <cellStyle name="Heading 2 9 2" xfId="3256"/>
    <cellStyle name="Heading 2 9 3" xfId="3257"/>
    <cellStyle name="Heading 3 10" xfId="998"/>
    <cellStyle name="Heading 3 10 2" xfId="3258"/>
    <cellStyle name="Heading 3 10 3" xfId="3259"/>
    <cellStyle name="Heading 3 11" xfId="999"/>
    <cellStyle name="Heading 3 11 2" xfId="3260"/>
    <cellStyle name="Heading 3 11 3" xfId="3261"/>
    <cellStyle name="Heading 3 12" xfId="1000"/>
    <cellStyle name="Heading 3 12 2" xfId="3262"/>
    <cellStyle name="Heading 3 12 3" xfId="3263"/>
    <cellStyle name="Heading 3 13" xfId="1001"/>
    <cellStyle name="Heading 3 13 2" xfId="3264"/>
    <cellStyle name="Heading 3 13 3" xfId="3265"/>
    <cellStyle name="Heading 3 14" xfId="1002"/>
    <cellStyle name="Heading 3 14 2" xfId="3266"/>
    <cellStyle name="Heading 3 14 3" xfId="3267"/>
    <cellStyle name="Heading 3 15" xfId="1003"/>
    <cellStyle name="Heading 3 15 2" xfId="3268"/>
    <cellStyle name="Heading 3 15 3" xfId="3269"/>
    <cellStyle name="Heading 3 16" xfId="1004"/>
    <cellStyle name="Heading 3 16 2" xfId="3270"/>
    <cellStyle name="Heading 3 16 3" xfId="3271"/>
    <cellStyle name="Heading 3 17" xfId="1005"/>
    <cellStyle name="Heading 3 17 2" xfId="3272"/>
    <cellStyle name="Heading 3 17 3" xfId="3273"/>
    <cellStyle name="Heading 3 18" xfId="1006"/>
    <cellStyle name="Heading 3 18 2" xfId="3274"/>
    <cellStyle name="Heading 3 18 3" xfId="3275"/>
    <cellStyle name="Heading 3 19" xfId="1007"/>
    <cellStyle name="Heading 3 19 2" xfId="3276"/>
    <cellStyle name="Heading 3 19 3" xfId="3277"/>
    <cellStyle name="Heading 3 2" xfId="1008"/>
    <cellStyle name="Heading 3 2 2" xfId="3278"/>
    <cellStyle name="Heading 3 2 3" xfId="3279"/>
    <cellStyle name="Heading 3 20" xfId="1009"/>
    <cellStyle name="Heading 3 20 2" xfId="3280"/>
    <cellStyle name="Heading 3 20 3" xfId="3281"/>
    <cellStyle name="Heading 3 21" xfId="1010"/>
    <cellStyle name="Heading 3 21 2" xfId="3282"/>
    <cellStyle name="Heading 3 21 3" xfId="3283"/>
    <cellStyle name="Heading 3 22" xfId="1011"/>
    <cellStyle name="Heading 3 22 2" xfId="3284"/>
    <cellStyle name="Heading 3 22 3" xfId="3285"/>
    <cellStyle name="Heading 3 23" xfId="1012"/>
    <cellStyle name="Heading 3 23 2" xfId="3286"/>
    <cellStyle name="Heading 3 23 3" xfId="3287"/>
    <cellStyle name="Heading 3 24" xfId="1013"/>
    <cellStyle name="Heading 3 24 2" xfId="3288"/>
    <cellStyle name="Heading 3 24 3" xfId="3289"/>
    <cellStyle name="Heading 3 25" xfId="1014"/>
    <cellStyle name="Heading 3 25 2" xfId="3290"/>
    <cellStyle name="Heading 3 25 3" xfId="3291"/>
    <cellStyle name="Heading 3 26" xfId="1015"/>
    <cellStyle name="Heading 3 26 2" xfId="3292"/>
    <cellStyle name="Heading 3 26 3" xfId="3293"/>
    <cellStyle name="Heading 3 27" xfId="1016"/>
    <cellStyle name="Heading 3 27 2" xfId="3294"/>
    <cellStyle name="Heading 3 27 3" xfId="3295"/>
    <cellStyle name="Heading 3 28" xfId="1017"/>
    <cellStyle name="Heading 3 28 2" xfId="3296"/>
    <cellStyle name="Heading 3 28 3" xfId="3297"/>
    <cellStyle name="Heading 3 29" xfId="1018"/>
    <cellStyle name="Heading 3 29 2" xfId="3298"/>
    <cellStyle name="Heading 3 29 3" xfId="3299"/>
    <cellStyle name="Heading 3 3" xfId="1019"/>
    <cellStyle name="Heading 3 3 2" xfId="3300"/>
    <cellStyle name="Heading 3 3 3" xfId="3301"/>
    <cellStyle name="Heading 3 30" xfId="1020"/>
    <cellStyle name="Heading 3 30 2" xfId="3302"/>
    <cellStyle name="Heading 3 30 3" xfId="3303"/>
    <cellStyle name="Heading 3 31" xfId="1021"/>
    <cellStyle name="Heading 3 31 2" xfId="3304"/>
    <cellStyle name="Heading 3 31 3" xfId="3305"/>
    <cellStyle name="Heading 3 32" xfId="3306"/>
    <cellStyle name="Heading 3 4" xfId="1022"/>
    <cellStyle name="Heading 3 4 2" xfId="3307"/>
    <cellStyle name="Heading 3 4 3" xfId="3308"/>
    <cellStyle name="Heading 3 5" xfId="1023"/>
    <cellStyle name="Heading 3 5 2" xfId="3309"/>
    <cellStyle name="Heading 3 5 3" xfId="3310"/>
    <cellStyle name="Heading 3 6" xfId="1024"/>
    <cellStyle name="Heading 3 6 2" xfId="3311"/>
    <cellStyle name="Heading 3 6 3" xfId="3312"/>
    <cellStyle name="Heading 3 7" xfId="1025"/>
    <cellStyle name="Heading 3 7 2" xfId="3313"/>
    <cellStyle name="Heading 3 7 3" xfId="3314"/>
    <cellStyle name="Heading 3 8" xfId="1026"/>
    <cellStyle name="Heading 3 8 2" xfId="3315"/>
    <cellStyle name="Heading 3 8 3" xfId="3316"/>
    <cellStyle name="Heading 3 9" xfId="1027"/>
    <cellStyle name="Heading 3 9 2" xfId="3317"/>
    <cellStyle name="Heading 3 9 3" xfId="3318"/>
    <cellStyle name="Heading 4 10" xfId="1028"/>
    <cellStyle name="Heading 4 10 2" xfId="3319"/>
    <cellStyle name="Heading 4 10 3" xfId="3320"/>
    <cellStyle name="Heading 4 11" xfId="1029"/>
    <cellStyle name="Heading 4 11 2" xfId="3321"/>
    <cellStyle name="Heading 4 11 3" xfId="3322"/>
    <cellStyle name="Heading 4 12" xfId="1030"/>
    <cellStyle name="Heading 4 12 2" xfId="3323"/>
    <cellStyle name="Heading 4 12 3" xfId="3324"/>
    <cellStyle name="Heading 4 13" xfId="1031"/>
    <cellStyle name="Heading 4 13 2" xfId="3325"/>
    <cellStyle name="Heading 4 13 3" xfId="3326"/>
    <cellStyle name="Heading 4 14" xfId="1032"/>
    <cellStyle name="Heading 4 14 2" xfId="3327"/>
    <cellStyle name="Heading 4 14 3" xfId="3328"/>
    <cellStyle name="Heading 4 15" xfId="1033"/>
    <cellStyle name="Heading 4 15 2" xfId="3329"/>
    <cellStyle name="Heading 4 15 3" xfId="3330"/>
    <cellStyle name="Heading 4 16" xfId="1034"/>
    <cellStyle name="Heading 4 16 2" xfId="3331"/>
    <cellStyle name="Heading 4 16 3" xfId="3332"/>
    <cellStyle name="Heading 4 17" xfId="1035"/>
    <cellStyle name="Heading 4 17 2" xfId="3333"/>
    <cellStyle name="Heading 4 17 3" xfId="3334"/>
    <cellStyle name="Heading 4 18" xfId="1036"/>
    <cellStyle name="Heading 4 18 2" xfId="3335"/>
    <cellStyle name="Heading 4 18 3" xfId="3336"/>
    <cellStyle name="Heading 4 19" xfId="1037"/>
    <cellStyle name="Heading 4 19 2" xfId="3337"/>
    <cellStyle name="Heading 4 19 3" xfId="3338"/>
    <cellStyle name="Heading 4 2" xfId="1038"/>
    <cellStyle name="Heading 4 2 2" xfId="3339"/>
    <cellStyle name="Heading 4 2 3" xfId="3340"/>
    <cellStyle name="Heading 4 20" xfId="1039"/>
    <cellStyle name="Heading 4 20 2" xfId="3341"/>
    <cellStyle name="Heading 4 20 3" xfId="3342"/>
    <cellStyle name="Heading 4 21" xfId="1040"/>
    <cellStyle name="Heading 4 21 2" xfId="3343"/>
    <cellStyle name="Heading 4 21 3" xfId="3344"/>
    <cellStyle name="Heading 4 22" xfId="1041"/>
    <cellStyle name="Heading 4 22 2" xfId="3345"/>
    <cellStyle name="Heading 4 22 3" xfId="3346"/>
    <cellStyle name="Heading 4 23" xfId="1042"/>
    <cellStyle name="Heading 4 23 2" xfId="3347"/>
    <cellStyle name="Heading 4 23 3" xfId="3348"/>
    <cellStyle name="Heading 4 24" xfId="1043"/>
    <cellStyle name="Heading 4 24 2" xfId="3349"/>
    <cellStyle name="Heading 4 24 3" xfId="3350"/>
    <cellStyle name="Heading 4 25" xfId="1044"/>
    <cellStyle name="Heading 4 25 2" xfId="3351"/>
    <cellStyle name="Heading 4 25 3" xfId="3352"/>
    <cellStyle name="Heading 4 26" xfId="1045"/>
    <cellStyle name="Heading 4 26 2" xfId="3353"/>
    <cellStyle name="Heading 4 26 3" xfId="3354"/>
    <cellStyle name="Heading 4 27" xfId="1046"/>
    <cellStyle name="Heading 4 27 2" xfId="3355"/>
    <cellStyle name="Heading 4 27 3" xfId="3356"/>
    <cellStyle name="Heading 4 28" xfId="1047"/>
    <cellStyle name="Heading 4 28 2" xfId="3357"/>
    <cellStyle name="Heading 4 28 3" xfId="3358"/>
    <cellStyle name="Heading 4 29" xfId="1048"/>
    <cellStyle name="Heading 4 29 2" xfId="3359"/>
    <cellStyle name="Heading 4 29 3" xfId="3360"/>
    <cellStyle name="Heading 4 3" xfId="1049"/>
    <cellStyle name="Heading 4 3 2" xfId="3361"/>
    <cellStyle name="Heading 4 3 3" xfId="3362"/>
    <cellStyle name="Heading 4 30" xfId="1050"/>
    <cellStyle name="Heading 4 30 2" xfId="3363"/>
    <cellStyle name="Heading 4 30 3" xfId="3364"/>
    <cellStyle name="Heading 4 31" xfId="1051"/>
    <cellStyle name="Heading 4 31 2" xfId="3365"/>
    <cellStyle name="Heading 4 31 3" xfId="3366"/>
    <cellStyle name="Heading 4 32" xfId="3367"/>
    <cellStyle name="Heading 4 4" xfId="1052"/>
    <cellStyle name="Heading 4 4 2" xfId="3368"/>
    <cellStyle name="Heading 4 4 3" xfId="3369"/>
    <cellStyle name="Heading 4 5" xfId="1053"/>
    <cellStyle name="Heading 4 5 2" xfId="3370"/>
    <cellStyle name="Heading 4 5 3" xfId="3371"/>
    <cellStyle name="Heading 4 6" xfId="1054"/>
    <cellStyle name="Heading 4 6 2" xfId="3372"/>
    <cellStyle name="Heading 4 6 3" xfId="3373"/>
    <cellStyle name="Heading 4 7" xfId="1055"/>
    <cellStyle name="Heading 4 7 2" xfId="3374"/>
    <cellStyle name="Heading 4 7 3" xfId="3375"/>
    <cellStyle name="Heading 4 8" xfId="1056"/>
    <cellStyle name="Heading 4 8 2" xfId="3376"/>
    <cellStyle name="Heading 4 8 3" xfId="3377"/>
    <cellStyle name="Heading 4 9" xfId="1057"/>
    <cellStyle name="Heading 4 9 2" xfId="3378"/>
    <cellStyle name="Heading 4 9 3" xfId="3379"/>
    <cellStyle name="Hyperlink" xfId="7" builtinId="8"/>
    <cellStyle name="Hyperlink 2" xfId="1058"/>
    <cellStyle name="Hyperlink 2 2" xfId="3380"/>
    <cellStyle name="Hyperlink 2 3" xfId="3381"/>
    <cellStyle name="Hyperlink 2 4" xfId="3382"/>
    <cellStyle name="Hyperlink 2 5" xfId="3383"/>
    <cellStyle name="Hyperlink 2 6" xfId="3384"/>
    <cellStyle name="Hyperlink 2_State APPENDIX_Planning Tables 2011-12" xfId="3385"/>
    <cellStyle name="Hyperlink 3" xfId="3386"/>
    <cellStyle name="Input [yellow]" xfId="1059"/>
    <cellStyle name="Input [yellow] 2" xfId="1060"/>
    <cellStyle name="Input 10" xfId="1061"/>
    <cellStyle name="Input 11" xfId="1062"/>
    <cellStyle name="Input 12" xfId="1063"/>
    <cellStyle name="Input 13" xfId="1064"/>
    <cellStyle name="Input 14" xfId="1065"/>
    <cellStyle name="Input 15" xfId="1066"/>
    <cellStyle name="Input 16" xfId="1067"/>
    <cellStyle name="Input 17" xfId="1068"/>
    <cellStyle name="Input 18" xfId="1069"/>
    <cellStyle name="Input 19" xfId="1070"/>
    <cellStyle name="Input 2" xfId="1071"/>
    <cellStyle name="Input 2 2" xfId="3387"/>
    <cellStyle name="Input 20" xfId="1072"/>
    <cellStyle name="Input 21" xfId="1073"/>
    <cellStyle name="Input 22" xfId="1074"/>
    <cellStyle name="Input 23" xfId="1075"/>
    <cellStyle name="Input 24" xfId="1076"/>
    <cellStyle name="Input 25" xfId="1077"/>
    <cellStyle name="Input 26" xfId="1078"/>
    <cellStyle name="Input 27" xfId="1079"/>
    <cellStyle name="Input 28" xfId="1080"/>
    <cellStyle name="Input 29" xfId="1081"/>
    <cellStyle name="Input 3" xfId="1082"/>
    <cellStyle name="Input 30" xfId="1083"/>
    <cellStyle name="Input 31" xfId="1084"/>
    <cellStyle name="Input 32" xfId="3388"/>
    <cellStyle name="Input 33" xfId="3389"/>
    <cellStyle name="Input 34" xfId="3390"/>
    <cellStyle name="Input 4" xfId="1085"/>
    <cellStyle name="Input 5" xfId="1086"/>
    <cellStyle name="Input 6" xfId="1087"/>
    <cellStyle name="Input 7" xfId="1088"/>
    <cellStyle name="Input 8" xfId="1089"/>
    <cellStyle name="Input 9" xfId="1090"/>
    <cellStyle name="Linked Cell 10" xfId="1091"/>
    <cellStyle name="Linked Cell 11" xfId="1092"/>
    <cellStyle name="Linked Cell 12" xfId="1093"/>
    <cellStyle name="Linked Cell 13" xfId="1094"/>
    <cellStyle name="Linked Cell 14" xfId="1095"/>
    <cellStyle name="Linked Cell 15" xfId="1096"/>
    <cellStyle name="Linked Cell 16" xfId="1097"/>
    <cellStyle name="Linked Cell 17" xfId="1098"/>
    <cellStyle name="Linked Cell 18" xfId="1099"/>
    <cellStyle name="Linked Cell 19" xfId="1100"/>
    <cellStyle name="Linked Cell 2" xfId="1101"/>
    <cellStyle name="Linked Cell 2 2" xfId="3391"/>
    <cellStyle name="Linked Cell 20" xfId="1102"/>
    <cellStyle name="Linked Cell 21" xfId="1103"/>
    <cellStyle name="Linked Cell 22" xfId="1104"/>
    <cellStyle name="Linked Cell 23" xfId="1105"/>
    <cellStyle name="Linked Cell 24" xfId="1106"/>
    <cellStyle name="Linked Cell 25" xfId="1107"/>
    <cellStyle name="Linked Cell 26" xfId="1108"/>
    <cellStyle name="Linked Cell 27" xfId="1109"/>
    <cellStyle name="Linked Cell 28" xfId="1110"/>
    <cellStyle name="Linked Cell 29" xfId="1111"/>
    <cellStyle name="Linked Cell 3" xfId="1112"/>
    <cellStyle name="Linked Cell 30" xfId="1113"/>
    <cellStyle name="Linked Cell 31" xfId="1114"/>
    <cellStyle name="Linked Cell 4" xfId="1115"/>
    <cellStyle name="Linked Cell 5" xfId="1116"/>
    <cellStyle name="Linked Cell 6" xfId="1117"/>
    <cellStyle name="Linked Cell 7" xfId="1118"/>
    <cellStyle name="Linked Cell 8" xfId="1119"/>
    <cellStyle name="Linked Cell 9" xfId="1120"/>
    <cellStyle name="list" xfId="1121"/>
    <cellStyle name="list1" xfId="1122"/>
    <cellStyle name="Milliers [0]_laroux" xfId="1123"/>
    <cellStyle name="Milliers_laroux" xfId="1124"/>
    <cellStyle name="Neutral 10" xfId="1125"/>
    <cellStyle name="Neutral 11" xfId="1126"/>
    <cellStyle name="Neutral 12" xfId="1127"/>
    <cellStyle name="Neutral 13" xfId="1128"/>
    <cellStyle name="Neutral 14" xfId="1129"/>
    <cellStyle name="Neutral 15" xfId="1130"/>
    <cellStyle name="Neutral 16" xfId="1131"/>
    <cellStyle name="Neutral 17" xfId="1132"/>
    <cellStyle name="Neutral 18" xfId="1133"/>
    <cellStyle name="Neutral 19" xfId="1134"/>
    <cellStyle name="Neutral 2" xfId="1135"/>
    <cellStyle name="Neutral 2 2" xfId="3392"/>
    <cellStyle name="Neutral 20" xfId="1136"/>
    <cellStyle name="Neutral 21" xfId="1137"/>
    <cellStyle name="Neutral 22" xfId="1138"/>
    <cellStyle name="Neutral 23" xfId="1139"/>
    <cellStyle name="Neutral 24" xfId="1140"/>
    <cellStyle name="Neutral 25" xfId="1141"/>
    <cellStyle name="Neutral 26" xfId="1142"/>
    <cellStyle name="Neutral 27" xfId="1143"/>
    <cellStyle name="Neutral 28" xfId="1144"/>
    <cellStyle name="Neutral 29" xfId="1145"/>
    <cellStyle name="Neutral 3" xfId="1146"/>
    <cellStyle name="Neutral 30" xfId="1147"/>
    <cellStyle name="Neutral 31" xfId="1148"/>
    <cellStyle name="Neutral 4" xfId="1149"/>
    <cellStyle name="Neutral 5" xfId="1150"/>
    <cellStyle name="Neutral 6" xfId="1151"/>
    <cellStyle name="Neutral 7" xfId="1152"/>
    <cellStyle name="Neutral 8" xfId="1153"/>
    <cellStyle name="Neutral 9" xfId="1154"/>
    <cellStyle name="no dec" xfId="1155"/>
    <cellStyle name="Non défini" xfId="1156"/>
    <cellStyle name="Normal" xfId="0" builtinId="0"/>
    <cellStyle name="Normal - Style1" xfId="1157"/>
    <cellStyle name="Normal - Style1 2" xfId="1158"/>
    <cellStyle name="Normal - Style1 3" xfId="3393"/>
    <cellStyle name="Normal - Style1 4" xfId="3394"/>
    <cellStyle name="Normal - Style1 5" xfId="3395"/>
    <cellStyle name="Normal - Style1 6" xfId="3396"/>
    <cellStyle name="Normal - Style1 7" xfId="3397"/>
    <cellStyle name="Normal - Style1_IED 96000" xfId="3398"/>
    <cellStyle name="Normal 10" xfId="1159"/>
    <cellStyle name="Normal 10 2" xfId="1160"/>
    <cellStyle name="Normal 10 2 2" xfId="1161"/>
    <cellStyle name="Normal 10 2 2 2" xfId="3399"/>
    <cellStyle name="Normal 10 2 2 3" xfId="3400"/>
    <cellStyle name="Normal 10 2 2 4" xfId="3401"/>
    <cellStyle name="Normal 10 3" xfId="1162"/>
    <cellStyle name="Normal 10 3 2" xfId="1163"/>
    <cellStyle name="Normal 10 3 2 2" xfId="3402"/>
    <cellStyle name="Normal 10 3 2 3" xfId="3403"/>
    <cellStyle name="Normal 10 3 3" xfId="3404"/>
    <cellStyle name="Normal 10 3 4" xfId="3405"/>
    <cellStyle name="Normal 10 4" xfId="1164"/>
    <cellStyle name="Normal 10 4 2" xfId="3406"/>
    <cellStyle name="Normal 10 4 3" xfId="3407"/>
    <cellStyle name="Normal 10 5" xfId="3408"/>
    <cellStyle name="Normal 10 5 2" xfId="3409"/>
    <cellStyle name="Normal 10_CALTargets-12-13" xfId="3410"/>
    <cellStyle name="Normal 100" xfId="3411"/>
    <cellStyle name="Normal 101" xfId="3412"/>
    <cellStyle name="Normal 102" xfId="3413"/>
    <cellStyle name="Normal 103" xfId="3414"/>
    <cellStyle name="Normal 104" xfId="3415"/>
    <cellStyle name="Normal 105" xfId="3416"/>
    <cellStyle name="Normal 106" xfId="3417"/>
    <cellStyle name="Normal 107" xfId="3418"/>
    <cellStyle name="Normal 108" xfId="3419"/>
    <cellStyle name="Normal 109" xfId="3420"/>
    <cellStyle name="Normal 11" xfId="1165"/>
    <cellStyle name="Normal 11 2" xfId="1166"/>
    <cellStyle name="Normal 11 3" xfId="1167"/>
    <cellStyle name="Normal 11 4" xfId="1168"/>
    <cellStyle name="Normal 110" xfId="3421"/>
    <cellStyle name="Normal 111" xfId="3422"/>
    <cellStyle name="Normal 112" xfId="3423"/>
    <cellStyle name="Normal 113" xfId="3424"/>
    <cellStyle name="Normal 113 2" xfId="3425"/>
    <cellStyle name="Normal 113 3" xfId="3426"/>
    <cellStyle name="Normal 114" xfId="3427"/>
    <cellStyle name="Normal 114 2" xfId="3428"/>
    <cellStyle name="Normal 114 3" xfId="3429"/>
    <cellStyle name="Normal 115" xfId="3430"/>
    <cellStyle name="Normal 115 2" xfId="3431"/>
    <cellStyle name="Normal 115 3" xfId="3432"/>
    <cellStyle name="Normal 116" xfId="3433"/>
    <cellStyle name="Normal 116 2" xfId="3434"/>
    <cellStyle name="Normal 116 3" xfId="3435"/>
    <cellStyle name="Normal 117" xfId="3436"/>
    <cellStyle name="Normal 117 2" xfId="3437"/>
    <cellStyle name="Normal 12" xfId="1169"/>
    <cellStyle name="Normal 12 2" xfId="1170"/>
    <cellStyle name="Normal 12 2 2" xfId="1171"/>
    <cellStyle name="Normal 12 2 3" xfId="3438"/>
    <cellStyle name="Normal 12 2 4" xfId="3439"/>
    <cellStyle name="Normal 12 2_Book1" xfId="1172"/>
    <cellStyle name="Normal 12 3" xfId="3440"/>
    <cellStyle name="Normal 12_Cost_Table__2014-15" xfId="3441"/>
    <cellStyle name="Normal 13" xfId="1173"/>
    <cellStyle name="Normal 13 2" xfId="3442"/>
    <cellStyle name="Normal 14" xfId="1174"/>
    <cellStyle name="Normal 14 2" xfId="1175"/>
    <cellStyle name="Normal 14 3" xfId="3443"/>
    <cellStyle name="Normal 15" xfId="1176"/>
    <cellStyle name="Normal 15 2" xfId="3444"/>
    <cellStyle name="Normal 16" xfId="1177"/>
    <cellStyle name="Normal 16 2" xfId="3445"/>
    <cellStyle name="Normal 17" xfId="1178"/>
    <cellStyle name="Normal 17 2" xfId="3446"/>
    <cellStyle name="Normal 18" xfId="1179"/>
    <cellStyle name="Normal 18 2" xfId="3447"/>
    <cellStyle name="Normal 19" xfId="1180"/>
    <cellStyle name="Normal 19 2" xfId="3448"/>
    <cellStyle name="Normal 2" xfId="4"/>
    <cellStyle name="Normal 2 10" xfId="1181"/>
    <cellStyle name="Normal 2 10 2" xfId="3449"/>
    <cellStyle name="Normal 2 11" xfId="1182"/>
    <cellStyle name="Normal 2 11 2" xfId="1183"/>
    <cellStyle name="Normal 2 12" xfId="1184"/>
    <cellStyle name="Normal 2 12 2" xfId="3450"/>
    <cellStyle name="Normal 2 13" xfId="1185"/>
    <cellStyle name="Normal 2 14" xfId="1186"/>
    <cellStyle name="Normal 2 15" xfId="3451"/>
    <cellStyle name="Normal 2 15 2" xfId="3452"/>
    <cellStyle name="Normal 2 15 3" xfId="3453"/>
    <cellStyle name="Normal 2 16" xfId="3454"/>
    <cellStyle name="Normal 2 16 2" xfId="3455"/>
    <cellStyle name="Normal 2 16 3" xfId="3456"/>
    <cellStyle name="Normal 2 17" xfId="3457"/>
    <cellStyle name="Normal 2 17 2" xfId="3458"/>
    <cellStyle name="Normal 2 17 3" xfId="3459"/>
    <cellStyle name="Normal 2 17 4" xfId="3460"/>
    <cellStyle name="Normal 2 18" xfId="3461"/>
    <cellStyle name="Normal 2 18 2" xfId="3462"/>
    <cellStyle name="Normal 2 18 3" xfId="3463"/>
    <cellStyle name="Normal 2 18 3 2" xfId="3464"/>
    <cellStyle name="Normal 2 18 4" xfId="3465"/>
    <cellStyle name="Normal 2 19" xfId="3466"/>
    <cellStyle name="Normal 2 19 2" xfId="3467"/>
    <cellStyle name="Normal 2 19 3" xfId="3468"/>
    <cellStyle name="Normal 2 2" xfId="6"/>
    <cellStyle name="Normal 2 2 2" xfId="1187"/>
    <cellStyle name="Normal 2 2 2 2" xfId="1188"/>
    <cellStyle name="Normal 2 2 2 2 2" xfId="3469"/>
    <cellStyle name="Normal 2 2 2 2 2 2" xfId="3470"/>
    <cellStyle name="Normal 2 2 2 2 2 2 2" xfId="3471"/>
    <cellStyle name="Normal 2 2 2 2 2 2 3" xfId="3472"/>
    <cellStyle name="Normal 2 2 2 2 2 2 4" xfId="3473"/>
    <cellStyle name="Normal 2 2 2 2 2 3" xfId="3474"/>
    <cellStyle name="Normal 2 2 2 2 2 4" xfId="3475"/>
    <cellStyle name="Normal 2 2 2 2 2_State APPENDIX_Planning Tables 2011-12" xfId="3476"/>
    <cellStyle name="Normal 2 2 2 2 3" xfId="3477"/>
    <cellStyle name="Normal 2 2 2 2 4" xfId="3478"/>
    <cellStyle name="Normal 2 2 2 3" xfId="3479"/>
    <cellStyle name="Normal 2 2 2 4" xfId="3480"/>
    <cellStyle name="Normal 2 2 2 5" xfId="3481"/>
    <cellStyle name="Normal 2 2 2 6" xfId="3482"/>
    <cellStyle name="Normal 2 2 2 6 2" xfId="3483"/>
    <cellStyle name="Normal 2 2 2 7" xfId="3484"/>
    <cellStyle name="Normal 2 2 2_State APPENDIX_Planning Tables 2011-12" xfId="3485"/>
    <cellStyle name="Normal 2 2 3" xfId="3486"/>
    <cellStyle name="Normal 2 2 3 2" xfId="3487"/>
    <cellStyle name="Normal 2 2 3 2 2" xfId="3488"/>
    <cellStyle name="Normal 2 2 3 2 2 2" xfId="3489"/>
    <cellStyle name="Normal 2 2 3 2 2 3" xfId="3490"/>
    <cellStyle name="Normal 2 2 3 2 3" xfId="3491"/>
    <cellStyle name="Normal 2 2 3 3" xfId="3492"/>
    <cellStyle name="Normal 2 2 3_State APPENDIX_Planning Tables 2011-12" xfId="3493"/>
    <cellStyle name="Normal 2 2 4" xfId="3494"/>
    <cellStyle name="Normal 2 2 5" xfId="3495"/>
    <cellStyle name="Normal 2 2 6" xfId="3496"/>
    <cellStyle name="Normal 2 2 7" xfId="3497"/>
    <cellStyle name="Normal 2 2_access_govt_aided" xfId="3498"/>
    <cellStyle name="Normal 2 20" xfId="3499"/>
    <cellStyle name="Normal 2 20 2" xfId="3500"/>
    <cellStyle name="Normal 2 20 3" xfId="3501"/>
    <cellStyle name="Normal 2 21" xfId="3502"/>
    <cellStyle name="Normal 2 21 2" xfId="3503"/>
    <cellStyle name="Normal 2 21 3" xfId="3504"/>
    <cellStyle name="Normal 2 22" xfId="3505"/>
    <cellStyle name="Normal 2 23" xfId="3506"/>
    <cellStyle name="Normal 2 24" xfId="3507"/>
    <cellStyle name="Normal 2 25" xfId="3508"/>
    <cellStyle name="Normal 2 26" xfId="3509"/>
    <cellStyle name="Normal 2 27" xfId="3510"/>
    <cellStyle name="Normal 2 28" xfId="3511"/>
    <cellStyle name="Normal 2 29" xfId="3512"/>
    <cellStyle name="Normal 2 3" xfId="1189"/>
    <cellStyle name="Normal 2 3 10" xfId="3513"/>
    <cellStyle name="Normal 2 3 10 2" xfId="3514"/>
    <cellStyle name="Normal 2 3 10 3" xfId="3515"/>
    <cellStyle name="Normal 2 3 10 4" xfId="3516"/>
    <cellStyle name="Normal 2 3 11" xfId="3517"/>
    <cellStyle name="Normal 2 3 11 2" xfId="3518"/>
    <cellStyle name="Normal 2 3 11 3" xfId="3519"/>
    <cellStyle name="Normal 2 3 11 4" xfId="3520"/>
    <cellStyle name="Normal 2 3 12" xfId="3521"/>
    <cellStyle name="Normal 2 3 12 2" xfId="3522"/>
    <cellStyle name="Normal 2 3 12 3" xfId="3523"/>
    <cellStyle name="Normal 2 3 12 4" xfId="3524"/>
    <cellStyle name="Normal 2 3 13" xfId="3525"/>
    <cellStyle name="Normal 2 3 13 2" xfId="3526"/>
    <cellStyle name="Normal 2 3 13 3" xfId="3527"/>
    <cellStyle name="Normal 2 3 13 4" xfId="3528"/>
    <cellStyle name="Normal 2 3 14" xfId="3529"/>
    <cellStyle name="Normal 2 3 14 2" xfId="3530"/>
    <cellStyle name="Normal 2 3 14 3" xfId="3531"/>
    <cellStyle name="Normal 2 3 14 4" xfId="3532"/>
    <cellStyle name="Normal 2 3 15" xfId="3533"/>
    <cellStyle name="Normal 2 3 15 2" xfId="3534"/>
    <cellStyle name="Normal 2 3 15 3" xfId="3535"/>
    <cellStyle name="Normal 2 3 15 4" xfId="3536"/>
    <cellStyle name="Normal 2 3 16" xfId="3537"/>
    <cellStyle name="Normal 2 3 16 2" xfId="3538"/>
    <cellStyle name="Normal 2 3 16 3" xfId="3539"/>
    <cellStyle name="Normal 2 3 16 4" xfId="3540"/>
    <cellStyle name="Normal 2 3 17" xfId="3541"/>
    <cellStyle name="Normal 2 3 17 2" xfId="3542"/>
    <cellStyle name="Normal 2 3 17 3" xfId="3543"/>
    <cellStyle name="Normal 2 3 17 4" xfId="3544"/>
    <cellStyle name="Normal 2 3 18" xfId="3545"/>
    <cellStyle name="Normal 2 3 18 2" xfId="3546"/>
    <cellStyle name="Normal 2 3 18 3" xfId="3547"/>
    <cellStyle name="Normal 2 3 18 4" xfId="3548"/>
    <cellStyle name="Normal 2 3 19" xfId="3549"/>
    <cellStyle name="Normal 2 3 19 2" xfId="3550"/>
    <cellStyle name="Normal 2 3 19 3" xfId="3551"/>
    <cellStyle name="Normal 2 3 19 4" xfId="3552"/>
    <cellStyle name="Normal 2 3 2" xfId="1190"/>
    <cellStyle name="Normal 2 3 2 2" xfId="3553"/>
    <cellStyle name="Normal 2 3 2 2 2" xfId="3554"/>
    <cellStyle name="Normal 2 3 2 2 2 2" xfId="3555"/>
    <cellStyle name="Normal 2 3 2 2 2 3" xfId="3556"/>
    <cellStyle name="Normal 2 3 2 2 3" xfId="3557"/>
    <cellStyle name="Normal 2 3 2 2 4" xfId="3558"/>
    <cellStyle name="Normal 2 3 2 3" xfId="3559"/>
    <cellStyle name="Normal 2 3 2 3 2" xfId="3560"/>
    <cellStyle name="Normal 2 3 2 3 3" xfId="3561"/>
    <cellStyle name="Normal 2 3 2 3 4" xfId="3562"/>
    <cellStyle name="Normal 2 3 2 4" xfId="3563"/>
    <cellStyle name="Normal 2 3 2 4 2" xfId="3564"/>
    <cellStyle name="Normal 2 3 2 4 3" xfId="3565"/>
    <cellStyle name="Normal 2 3 2 4 4" xfId="3566"/>
    <cellStyle name="Normal 2 3 2 5" xfId="3567"/>
    <cellStyle name="Normal 2 3 2 6" xfId="3568"/>
    <cellStyle name="Normal 2 3 2 7" xfId="3569"/>
    <cellStyle name="Normal 2 3 2 8" xfId="3570"/>
    <cellStyle name="Normal 2 3 2 9" xfId="3571"/>
    <cellStyle name="Normal 2 3 20" xfId="3572"/>
    <cellStyle name="Normal 2 3 20 2" xfId="3573"/>
    <cellStyle name="Normal 2 3 20 3" xfId="3574"/>
    <cellStyle name="Normal 2 3 20 4" xfId="3575"/>
    <cellStyle name="Normal 2 3 21" xfId="3576"/>
    <cellStyle name="Normal 2 3 21 2" xfId="3577"/>
    <cellStyle name="Normal 2 3 21 3" xfId="3578"/>
    <cellStyle name="Normal 2 3 21 4" xfId="3579"/>
    <cellStyle name="Normal 2 3 22" xfId="3580"/>
    <cellStyle name="Normal 2 3 22 2" xfId="3581"/>
    <cellStyle name="Normal 2 3 22 3" xfId="3582"/>
    <cellStyle name="Normal 2 3 22 4" xfId="3583"/>
    <cellStyle name="Normal 2 3 23" xfId="3584"/>
    <cellStyle name="Normal 2 3 23 2" xfId="3585"/>
    <cellStyle name="Normal 2 3 23 3" xfId="3586"/>
    <cellStyle name="Normal 2 3 23 4" xfId="3587"/>
    <cellStyle name="Normal 2 3 24" xfId="3588"/>
    <cellStyle name="Normal 2 3 24 2" xfId="3589"/>
    <cellStyle name="Normal 2 3 24 3" xfId="3590"/>
    <cellStyle name="Normal 2 3 24 4" xfId="3591"/>
    <cellStyle name="Normal 2 3 25" xfId="3592"/>
    <cellStyle name="Normal 2 3 25 2" xfId="3593"/>
    <cellStyle name="Normal 2 3 25 3" xfId="3594"/>
    <cellStyle name="Normal 2 3 25 4" xfId="3595"/>
    <cellStyle name="Normal 2 3 26" xfId="3596"/>
    <cellStyle name="Normal 2 3 26 2" xfId="3597"/>
    <cellStyle name="Normal 2 3 26 3" xfId="3598"/>
    <cellStyle name="Normal 2 3 26 4" xfId="3599"/>
    <cellStyle name="Normal 2 3 27" xfId="3600"/>
    <cellStyle name="Normal 2 3 27 2" xfId="3601"/>
    <cellStyle name="Normal 2 3 27 3" xfId="3602"/>
    <cellStyle name="Normal 2 3 27 4" xfId="3603"/>
    <cellStyle name="Normal 2 3 28" xfId="3604"/>
    <cellStyle name="Normal 2 3 28 2" xfId="3605"/>
    <cellStyle name="Normal 2 3 28 3" xfId="3606"/>
    <cellStyle name="Normal 2 3 28 4" xfId="3607"/>
    <cellStyle name="Normal 2 3 29" xfId="3608"/>
    <cellStyle name="Normal 2 3 29 2" xfId="3609"/>
    <cellStyle name="Normal 2 3 29 3" xfId="3610"/>
    <cellStyle name="Normal 2 3 29 4" xfId="3611"/>
    <cellStyle name="Normal 2 3 3" xfId="1191"/>
    <cellStyle name="Normal 2 3 3 2" xfId="3612"/>
    <cellStyle name="Normal 2 3 3 2 2" xfId="3613"/>
    <cellStyle name="Normal 2 3 3 2 3" xfId="3614"/>
    <cellStyle name="Normal 2 3 3 2 4" xfId="3615"/>
    <cellStyle name="Normal 2 3 3 3" xfId="3616"/>
    <cellStyle name="Normal 2 3 3 3 2" xfId="3617"/>
    <cellStyle name="Normal 2 3 3 3 3" xfId="3618"/>
    <cellStyle name="Normal 2 3 3 3 4" xfId="3619"/>
    <cellStyle name="Normal 2 3 3 4" xfId="3620"/>
    <cellStyle name="Normal 2 3 3 4 2" xfId="3621"/>
    <cellStyle name="Normal 2 3 3 4 3" xfId="3622"/>
    <cellStyle name="Normal 2 3 3 4 4" xfId="3623"/>
    <cellStyle name="Normal 2 3 3 5" xfId="3624"/>
    <cellStyle name="Normal 2 3 3 6" xfId="3625"/>
    <cellStyle name="Normal 2 3 3 7" xfId="3626"/>
    <cellStyle name="Normal 2 3 3 8" xfId="3627"/>
    <cellStyle name="Normal 2 3 3 9" xfId="3628"/>
    <cellStyle name="Normal 2 3 30" xfId="3629"/>
    <cellStyle name="Normal 2 3 30 2" xfId="3630"/>
    <cellStyle name="Normal 2 3 30 3" xfId="3631"/>
    <cellStyle name="Normal 2 3 30 4" xfId="3632"/>
    <cellStyle name="Normal 2 3 31" xfId="3633"/>
    <cellStyle name="Normal 2 3 31 2" xfId="3634"/>
    <cellStyle name="Normal 2 3 31 3" xfId="3635"/>
    <cellStyle name="Normal 2 3 31 4" xfId="3636"/>
    <cellStyle name="Normal 2 3 32" xfId="3637"/>
    <cellStyle name="Normal 2 3 32 2" xfId="3638"/>
    <cellStyle name="Normal 2 3 32 3" xfId="3639"/>
    <cellStyle name="Normal 2 3 32 4" xfId="3640"/>
    <cellStyle name="Normal 2 3 33" xfId="3641"/>
    <cellStyle name="Normal 2 3 33 2" xfId="3642"/>
    <cellStyle name="Normal 2 3 33 3" xfId="3643"/>
    <cellStyle name="Normal 2 3 33 4" xfId="3644"/>
    <cellStyle name="Normal 2 3 34" xfId="3645"/>
    <cellStyle name="Normal 2 3 34 2" xfId="3646"/>
    <cellStyle name="Normal 2 3 34 3" xfId="3647"/>
    <cellStyle name="Normal 2 3 34 4" xfId="3648"/>
    <cellStyle name="Normal 2 3 35" xfId="3649"/>
    <cellStyle name="Normal 2 3 35 2" xfId="3650"/>
    <cellStyle name="Normal 2 3 35 3" xfId="3651"/>
    <cellStyle name="Normal 2 3 35 4" xfId="3652"/>
    <cellStyle name="Normal 2 3 36" xfId="3653"/>
    <cellStyle name="Normal 2 3 36 2" xfId="3654"/>
    <cellStyle name="Normal 2 3 36 3" xfId="3655"/>
    <cellStyle name="Normal 2 3 36 4" xfId="3656"/>
    <cellStyle name="Normal 2 3 37" xfId="3657"/>
    <cellStyle name="Normal 2 3 37 2" xfId="3658"/>
    <cellStyle name="Normal 2 3 37 3" xfId="3659"/>
    <cellStyle name="Normal 2 3 37 4" xfId="3660"/>
    <cellStyle name="Normal 2 3 38" xfId="3661"/>
    <cellStyle name="Normal 2 3 38 2" xfId="3662"/>
    <cellStyle name="Normal 2 3 38 3" xfId="3663"/>
    <cellStyle name="Normal 2 3 38 4" xfId="3664"/>
    <cellStyle name="Normal 2 3 39" xfId="3665"/>
    <cellStyle name="Normal 2 3 39 2" xfId="3666"/>
    <cellStyle name="Normal 2 3 39 3" xfId="3667"/>
    <cellStyle name="Normal 2 3 39 4" xfId="3668"/>
    <cellStyle name="Normal 2 3 4" xfId="3669"/>
    <cellStyle name="Normal 2 3 4 2" xfId="3670"/>
    <cellStyle name="Normal 2 3 4 2 2" xfId="3671"/>
    <cellStyle name="Normal 2 3 4 2 3" xfId="3672"/>
    <cellStyle name="Normal 2 3 4 3" xfId="3673"/>
    <cellStyle name="Normal 2 3 4 3 2" xfId="3674"/>
    <cellStyle name="Normal 2 3 4 3 3" xfId="3675"/>
    <cellStyle name="Normal 2 3 4 4" xfId="3676"/>
    <cellStyle name="Normal 2 3 4 5" xfId="3677"/>
    <cellStyle name="Normal 2 3 40" xfId="3678"/>
    <cellStyle name="Normal 2 3 40 2" xfId="3679"/>
    <cellStyle name="Normal 2 3 40 3" xfId="3680"/>
    <cellStyle name="Normal 2 3 40 4" xfId="3681"/>
    <cellStyle name="Normal 2 3 41" xfId="3682"/>
    <cellStyle name="Normal 2 3 41 2" xfId="3683"/>
    <cellStyle name="Normal 2 3 41 3" xfId="3684"/>
    <cellStyle name="Normal 2 3 41 4" xfId="3685"/>
    <cellStyle name="Normal 2 3 42" xfId="3686"/>
    <cellStyle name="Normal 2 3 42 2" xfId="3687"/>
    <cellStyle name="Normal 2 3 42 3" xfId="3688"/>
    <cellStyle name="Normal 2 3 42 4" xfId="3689"/>
    <cellStyle name="Normal 2 3 43" xfId="3690"/>
    <cellStyle name="Normal 2 3 43 2" xfId="3691"/>
    <cellStyle name="Normal 2 3 43 3" xfId="3692"/>
    <cellStyle name="Normal 2 3 43 4" xfId="3693"/>
    <cellStyle name="Normal 2 3 44" xfId="3694"/>
    <cellStyle name="Normal 2 3 44 2" xfId="3695"/>
    <cellStyle name="Normal 2 3 44 3" xfId="3696"/>
    <cellStyle name="Normal 2 3 44 4" xfId="3697"/>
    <cellStyle name="Normal 2 3 45" xfId="3698"/>
    <cellStyle name="Normal 2 3 46" xfId="3699"/>
    <cellStyle name="Normal 2 3 47" xfId="3700"/>
    <cellStyle name="Normal 2 3 48" xfId="3701"/>
    <cellStyle name="Normal 2 3 49" xfId="3702"/>
    <cellStyle name="Normal 2 3 5" xfId="3703"/>
    <cellStyle name="Normal 2 3 5 2" xfId="3704"/>
    <cellStyle name="Normal 2 3 5 3" xfId="3705"/>
    <cellStyle name="Normal 2 3 5 4" xfId="3706"/>
    <cellStyle name="Normal 2 3 6" xfId="3707"/>
    <cellStyle name="Normal 2 3 6 2" xfId="3708"/>
    <cellStyle name="Normal 2 3 6 3" xfId="3709"/>
    <cellStyle name="Normal 2 3 6 4" xfId="3710"/>
    <cellStyle name="Normal 2 3 7" xfId="3711"/>
    <cellStyle name="Normal 2 3 7 2" xfId="3712"/>
    <cellStyle name="Normal 2 3 7 3" xfId="3713"/>
    <cellStyle name="Normal 2 3 7 4" xfId="3714"/>
    <cellStyle name="Normal 2 3 8" xfId="3715"/>
    <cellStyle name="Normal 2 3 8 2" xfId="3716"/>
    <cellStyle name="Normal 2 3 8 3" xfId="3717"/>
    <cellStyle name="Normal 2 3 8 4" xfId="3718"/>
    <cellStyle name="Normal 2 3 9" xfId="3719"/>
    <cellStyle name="Normal 2 3 9 2" xfId="3720"/>
    <cellStyle name="Normal 2 3 9 3" xfId="3721"/>
    <cellStyle name="Normal 2 3 9 4" xfId="3722"/>
    <cellStyle name="Normal 2 3_A" xfId="3723"/>
    <cellStyle name="Normal 2 30" xfId="3724"/>
    <cellStyle name="Normal 2 31" xfId="3725"/>
    <cellStyle name="Normal 2 32" xfId="3726"/>
    <cellStyle name="Normal 2 33" xfId="3727"/>
    <cellStyle name="Normal 2 34" xfId="3728"/>
    <cellStyle name="Normal 2 35" xfId="3729"/>
    <cellStyle name="Normal 2 36" xfId="3730"/>
    <cellStyle name="Normal 2 37" xfId="3731"/>
    <cellStyle name="Normal 2 38" xfId="3732"/>
    <cellStyle name="Normal 2 39" xfId="3733"/>
    <cellStyle name="Normal 2 39 2" xfId="3734"/>
    <cellStyle name="Normal 2 39 3" xfId="3735"/>
    <cellStyle name="Normal 2 39 4" xfId="3736"/>
    <cellStyle name="Normal 2 4" xfId="1192"/>
    <cellStyle name="Normal 2 4 10" xfId="3737"/>
    <cellStyle name="Normal 2 4 2" xfId="1193"/>
    <cellStyle name="Normal 2 4 2 2" xfId="3738"/>
    <cellStyle name="Normal 2 4 2 2 2" xfId="3739"/>
    <cellStyle name="Normal 2 4 2 2 3" xfId="3740"/>
    <cellStyle name="Normal 2 4 2 3" xfId="3741"/>
    <cellStyle name="Normal 2 4 2 4" xfId="3742"/>
    <cellStyle name="Normal 2 4 3" xfId="1194"/>
    <cellStyle name="Normal 2 4 3 2" xfId="3743"/>
    <cellStyle name="Normal 2 4 3 3" xfId="3744"/>
    <cellStyle name="Normal 2 4 4" xfId="1195"/>
    <cellStyle name="Normal 2 4 5" xfId="1196"/>
    <cellStyle name="Normal 2 4 6" xfId="1197"/>
    <cellStyle name="Normal 2 4 7" xfId="1198"/>
    <cellStyle name="Normal 2 4 8" xfId="1199"/>
    <cellStyle name="Normal 2 4 9" xfId="3745"/>
    <cellStyle name="Normal 2 4_State APPENDIX_Planning Tables 2011-12" xfId="3746"/>
    <cellStyle name="Normal 2 40" xfId="3747"/>
    <cellStyle name="Normal 2 5" xfId="1200"/>
    <cellStyle name="Normal 2 5 2" xfId="1201"/>
    <cellStyle name="Normal 2 5 3" xfId="1202"/>
    <cellStyle name="Normal 2 5 4" xfId="1203"/>
    <cellStyle name="Normal 2 5 5" xfId="1204"/>
    <cellStyle name="Normal 2 5 6" xfId="1205"/>
    <cellStyle name="Normal 2 5 7" xfId="1206"/>
    <cellStyle name="Normal 2 5 8" xfId="1207"/>
    <cellStyle name="Normal 2 6" xfId="1208"/>
    <cellStyle name="Normal 2 6 2" xfId="1209"/>
    <cellStyle name="Normal 2 6 2 2" xfId="3748"/>
    <cellStyle name="Normal 2 6 3" xfId="1210"/>
    <cellStyle name="Normal 2 6 4" xfId="1211"/>
    <cellStyle name="Normal 2 7" xfId="1212"/>
    <cellStyle name="Normal 2 7 2" xfId="1213"/>
    <cellStyle name="Normal 2 7 2 2" xfId="1214"/>
    <cellStyle name="Normal 2 7 2 2 2" xfId="1215"/>
    <cellStyle name="Normal 2 7 2 2 2 2" xfId="1216"/>
    <cellStyle name="Normal 2 7 2 2 3" xfId="1217"/>
    <cellStyle name="Normal 2 7 2 3" xfId="1218"/>
    <cellStyle name="Normal 2 7 2 4" xfId="1219"/>
    <cellStyle name="Normal 2 7 2 4 2" xfId="1220"/>
    <cellStyle name="Normal 2 7 3" xfId="1221"/>
    <cellStyle name="Normal 2 7 3 2" xfId="1222"/>
    <cellStyle name="Normal 2 7 3 2 2" xfId="1223"/>
    <cellStyle name="Normal 2 7 3 3" xfId="1224"/>
    <cellStyle name="Normal 2 7 4" xfId="1225"/>
    <cellStyle name="Normal 2 7 4 2" xfId="1226"/>
    <cellStyle name="Normal 2 8" xfId="1227"/>
    <cellStyle name="Normal 2 8 2" xfId="1228"/>
    <cellStyle name="Normal 2 8 3" xfId="1229"/>
    <cellStyle name="Normal 2 8 4" xfId="1230"/>
    <cellStyle name="Normal 2 9" xfId="1231"/>
    <cellStyle name="Normal 2 9 2" xfId="1232"/>
    <cellStyle name="Normal 2 9 2 2" xfId="1233"/>
    <cellStyle name="Normal 2 9 3" xfId="1234"/>
    <cellStyle name="Normal 2_Annex Q - QPR for March 2011" xfId="3749"/>
    <cellStyle name="Normal 20" xfId="1235"/>
    <cellStyle name="Normal 20 2" xfId="3750"/>
    <cellStyle name="Normal 21" xfId="1236"/>
    <cellStyle name="Normal 21 2" xfId="3751"/>
    <cellStyle name="Normal 22" xfId="1237"/>
    <cellStyle name="Normal 22 2" xfId="3752"/>
    <cellStyle name="Normal 23" xfId="1238"/>
    <cellStyle name="Normal 23 2" xfId="3753"/>
    <cellStyle name="Normal 24" xfId="1239"/>
    <cellStyle name="Normal 24 2" xfId="3754"/>
    <cellStyle name="Normal 25" xfId="1240"/>
    <cellStyle name="Normal 25 2" xfId="3755"/>
    <cellStyle name="Normal 26" xfId="1241"/>
    <cellStyle name="Normal 26 2" xfId="3756"/>
    <cellStyle name="Normal 27" xfId="1242"/>
    <cellStyle name="Normal 27 2" xfId="3757"/>
    <cellStyle name="Normal 28" xfId="1243"/>
    <cellStyle name="Normal 28 2" xfId="3758"/>
    <cellStyle name="Normal 29" xfId="1244"/>
    <cellStyle name="Normal 29 2" xfId="3759"/>
    <cellStyle name="Normal 3" xfId="3"/>
    <cellStyle name="Normal 3 10" xfId="1245"/>
    <cellStyle name="Normal 3 10 2" xfId="3760"/>
    <cellStyle name="Normal 3 10 2 2" xfId="3761"/>
    <cellStyle name="Normal 3 10 3" xfId="3762"/>
    <cellStyle name="Normal 3 10 4" xfId="3763"/>
    <cellStyle name="Normal 3 11" xfId="1246"/>
    <cellStyle name="Normal 3 11 2" xfId="3764"/>
    <cellStyle name="Normal 3 11 3" xfId="3765"/>
    <cellStyle name="Normal 3 11 4" xfId="3766"/>
    <cellStyle name="Normal 3 12" xfId="1247"/>
    <cellStyle name="Normal 3 12 2" xfId="3767"/>
    <cellStyle name="Normal 3 12 3" xfId="3768"/>
    <cellStyle name="Normal 3 12 4" xfId="3769"/>
    <cellStyle name="Normal 3 13" xfId="1248"/>
    <cellStyle name="Normal 3 13 2" xfId="3770"/>
    <cellStyle name="Normal 3 13 3" xfId="3771"/>
    <cellStyle name="Normal 3 13 4" xfId="3772"/>
    <cellStyle name="Normal 3 14" xfId="3773"/>
    <cellStyle name="Normal 3 14 2" xfId="3774"/>
    <cellStyle name="Normal 3 14 3" xfId="3775"/>
    <cellStyle name="Normal 3 14 4" xfId="3776"/>
    <cellStyle name="Normal 3 15" xfId="3777"/>
    <cellStyle name="Normal 3 15 2" xfId="3778"/>
    <cellStyle name="Normal 3 15 3" xfId="3779"/>
    <cellStyle name="Normal 3 15 4" xfId="3780"/>
    <cellStyle name="Normal 3 16" xfId="3781"/>
    <cellStyle name="Normal 3 16 2" xfId="3782"/>
    <cellStyle name="Normal 3 16 3" xfId="3783"/>
    <cellStyle name="Normal 3 16 4" xfId="3784"/>
    <cellStyle name="Normal 3 17" xfId="3785"/>
    <cellStyle name="Normal 3 17 2" xfId="3786"/>
    <cellStyle name="Normal 3 17 3" xfId="3787"/>
    <cellStyle name="Normal 3 17 4" xfId="3788"/>
    <cellStyle name="Normal 3 18" xfId="3789"/>
    <cellStyle name="Normal 3 18 2" xfId="3790"/>
    <cellStyle name="Normal 3 18 3" xfId="3791"/>
    <cellStyle name="Normal 3 18 4" xfId="3792"/>
    <cellStyle name="Normal 3 19" xfId="3793"/>
    <cellStyle name="Normal 3 19 2" xfId="3794"/>
    <cellStyle name="Normal 3 19 3" xfId="3795"/>
    <cellStyle name="Normal 3 19 4" xfId="3796"/>
    <cellStyle name="Normal 3 2" xfId="5"/>
    <cellStyle name="Normal 3 2 2" xfId="1249"/>
    <cellStyle name="Normal 3 2 3" xfId="1250"/>
    <cellStyle name="Normal 3 2 3 2" xfId="3797"/>
    <cellStyle name="Normal 3 20" xfId="3798"/>
    <cellStyle name="Normal 3 20 2" xfId="3799"/>
    <cellStyle name="Normal 3 20 3" xfId="3800"/>
    <cellStyle name="Normal 3 20 4" xfId="3801"/>
    <cellStyle name="Normal 3 21" xfId="3802"/>
    <cellStyle name="Normal 3 21 2" xfId="3803"/>
    <cellStyle name="Normal 3 21 3" xfId="3804"/>
    <cellStyle name="Normal 3 21 4" xfId="3805"/>
    <cellStyle name="Normal 3 22" xfId="3806"/>
    <cellStyle name="Normal 3 22 2" xfId="3807"/>
    <cellStyle name="Normal 3 22 3" xfId="3808"/>
    <cellStyle name="Normal 3 22 4" xfId="3809"/>
    <cellStyle name="Normal 3 23" xfId="3810"/>
    <cellStyle name="Normal 3 23 2" xfId="3811"/>
    <cellStyle name="Normal 3 23 3" xfId="3812"/>
    <cellStyle name="Normal 3 23 4" xfId="3813"/>
    <cellStyle name="Normal 3 24" xfId="3814"/>
    <cellStyle name="Normal 3 24 2" xfId="3815"/>
    <cellStyle name="Normal 3 24 3" xfId="3816"/>
    <cellStyle name="Normal 3 24 4" xfId="3817"/>
    <cellStyle name="Normal 3 25" xfId="3818"/>
    <cellStyle name="Normal 3 25 2" xfId="3819"/>
    <cellStyle name="Normal 3 25 3" xfId="3820"/>
    <cellStyle name="Normal 3 25 4" xfId="3821"/>
    <cellStyle name="Normal 3 26" xfId="3822"/>
    <cellStyle name="Normal 3 26 2" xfId="3823"/>
    <cellStyle name="Normal 3 26 3" xfId="3824"/>
    <cellStyle name="Normal 3 26 4" xfId="3825"/>
    <cellStyle name="Normal 3 27" xfId="3826"/>
    <cellStyle name="Normal 3 27 2" xfId="3827"/>
    <cellStyle name="Normal 3 27 3" xfId="3828"/>
    <cellStyle name="Normal 3 27 4" xfId="3829"/>
    <cellStyle name="Normal 3 28" xfId="3830"/>
    <cellStyle name="Normal 3 28 2" xfId="3831"/>
    <cellStyle name="Normal 3 28 3" xfId="3832"/>
    <cellStyle name="Normal 3 28 4" xfId="3833"/>
    <cellStyle name="Normal 3 29" xfId="3834"/>
    <cellStyle name="Normal 3 29 2" xfId="3835"/>
    <cellStyle name="Normal 3 29 3" xfId="3836"/>
    <cellStyle name="Normal 3 29 4" xfId="3837"/>
    <cellStyle name="Normal 3 3" xfId="1251"/>
    <cellStyle name="Normal 3 3 2" xfId="3838"/>
    <cellStyle name="Normal 3 3 2 2" xfId="3839"/>
    <cellStyle name="Normal 3 3 2 3" xfId="3840"/>
    <cellStyle name="Normal 3 3 2 4" xfId="3841"/>
    <cellStyle name="Normal 3 3 3" xfId="3842"/>
    <cellStyle name="Normal 3 3 3 2" xfId="3843"/>
    <cellStyle name="Normal 3 3 3 3" xfId="3844"/>
    <cellStyle name="Normal 3 3 3 4" xfId="3845"/>
    <cellStyle name="Normal 3 3 4" xfId="3846"/>
    <cellStyle name="Normal 3 3 4 2" xfId="3847"/>
    <cellStyle name="Normal 3 3 4 3" xfId="3848"/>
    <cellStyle name="Normal 3 3 4 4" xfId="3849"/>
    <cellStyle name="Normal 3 3 5" xfId="3850"/>
    <cellStyle name="Normal 3 3 6" xfId="3851"/>
    <cellStyle name="Normal 3 3 7" xfId="3852"/>
    <cellStyle name="Normal 3 3 8" xfId="3853"/>
    <cellStyle name="Normal 3 3 9" xfId="3854"/>
    <cellStyle name="Normal 3 30" xfId="3855"/>
    <cellStyle name="Normal 3 30 2" xfId="3856"/>
    <cellStyle name="Normal 3 30 3" xfId="3857"/>
    <cellStyle name="Normal 3 30 4" xfId="3858"/>
    <cellStyle name="Normal 3 31" xfId="3859"/>
    <cellStyle name="Normal 3 31 2" xfId="3860"/>
    <cellStyle name="Normal 3 31 3" xfId="3861"/>
    <cellStyle name="Normal 3 31 4" xfId="3862"/>
    <cellStyle name="Normal 3 32" xfId="3863"/>
    <cellStyle name="Normal 3 32 2" xfId="3864"/>
    <cellStyle name="Normal 3 32 3" xfId="3865"/>
    <cellStyle name="Normal 3 32 4" xfId="3866"/>
    <cellStyle name="Normal 3 33" xfId="3867"/>
    <cellStyle name="Normal 3 33 2" xfId="3868"/>
    <cellStyle name="Normal 3 33 3" xfId="3869"/>
    <cellStyle name="Normal 3 33 4" xfId="3870"/>
    <cellStyle name="Normal 3 34" xfId="3871"/>
    <cellStyle name="Normal 3 34 2" xfId="3872"/>
    <cellStyle name="Normal 3 34 3" xfId="3873"/>
    <cellStyle name="Normal 3 34 4" xfId="3874"/>
    <cellStyle name="Normal 3 35" xfId="3875"/>
    <cellStyle name="Normal 3 35 2" xfId="3876"/>
    <cellStyle name="Normal 3 35 3" xfId="3877"/>
    <cellStyle name="Normal 3 35 4" xfId="3878"/>
    <cellStyle name="Normal 3 36" xfId="3879"/>
    <cellStyle name="Normal 3 36 2" xfId="3880"/>
    <cellStyle name="Normal 3 36 3" xfId="3881"/>
    <cellStyle name="Normal 3 36 4" xfId="3882"/>
    <cellStyle name="Normal 3 37" xfId="3883"/>
    <cellStyle name="Normal 3 37 2" xfId="3884"/>
    <cellStyle name="Normal 3 37 3" xfId="3885"/>
    <cellStyle name="Normal 3 37 4" xfId="3886"/>
    <cellStyle name="Normal 3 38" xfId="3887"/>
    <cellStyle name="Normal 3 38 2" xfId="3888"/>
    <cellStyle name="Normal 3 38 3" xfId="3889"/>
    <cellStyle name="Normal 3 38 4" xfId="3890"/>
    <cellStyle name="Normal 3 39" xfId="3891"/>
    <cellStyle name="Normal 3 39 2" xfId="3892"/>
    <cellStyle name="Normal 3 39 3" xfId="3893"/>
    <cellStyle name="Normal 3 39 4" xfId="3894"/>
    <cellStyle name="Normal 3 4" xfId="1252"/>
    <cellStyle name="Normal 3 4 2" xfId="3895"/>
    <cellStyle name="Normal 3 4 3" xfId="3896"/>
    <cellStyle name="Normal 3 4 4" xfId="3897"/>
    <cellStyle name="Normal 3 4 5" xfId="3898"/>
    <cellStyle name="Normal 3 4 6" xfId="3899"/>
    <cellStyle name="Normal 3 40" xfId="3900"/>
    <cellStyle name="Normal 3 40 2" xfId="3901"/>
    <cellStyle name="Normal 3 40 3" xfId="3902"/>
    <cellStyle name="Normal 3 40 4" xfId="3903"/>
    <cellStyle name="Normal 3 41" xfId="3904"/>
    <cellStyle name="Normal 3 41 2" xfId="3905"/>
    <cellStyle name="Normal 3 41 3" xfId="3906"/>
    <cellStyle name="Normal 3 41 4" xfId="3907"/>
    <cellStyle name="Normal 3 42" xfId="3908"/>
    <cellStyle name="Normal 3 42 2" xfId="3909"/>
    <cellStyle name="Normal 3 42 3" xfId="3910"/>
    <cellStyle name="Normal 3 42 4" xfId="3911"/>
    <cellStyle name="Normal 3 43" xfId="3912"/>
    <cellStyle name="Normal 3 43 2" xfId="3913"/>
    <cellStyle name="Normal 3 43 3" xfId="3914"/>
    <cellStyle name="Normal 3 43 4" xfId="3915"/>
    <cellStyle name="Normal 3 44" xfId="3916"/>
    <cellStyle name="Normal 3 44 2" xfId="3917"/>
    <cellStyle name="Normal 3 44 3" xfId="3918"/>
    <cellStyle name="Normal 3 44 4" xfId="3919"/>
    <cellStyle name="Normal 3 45" xfId="3920"/>
    <cellStyle name="Normal 3 46" xfId="3921"/>
    <cellStyle name="Normal 3 47" xfId="3922"/>
    <cellStyle name="Normal 3 48" xfId="3923"/>
    <cellStyle name="Normal 3 49" xfId="3924"/>
    <cellStyle name="Normal 3 5" xfId="1253"/>
    <cellStyle name="Normal 3 5 2" xfId="3925"/>
    <cellStyle name="Normal 3 5 3" xfId="3926"/>
    <cellStyle name="Normal 3 5 4" xfId="3927"/>
    <cellStyle name="Normal 3 6" xfId="1254"/>
    <cellStyle name="Normal 3 6 2" xfId="3928"/>
    <cellStyle name="Normal 3 6 3" xfId="3929"/>
    <cellStyle name="Normal 3 6 4" xfId="3930"/>
    <cellStyle name="Normal 3 7" xfId="1255"/>
    <cellStyle name="Normal 3 7 2" xfId="3931"/>
    <cellStyle name="Normal 3 7 3" xfId="3932"/>
    <cellStyle name="Normal 3 7 4" xfId="3933"/>
    <cellStyle name="Normal 3 8" xfId="1256"/>
    <cellStyle name="Normal 3 8 2" xfId="3934"/>
    <cellStyle name="Normal 3 8 3" xfId="3935"/>
    <cellStyle name="Normal 3 8 4" xfId="3936"/>
    <cellStyle name="Normal 3 9" xfId="1257"/>
    <cellStyle name="Normal 3 9 2" xfId="3937"/>
    <cellStyle name="Normal 3 9 3" xfId="3938"/>
    <cellStyle name="Normal 3 9 4" xfId="3939"/>
    <cellStyle name="Normal 3_Annex Q - QPR for March 2011" xfId="3940"/>
    <cellStyle name="Normal 30" xfId="1258"/>
    <cellStyle name="Normal 30 2" xfId="3941"/>
    <cellStyle name="Normal 31" xfId="1259"/>
    <cellStyle name="Normal 31 2" xfId="3942"/>
    <cellStyle name="Normal 32" xfId="1260"/>
    <cellStyle name="Normal 32 2" xfId="3943"/>
    <cellStyle name="Normal 33" xfId="1261"/>
    <cellStyle name="Normal 33 2" xfId="3944"/>
    <cellStyle name="Normal 33 3" xfId="3945"/>
    <cellStyle name="Normal 34" xfId="1262"/>
    <cellStyle name="Normal 34 2" xfId="1263"/>
    <cellStyle name="Normal 34 2 2" xfId="3946"/>
    <cellStyle name="Normal 34 3" xfId="1264"/>
    <cellStyle name="Normal 34 4" xfId="1265"/>
    <cellStyle name="Normal 34 4 2" xfId="3947"/>
    <cellStyle name="Normal 34 4 2 2" xfId="3948"/>
    <cellStyle name="Normal 34 5" xfId="3949"/>
    <cellStyle name="Normal 34_A" xfId="3950"/>
    <cellStyle name="Normal 35" xfId="1266"/>
    <cellStyle name="Normal 35 2" xfId="1267"/>
    <cellStyle name="Normal 36" xfId="1268"/>
    <cellStyle name="Normal 37" xfId="1269"/>
    <cellStyle name="Normal 37 2" xfId="3951"/>
    <cellStyle name="Normal 38" xfId="1270"/>
    <cellStyle name="Normal 39" xfId="1271"/>
    <cellStyle name="Normal 4" xfId="1272"/>
    <cellStyle name="Normal 4 2" xfId="1273"/>
    <cellStyle name="Normal 4 2 10" xfId="1274"/>
    <cellStyle name="Normal 4 2 10 2" xfId="1275"/>
    <cellStyle name="Normal 4 2 10 2 2" xfId="3952"/>
    <cellStyle name="Normal 4 2 10 2 3" xfId="3953"/>
    <cellStyle name="Normal 4 2 10 2 4" xfId="1644"/>
    <cellStyle name="Normal 4 2 10 2 5" xfId="3954"/>
    <cellStyle name="Normal 4 2 10 2 6" xfId="3955"/>
    <cellStyle name="Normal 4 2 10 3" xfId="3956"/>
    <cellStyle name="Normal 4 2 10 3 2" xfId="1645"/>
    <cellStyle name="Normal 4 2 10 4" xfId="3957"/>
    <cellStyle name="Normal 4 2 11" xfId="3958"/>
    <cellStyle name="Normal 4 2 11 2" xfId="3959"/>
    <cellStyle name="Normal 4 2 11 3" xfId="3960"/>
    <cellStyle name="Normal 4 2 12" xfId="3961"/>
    <cellStyle name="Normal 4 2 12 2" xfId="3962"/>
    <cellStyle name="Normal 4 2 12 3" xfId="3963"/>
    <cellStyle name="Normal 4 2 13" xfId="3964"/>
    <cellStyle name="Normal 4 2 13 2" xfId="3965"/>
    <cellStyle name="Normal 4 2 13 3" xfId="3966"/>
    <cellStyle name="Normal 4 2 14" xfId="3967"/>
    <cellStyle name="Normal 4 2 14 2" xfId="3968"/>
    <cellStyle name="Normal 4 2 14 3" xfId="3969"/>
    <cellStyle name="Normal 4 2 15" xfId="3970"/>
    <cellStyle name="Normal 4 2 15 2" xfId="3971"/>
    <cellStyle name="Normal 4 2 15 3" xfId="3972"/>
    <cellStyle name="Normal 4 2 16" xfId="3973"/>
    <cellStyle name="Normal 4 2 16 2" xfId="3974"/>
    <cellStyle name="Normal 4 2 16 3" xfId="3975"/>
    <cellStyle name="Normal 4 2 17" xfId="3976"/>
    <cellStyle name="Normal 4 2 17 2" xfId="3977"/>
    <cellStyle name="Normal 4 2 17 3" xfId="3978"/>
    <cellStyle name="Normal 4 2 18" xfId="3979"/>
    <cellStyle name="Normal 4 2 18 2" xfId="3980"/>
    <cellStyle name="Normal 4 2 18 3" xfId="3981"/>
    <cellStyle name="Normal 4 2 19" xfId="3982"/>
    <cellStyle name="Normal 4 2 19 2" xfId="3983"/>
    <cellStyle name="Normal 4 2 19 3" xfId="3984"/>
    <cellStyle name="Normal 4 2 2" xfId="1276"/>
    <cellStyle name="Normal 4 2 2 2" xfId="1277"/>
    <cellStyle name="Normal 4 2 2 2 2" xfId="1646"/>
    <cellStyle name="Normal 4 2 2 2 3" xfId="3985"/>
    <cellStyle name="Normal 4 2 2 2 4" xfId="3986"/>
    <cellStyle name="Normal 4 2 2 3" xfId="3987"/>
    <cellStyle name="Normal 4 2 20" xfId="3988"/>
    <cellStyle name="Normal 4 2 20 2" xfId="3989"/>
    <cellStyle name="Normal 4 2 20 3" xfId="3990"/>
    <cellStyle name="Normal 4 2 21" xfId="3991"/>
    <cellStyle name="Normal 4 2 21 2" xfId="3992"/>
    <cellStyle name="Normal 4 2 21 3" xfId="3993"/>
    <cellStyle name="Normal 4 2 22" xfId="3994"/>
    <cellStyle name="Normal 4 2 22 2" xfId="3995"/>
    <cellStyle name="Normal 4 2 22 3" xfId="3996"/>
    <cellStyle name="Normal 4 2 23" xfId="3997"/>
    <cellStyle name="Normal 4 2 23 2" xfId="3998"/>
    <cellStyle name="Normal 4 2 23 3" xfId="3999"/>
    <cellStyle name="Normal 4 2 24" xfId="4000"/>
    <cellStyle name="Normal 4 2 24 2" xfId="4001"/>
    <cellStyle name="Normal 4 2 24 3" xfId="4002"/>
    <cellStyle name="Normal 4 2 25" xfId="4003"/>
    <cellStyle name="Normal 4 2 25 2" xfId="4004"/>
    <cellStyle name="Normal 4 2 25 3" xfId="4005"/>
    <cellStyle name="Normal 4 2 26" xfId="4006"/>
    <cellStyle name="Normal 4 2 26 2" xfId="4007"/>
    <cellStyle name="Normal 4 2 26 3" xfId="4008"/>
    <cellStyle name="Normal 4 2 27" xfId="4009"/>
    <cellStyle name="Normal 4 2 27 2" xfId="4010"/>
    <cellStyle name="Normal 4 2 27 3" xfId="4011"/>
    <cellStyle name="Normal 4 2 28" xfId="4012"/>
    <cellStyle name="Normal 4 2 28 2" xfId="4013"/>
    <cellStyle name="Normal 4 2 28 3" xfId="4014"/>
    <cellStyle name="Normal 4 2 29" xfId="4015"/>
    <cellStyle name="Normal 4 2 29 2" xfId="4016"/>
    <cellStyle name="Normal 4 2 29 3" xfId="4017"/>
    <cellStyle name="Normal 4 2 3" xfId="1278"/>
    <cellStyle name="Normal 4 2 3 2" xfId="4018"/>
    <cellStyle name="Normal 4 2 3 3" xfId="4019"/>
    <cellStyle name="Normal 4 2 30" xfId="4020"/>
    <cellStyle name="Normal 4 2 30 2" xfId="4021"/>
    <cellStyle name="Normal 4 2 30 3" xfId="4022"/>
    <cellStyle name="Normal 4 2 31" xfId="4023"/>
    <cellStyle name="Normal 4 2 31 2" xfId="4024"/>
    <cellStyle name="Normal 4 2 31 3" xfId="4025"/>
    <cellStyle name="Normal 4 2 32" xfId="4026"/>
    <cellStyle name="Normal 4 2 32 2" xfId="4027"/>
    <cellStyle name="Normal 4 2 32 3" xfId="4028"/>
    <cellStyle name="Normal 4 2 33" xfId="4029"/>
    <cellStyle name="Normal 4 2 33 2" xfId="4030"/>
    <cellStyle name="Normal 4 2 33 3" xfId="4031"/>
    <cellStyle name="Normal 4 2 34" xfId="4032"/>
    <cellStyle name="Normal 4 2 34 2" xfId="4033"/>
    <cellStyle name="Normal 4 2 34 3" xfId="4034"/>
    <cellStyle name="Normal 4 2 35" xfId="4035"/>
    <cellStyle name="Normal 4 2 35 2" xfId="4036"/>
    <cellStyle name="Normal 4 2 35 3" xfId="4037"/>
    <cellStyle name="Normal 4 2 36" xfId="4038"/>
    <cellStyle name="Normal 4 2 37" xfId="4039"/>
    <cellStyle name="Normal 4 2 38" xfId="4040"/>
    <cellStyle name="Normal 4 2 39" xfId="4041"/>
    <cellStyle name="Normal 4 2 4" xfId="4042"/>
    <cellStyle name="Normal 4 2 4 2" xfId="4043"/>
    <cellStyle name="Normal 4 2 4 3" xfId="4044"/>
    <cellStyle name="Normal 4 2 5" xfId="4045"/>
    <cellStyle name="Normal 4 2 5 2" xfId="4046"/>
    <cellStyle name="Normal 4 2 5 3" xfId="4047"/>
    <cellStyle name="Normal 4 2 6" xfId="4048"/>
    <cellStyle name="Normal 4 2 6 2" xfId="4049"/>
    <cellStyle name="Normal 4 2 6 3" xfId="4050"/>
    <cellStyle name="Normal 4 2 7" xfId="4051"/>
    <cellStyle name="Normal 4 2 7 2" xfId="4052"/>
    <cellStyle name="Normal 4 2 7 3" xfId="4053"/>
    <cellStyle name="Normal 4 2 8" xfId="4054"/>
    <cellStyle name="Normal 4 2 8 2" xfId="4055"/>
    <cellStyle name="Normal 4 2 8 3" xfId="4056"/>
    <cellStyle name="Normal 4 2 9" xfId="4057"/>
    <cellStyle name="Normal 4 2 9 2" xfId="4058"/>
    <cellStyle name="Normal 4 2 9 3" xfId="4059"/>
    <cellStyle name="Normal 4 2_Book1" xfId="1279"/>
    <cellStyle name="Normal 4 3" xfId="1280"/>
    <cellStyle name="Normal 4 3 10" xfId="4060"/>
    <cellStyle name="Normal 4 3 10 2" xfId="4061"/>
    <cellStyle name="Normal 4 3 10 3" xfId="4062"/>
    <cellStyle name="Normal 4 3 11" xfId="4063"/>
    <cellStyle name="Normal 4 3 11 2" xfId="4064"/>
    <cellStyle name="Normal 4 3 11 3" xfId="4065"/>
    <cellStyle name="Normal 4 3 12" xfId="4066"/>
    <cellStyle name="Normal 4 3 12 2" xfId="4067"/>
    <cellStyle name="Normal 4 3 12 3" xfId="4068"/>
    <cellStyle name="Normal 4 3 13" xfId="4069"/>
    <cellStyle name="Normal 4 3 13 2" xfId="4070"/>
    <cellStyle name="Normal 4 3 13 3" xfId="4071"/>
    <cellStyle name="Normal 4 3 14" xfId="4072"/>
    <cellStyle name="Normal 4 3 14 2" xfId="4073"/>
    <cellStyle name="Normal 4 3 14 3" xfId="4074"/>
    <cellStyle name="Normal 4 3 15" xfId="4075"/>
    <cellStyle name="Normal 4 3 15 2" xfId="4076"/>
    <cellStyle name="Normal 4 3 15 3" xfId="4077"/>
    <cellStyle name="Normal 4 3 16" xfId="4078"/>
    <cellStyle name="Normal 4 3 16 2" xfId="4079"/>
    <cellStyle name="Normal 4 3 16 3" xfId="4080"/>
    <cellStyle name="Normal 4 3 17" xfId="4081"/>
    <cellStyle name="Normal 4 3 17 2" xfId="4082"/>
    <cellStyle name="Normal 4 3 17 3" xfId="4083"/>
    <cellStyle name="Normal 4 3 18" xfId="4084"/>
    <cellStyle name="Normal 4 3 18 2" xfId="4085"/>
    <cellStyle name="Normal 4 3 18 3" xfId="4086"/>
    <cellStyle name="Normal 4 3 19" xfId="4087"/>
    <cellStyle name="Normal 4 3 19 2" xfId="4088"/>
    <cellStyle name="Normal 4 3 19 3" xfId="4089"/>
    <cellStyle name="Normal 4 3 2" xfId="4090"/>
    <cellStyle name="Normal 4 3 2 2" xfId="4091"/>
    <cellStyle name="Normal 4 3 2 3" xfId="4092"/>
    <cellStyle name="Normal 4 3 20" xfId="4093"/>
    <cellStyle name="Normal 4 3 20 2" xfId="4094"/>
    <cellStyle name="Normal 4 3 20 3" xfId="4095"/>
    <cellStyle name="Normal 4 3 21" xfId="4096"/>
    <cellStyle name="Normal 4 3 21 2" xfId="4097"/>
    <cellStyle name="Normal 4 3 21 3" xfId="4098"/>
    <cellStyle name="Normal 4 3 22" xfId="4099"/>
    <cellStyle name="Normal 4 3 22 2" xfId="4100"/>
    <cellStyle name="Normal 4 3 22 3" xfId="4101"/>
    <cellStyle name="Normal 4 3 23" xfId="4102"/>
    <cellStyle name="Normal 4 3 23 2" xfId="4103"/>
    <cellStyle name="Normal 4 3 23 3" xfId="4104"/>
    <cellStyle name="Normal 4 3 24" xfId="4105"/>
    <cellStyle name="Normal 4 3 24 2" xfId="4106"/>
    <cellStyle name="Normal 4 3 24 3" xfId="4107"/>
    <cellStyle name="Normal 4 3 25" xfId="4108"/>
    <cellStyle name="Normal 4 3 25 2" xfId="4109"/>
    <cellStyle name="Normal 4 3 25 3" xfId="4110"/>
    <cellStyle name="Normal 4 3 26" xfId="4111"/>
    <cellStyle name="Normal 4 3 26 2" xfId="4112"/>
    <cellStyle name="Normal 4 3 26 3" xfId="4113"/>
    <cellStyle name="Normal 4 3 27" xfId="4114"/>
    <cellStyle name="Normal 4 3 27 2" xfId="4115"/>
    <cellStyle name="Normal 4 3 27 3" xfId="4116"/>
    <cellStyle name="Normal 4 3 28" xfId="4117"/>
    <cellStyle name="Normal 4 3 28 2" xfId="4118"/>
    <cellStyle name="Normal 4 3 28 3" xfId="4119"/>
    <cellStyle name="Normal 4 3 29" xfId="4120"/>
    <cellStyle name="Normal 4 3 29 2" xfId="4121"/>
    <cellStyle name="Normal 4 3 29 3" xfId="4122"/>
    <cellStyle name="Normal 4 3 3" xfId="4123"/>
    <cellStyle name="Normal 4 3 3 2" xfId="4124"/>
    <cellStyle name="Normal 4 3 3 3" xfId="4125"/>
    <cellStyle name="Normal 4 3 30" xfId="4126"/>
    <cellStyle name="Normal 4 3 30 2" xfId="4127"/>
    <cellStyle name="Normal 4 3 30 3" xfId="4128"/>
    <cellStyle name="Normal 4 3 31" xfId="4129"/>
    <cellStyle name="Normal 4 3 31 2" xfId="4130"/>
    <cellStyle name="Normal 4 3 31 3" xfId="4131"/>
    <cellStyle name="Normal 4 3 32" xfId="4132"/>
    <cellStyle name="Normal 4 3 32 2" xfId="4133"/>
    <cellStyle name="Normal 4 3 32 3" xfId="4134"/>
    <cellStyle name="Normal 4 3 33" xfId="4135"/>
    <cellStyle name="Normal 4 3 33 2" xfId="4136"/>
    <cellStyle name="Normal 4 3 33 3" xfId="4137"/>
    <cellStyle name="Normal 4 3 34" xfId="4138"/>
    <cellStyle name="Normal 4 3 34 2" xfId="4139"/>
    <cellStyle name="Normal 4 3 34 3" xfId="4140"/>
    <cellStyle name="Normal 4 3 35" xfId="4141"/>
    <cellStyle name="Normal 4 3 35 2" xfId="4142"/>
    <cellStyle name="Normal 4 3 35 3" xfId="4143"/>
    <cellStyle name="Normal 4 3 4" xfId="4144"/>
    <cellStyle name="Normal 4 3 4 2" xfId="4145"/>
    <cellStyle name="Normal 4 3 4 3" xfId="4146"/>
    <cellStyle name="Normal 4 3 5" xfId="4147"/>
    <cellStyle name="Normal 4 3 5 2" xfId="4148"/>
    <cellStyle name="Normal 4 3 5 3" xfId="4149"/>
    <cellStyle name="Normal 4 3 6" xfId="4150"/>
    <cellStyle name="Normal 4 3 6 2" xfId="4151"/>
    <cellStyle name="Normal 4 3 6 3" xfId="4152"/>
    <cellStyle name="Normal 4 3 7" xfId="4153"/>
    <cellStyle name="Normal 4 3 7 2" xfId="4154"/>
    <cellStyle name="Normal 4 3 7 3" xfId="4155"/>
    <cellStyle name="Normal 4 3 8" xfId="4156"/>
    <cellStyle name="Normal 4 3 8 2" xfId="4157"/>
    <cellStyle name="Normal 4 3 8 3" xfId="4158"/>
    <cellStyle name="Normal 4 3 9" xfId="4159"/>
    <cellStyle name="Normal 4 3 9 2" xfId="4160"/>
    <cellStyle name="Normal 4 3 9 3" xfId="4161"/>
    <cellStyle name="Normal 4 4" xfId="4162"/>
    <cellStyle name="Normal 4 5" xfId="4163"/>
    <cellStyle name="Normal 4 6" xfId="4164"/>
    <cellStyle name="Normal 4_A" xfId="4165"/>
    <cellStyle name="Normal 40" xfId="1281"/>
    <cellStyle name="Normal 41" xfId="1282"/>
    <cellStyle name="Normal 42" xfId="1283"/>
    <cellStyle name="Normal 43" xfId="1284"/>
    <cellStyle name="Normal 44" xfId="1285"/>
    <cellStyle name="Normal 45" xfId="1286"/>
    <cellStyle name="Normal 46" xfId="1287"/>
    <cellStyle name="Normal 47" xfId="1288"/>
    <cellStyle name="Normal 48" xfId="1289"/>
    <cellStyle name="Normal 49" xfId="1290"/>
    <cellStyle name="Normal 5" xfId="1291"/>
    <cellStyle name="Normal 5 10" xfId="4166"/>
    <cellStyle name="Normal 5 2" xfId="1292"/>
    <cellStyle name="Normal 5 2 2" xfId="1293"/>
    <cellStyle name="Normal 5 2 3" xfId="1294"/>
    <cellStyle name="Normal 5 2 4" xfId="4167"/>
    <cellStyle name="Normal 5 2 4 2" xfId="4168"/>
    <cellStyle name="Normal 5 2 4_Sheet2" xfId="4169"/>
    <cellStyle name="Normal 5 2 5" xfId="4170"/>
    <cellStyle name="Normal 5 2_Sheet2" xfId="4171"/>
    <cellStyle name="Normal 5 3" xfId="1295"/>
    <cellStyle name="Normal 5 3 2" xfId="1296"/>
    <cellStyle name="Normal 5 3 3" xfId="1297"/>
    <cellStyle name="Normal 5 4" xfId="1298"/>
    <cellStyle name="Normal 5 5" xfId="1299"/>
    <cellStyle name="Normal 5 6" xfId="1300"/>
    <cellStyle name="Normal 5 7" xfId="1301"/>
    <cellStyle name="Normal 5 8" xfId="1302"/>
    <cellStyle name="Normal 5 9" xfId="4172"/>
    <cellStyle name="Normal 5 9 2" xfId="4173"/>
    <cellStyle name="Normal 5 9_Sheet2" xfId="4174"/>
    <cellStyle name="Normal 5_Cost_Table__2014-15" xfId="4175"/>
    <cellStyle name="Normal 50" xfId="1303"/>
    <cellStyle name="Normal 51" xfId="1304"/>
    <cellStyle name="Normal 52" xfId="1305"/>
    <cellStyle name="Normal 53" xfId="1306"/>
    <cellStyle name="Normal 54" xfId="1307"/>
    <cellStyle name="Normal 55" xfId="1308"/>
    <cellStyle name="Normal 56" xfId="1309"/>
    <cellStyle name="Normal 57" xfId="1310"/>
    <cellStyle name="Normal 58" xfId="1311"/>
    <cellStyle name="Normal 59" xfId="1312"/>
    <cellStyle name="Normal 6" xfId="1313"/>
    <cellStyle name="Normal 6 2" xfId="1314"/>
    <cellStyle name="Normal 6 2 2" xfId="4176"/>
    <cellStyle name="Normal 6 2 2 2" xfId="4177"/>
    <cellStyle name="Normal 6 2 2 3" xfId="4178"/>
    <cellStyle name="Normal 6 2 3" xfId="4179"/>
    <cellStyle name="Normal 6 2 4" xfId="4180"/>
    <cellStyle name="Normal 6 3" xfId="1315"/>
    <cellStyle name="Normal 6 4" xfId="4181"/>
    <cellStyle name="Normal 6 5" xfId="4182"/>
    <cellStyle name="Normal 60" xfId="1316"/>
    <cellStyle name="Normal 61" xfId="1317"/>
    <cellStyle name="Normal 62" xfId="1318"/>
    <cellStyle name="Normal 63" xfId="1319"/>
    <cellStyle name="Normal 64" xfId="1320"/>
    <cellStyle name="Normal 65" xfId="1321"/>
    <cellStyle name="Normal 66" xfId="1322"/>
    <cellStyle name="Normal 67" xfId="1323"/>
    <cellStyle name="Normal 68" xfId="1324"/>
    <cellStyle name="Normal 69" xfId="1325"/>
    <cellStyle name="Normal 7" xfId="1326"/>
    <cellStyle name="Normal 7 2" xfId="1327"/>
    <cellStyle name="Normal 7 3" xfId="1328"/>
    <cellStyle name="Normal 7 4" xfId="1329"/>
    <cellStyle name="Normal 7 4 2" xfId="4183"/>
    <cellStyle name="Normal 7 4 3" xfId="4184"/>
    <cellStyle name="Normal 7 5" xfId="4185"/>
    <cellStyle name="Normal 7 6" xfId="4186"/>
    <cellStyle name="Normal 7_Cost_Table__2014-15" xfId="4187"/>
    <cellStyle name="Normal 70" xfId="1330"/>
    <cellStyle name="Normal 71" xfId="1331"/>
    <cellStyle name="Normal 72" xfId="1332"/>
    <cellStyle name="Normal 73" xfId="1333"/>
    <cellStyle name="Normal 74" xfId="1334"/>
    <cellStyle name="Normal 75" xfId="1335"/>
    <cellStyle name="Normal 76" xfId="1336"/>
    <cellStyle name="Normal 77" xfId="1337"/>
    <cellStyle name="Normal 78" xfId="1338"/>
    <cellStyle name="Normal 79" xfId="1339"/>
    <cellStyle name="Normal 8" xfId="1340"/>
    <cellStyle name="Normal 8 10" xfId="4188"/>
    <cellStyle name="Normal 8 10 2" xfId="4189"/>
    <cellStyle name="Normal 8 10 3" xfId="4190"/>
    <cellStyle name="Normal 8 10 4" xfId="4191"/>
    <cellStyle name="Normal 8 11" xfId="4192"/>
    <cellStyle name="Normal 8 11 2" xfId="4193"/>
    <cellStyle name="Normal 8 11 3" xfId="4194"/>
    <cellStyle name="Normal 8 11 4" xfId="4195"/>
    <cellStyle name="Normal 8 12" xfId="4196"/>
    <cellStyle name="Normal 8 12 2" xfId="4197"/>
    <cellStyle name="Normal 8 12 3" xfId="4198"/>
    <cellStyle name="Normal 8 12 4" xfId="4199"/>
    <cellStyle name="Normal 8 13" xfId="4200"/>
    <cellStyle name="Normal 8 13 2" xfId="4201"/>
    <cellStyle name="Normal 8 13 3" xfId="4202"/>
    <cellStyle name="Normal 8 13 4" xfId="4203"/>
    <cellStyle name="Normal 8 14" xfId="4204"/>
    <cellStyle name="Normal 8 14 2" xfId="4205"/>
    <cellStyle name="Normal 8 14 3" xfId="4206"/>
    <cellStyle name="Normal 8 14 4" xfId="4207"/>
    <cellStyle name="Normal 8 15" xfId="4208"/>
    <cellStyle name="Normal 8 15 2" xfId="4209"/>
    <cellStyle name="Normal 8 15 3" xfId="4210"/>
    <cellStyle name="Normal 8 15 4" xfId="4211"/>
    <cellStyle name="Normal 8 16" xfId="4212"/>
    <cellStyle name="Normal 8 16 2" xfId="4213"/>
    <cellStyle name="Normal 8 16 3" xfId="4214"/>
    <cellStyle name="Normal 8 16 4" xfId="4215"/>
    <cellStyle name="Normal 8 17" xfId="4216"/>
    <cellStyle name="Normal 8 17 2" xfId="4217"/>
    <cellStyle name="Normal 8 17 3" xfId="4218"/>
    <cellStyle name="Normal 8 17 4" xfId="4219"/>
    <cellStyle name="Normal 8 18" xfId="4220"/>
    <cellStyle name="Normal 8 18 2" xfId="4221"/>
    <cellStyle name="Normal 8 18 3" xfId="4222"/>
    <cellStyle name="Normal 8 18 4" xfId="4223"/>
    <cellStyle name="Normal 8 19" xfId="4224"/>
    <cellStyle name="Normal 8 19 2" xfId="4225"/>
    <cellStyle name="Normal 8 19 3" xfId="4226"/>
    <cellStyle name="Normal 8 19 4" xfId="4227"/>
    <cellStyle name="Normal 8 2" xfId="1341"/>
    <cellStyle name="Normal 8 2 2" xfId="4228"/>
    <cellStyle name="Normal 8 2 2 2" xfId="4229"/>
    <cellStyle name="Normal 8 2 2 3" xfId="4230"/>
    <cellStyle name="Normal 8 2 2 4" xfId="4231"/>
    <cellStyle name="Normal 8 2 3" xfId="4232"/>
    <cellStyle name="Normal 8 2 3 2" xfId="4233"/>
    <cellStyle name="Normal 8 2 3 3" xfId="4234"/>
    <cellStyle name="Normal 8 2 3 4" xfId="4235"/>
    <cellStyle name="Normal 8 2 4" xfId="4236"/>
    <cellStyle name="Normal 8 2 4 2" xfId="4237"/>
    <cellStyle name="Normal 8 2 4 3" xfId="4238"/>
    <cellStyle name="Normal 8 2 4 4" xfId="4239"/>
    <cellStyle name="Normal 8 2 5" xfId="4240"/>
    <cellStyle name="Normal 8 2 6" xfId="4241"/>
    <cellStyle name="Normal 8 2 7" xfId="4242"/>
    <cellStyle name="Normal 8 2 8" xfId="4243"/>
    <cellStyle name="Normal 8 2 9" xfId="4244"/>
    <cellStyle name="Normal 8 20" xfId="4245"/>
    <cellStyle name="Normal 8 20 2" xfId="4246"/>
    <cellStyle name="Normal 8 20 3" xfId="4247"/>
    <cellStyle name="Normal 8 20 4" xfId="4248"/>
    <cellStyle name="Normal 8 21" xfId="4249"/>
    <cellStyle name="Normal 8 21 2" xfId="4250"/>
    <cellStyle name="Normal 8 21 3" xfId="4251"/>
    <cellStyle name="Normal 8 21 4" xfId="4252"/>
    <cellStyle name="Normal 8 22" xfId="4253"/>
    <cellStyle name="Normal 8 22 2" xfId="4254"/>
    <cellStyle name="Normal 8 22 3" xfId="4255"/>
    <cellStyle name="Normal 8 22 4" xfId="4256"/>
    <cellStyle name="Normal 8 23" xfId="4257"/>
    <cellStyle name="Normal 8 23 2" xfId="4258"/>
    <cellStyle name="Normal 8 23 3" xfId="4259"/>
    <cellStyle name="Normal 8 23 4" xfId="4260"/>
    <cellStyle name="Normal 8 24" xfId="4261"/>
    <cellStyle name="Normal 8 24 2" xfId="4262"/>
    <cellStyle name="Normal 8 24 3" xfId="4263"/>
    <cellStyle name="Normal 8 24 4" xfId="4264"/>
    <cellStyle name="Normal 8 25" xfId="4265"/>
    <cellStyle name="Normal 8 25 2" xfId="4266"/>
    <cellStyle name="Normal 8 25 3" xfId="4267"/>
    <cellStyle name="Normal 8 25 4" xfId="4268"/>
    <cellStyle name="Normal 8 26" xfId="4269"/>
    <cellStyle name="Normal 8 26 2" xfId="4270"/>
    <cellStyle name="Normal 8 26 3" xfId="4271"/>
    <cellStyle name="Normal 8 26 4" xfId="4272"/>
    <cellStyle name="Normal 8 27" xfId="4273"/>
    <cellStyle name="Normal 8 27 2" xfId="4274"/>
    <cellStyle name="Normal 8 27 3" xfId="4275"/>
    <cellStyle name="Normal 8 27 4" xfId="4276"/>
    <cellStyle name="Normal 8 28" xfId="4277"/>
    <cellStyle name="Normal 8 28 2" xfId="4278"/>
    <cellStyle name="Normal 8 28 3" xfId="4279"/>
    <cellStyle name="Normal 8 28 4" xfId="4280"/>
    <cellStyle name="Normal 8 29" xfId="4281"/>
    <cellStyle name="Normal 8 29 2" xfId="4282"/>
    <cellStyle name="Normal 8 29 3" xfId="4283"/>
    <cellStyle name="Normal 8 29 4" xfId="4284"/>
    <cellStyle name="Normal 8 3" xfId="1342"/>
    <cellStyle name="Normal 8 3 2" xfId="4285"/>
    <cellStyle name="Normal 8 3 3" xfId="4286"/>
    <cellStyle name="Normal 8 3 4" xfId="4287"/>
    <cellStyle name="Normal 8 3 5" xfId="4288"/>
    <cellStyle name="Normal 8 3 6" xfId="4289"/>
    <cellStyle name="Normal 8 30" xfId="4290"/>
    <cellStyle name="Normal 8 30 2" xfId="4291"/>
    <cellStyle name="Normal 8 30 3" xfId="4292"/>
    <cellStyle name="Normal 8 30 4" xfId="4293"/>
    <cellStyle name="Normal 8 31" xfId="4294"/>
    <cellStyle name="Normal 8 31 2" xfId="4295"/>
    <cellStyle name="Normal 8 31 3" xfId="4296"/>
    <cellStyle name="Normal 8 31 4" xfId="4297"/>
    <cellStyle name="Normal 8 32" xfId="4298"/>
    <cellStyle name="Normal 8 32 2" xfId="4299"/>
    <cellStyle name="Normal 8 32 3" xfId="4300"/>
    <cellStyle name="Normal 8 32 4" xfId="4301"/>
    <cellStyle name="Normal 8 33" xfId="4302"/>
    <cellStyle name="Normal 8 33 2" xfId="4303"/>
    <cellStyle name="Normal 8 33 3" xfId="4304"/>
    <cellStyle name="Normal 8 33 4" xfId="4305"/>
    <cellStyle name="Normal 8 34" xfId="4306"/>
    <cellStyle name="Normal 8 34 2" xfId="4307"/>
    <cellStyle name="Normal 8 34 3" xfId="4308"/>
    <cellStyle name="Normal 8 34 4" xfId="4309"/>
    <cellStyle name="Normal 8 35" xfId="4310"/>
    <cellStyle name="Normal 8 35 2" xfId="4311"/>
    <cellStyle name="Normal 8 35 3" xfId="4312"/>
    <cellStyle name="Normal 8 35 4" xfId="4313"/>
    <cellStyle name="Normal 8 36" xfId="4314"/>
    <cellStyle name="Normal 8 36 2" xfId="4315"/>
    <cellStyle name="Normal 8 36 3" xfId="4316"/>
    <cellStyle name="Normal 8 36 4" xfId="4317"/>
    <cellStyle name="Normal 8 37" xfId="4318"/>
    <cellStyle name="Normal 8 37 2" xfId="4319"/>
    <cellStyle name="Normal 8 37 3" xfId="4320"/>
    <cellStyle name="Normal 8 37 4" xfId="4321"/>
    <cellStyle name="Normal 8 38" xfId="4322"/>
    <cellStyle name="Normal 8 38 2" xfId="4323"/>
    <cellStyle name="Normal 8 38 3" xfId="4324"/>
    <cellStyle name="Normal 8 38 4" xfId="4325"/>
    <cellStyle name="Normal 8 39" xfId="4326"/>
    <cellStyle name="Normal 8 39 2" xfId="4327"/>
    <cellStyle name="Normal 8 39 3" xfId="4328"/>
    <cellStyle name="Normal 8 39 4" xfId="4329"/>
    <cellStyle name="Normal 8 4" xfId="4330"/>
    <cellStyle name="Normal 8 4 2" xfId="4331"/>
    <cellStyle name="Normal 8 4 3" xfId="4332"/>
    <cellStyle name="Normal 8 4 4" xfId="4333"/>
    <cellStyle name="Normal 8 40" xfId="4334"/>
    <cellStyle name="Normal 8 40 2" xfId="4335"/>
    <cellStyle name="Normal 8 40 3" xfId="4336"/>
    <cellStyle name="Normal 8 40 4" xfId="4337"/>
    <cellStyle name="Normal 8 41" xfId="4338"/>
    <cellStyle name="Normal 8 41 2" xfId="4339"/>
    <cellStyle name="Normal 8 41 3" xfId="4340"/>
    <cellStyle name="Normal 8 41 4" xfId="4341"/>
    <cellStyle name="Normal 8 42" xfId="4342"/>
    <cellStyle name="Normal 8 42 2" xfId="4343"/>
    <cellStyle name="Normal 8 42 3" xfId="4344"/>
    <cellStyle name="Normal 8 42 4" xfId="4345"/>
    <cellStyle name="Normal 8 43" xfId="4346"/>
    <cellStyle name="Normal 8 43 2" xfId="4347"/>
    <cellStyle name="Normal 8 43 3" xfId="4348"/>
    <cellStyle name="Normal 8 43 4" xfId="4349"/>
    <cellStyle name="Normal 8 44" xfId="4350"/>
    <cellStyle name="Normal 8 45" xfId="4351"/>
    <cellStyle name="Normal 8 46" xfId="4352"/>
    <cellStyle name="Normal 8 47" xfId="4353"/>
    <cellStyle name="Normal 8 48" xfId="4354"/>
    <cellStyle name="Normal 8 5" xfId="4355"/>
    <cellStyle name="Normal 8 5 2" xfId="4356"/>
    <cellStyle name="Normal 8 5 3" xfId="4357"/>
    <cellStyle name="Normal 8 5 4" xfId="4358"/>
    <cellStyle name="Normal 8 6" xfId="4359"/>
    <cellStyle name="Normal 8 6 2" xfId="4360"/>
    <cellStyle name="Normal 8 6 3" xfId="4361"/>
    <cellStyle name="Normal 8 6 4" xfId="4362"/>
    <cellStyle name="Normal 8 7" xfId="4363"/>
    <cellStyle name="Normal 8 7 2" xfId="4364"/>
    <cellStyle name="Normal 8 7 3" xfId="4365"/>
    <cellStyle name="Normal 8 7 4" xfId="4366"/>
    <cellStyle name="Normal 8 8" xfId="4367"/>
    <cellStyle name="Normal 8 8 2" xfId="4368"/>
    <cellStyle name="Normal 8 8 3" xfId="4369"/>
    <cellStyle name="Normal 8 8 4" xfId="4370"/>
    <cellStyle name="Normal 8 9" xfId="4371"/>
    <cellStyle name="Normal 8 9 2" xfId="4372"/>
    <cellStyle name="Normal 8 9 3" xfId="4373"/>
    <cellStyle name="Normal 8 9 4" xfId="4374"/>
    <cellStyle name="Normal 8_Cost_Table__2014-15" xfId="4375"/>
    <cellStyle name="Normal 80" xfId="1343"/>
    <cellStyle name="Normal 81" xfId="1344"/>
    <cellStyle name="Normal 82" xfId="1345"/>
    <cellStyle name="Normal 83" xfId="4376"/>
    <cellStyle name="Normal 83 2" xfId="4377"/>
    <cellStyle name="Normal 83 2 2" xfId="4378"/>
    <cellStyle name="Normal 83 2 3" xfId="4379"/>
    <cellStyle name="Normal 83 3" xfId="4380"/>
    <cellStyle name="Normal 83 3 2" xfId="4381"/>
    <cellStyle name="Normal 83 3 3" xfId="4382"/>
    <cellStyle name="Normal 83 4" xfId="4383"/>
    <cellStyle name="Normal 84" xfId="4384"/>
    <cellStyle name="Normal 84 2" xfId="4385"/>
    <cellStyle name="Normal 84 2 2" xfId="4386"/>
    <cellStyle name="Normal 84 2 3" xfId="4387"/>
    <cellStyle name="Normal 84 3" xfId="4388"/>
    <cellStyle name="Normal 84 4" xfId="4389"/>
    <cellStyle name="Normal 84 5" xfId="4390"/>
    <cellStyle name="Normal 85" xfId="4391"/>
    <cellStyle name="Normal 85 2" xfId="4392"/>
    <cellStyle name="Normal 85 3" xfId="4393"/>
    <cellStyle name="Normal 85 4" xfId="4394"/>
    <cellStyle name="Normal 86" xfId="4395"/>
    <cellStyle name="Normal 86 2" xfId="4396"/>
    <cellStyle name="Normal 86 3" xfId="4397"/>
    <cellStyle name="Normal 87" xfId="4398"/>
    <cellStyle name="Normal 87 2" xfId="4399"/>
    <cellStyle name="Normal 87 3" xfId="4400"/>
    <cellStyle name="Normal 88" xfId="4401"/>
    <cellStyle name="Normal 88 2" xfId="4402"/>
    <cellStyle name="Normal 88 3" xfId="4403"/>
    <cellStyle name="Normal 89" xfId="4404"/>
    <cellStyle name="Normal 9" xfId="1346"/>
    <cellStyle name="Normal 9 2" xfId="1347"/>
    <cellStyle name="Normal 9 2 10" xfId="4405"/>
    <cellStyle name="Normal 9 2 10 2" xfId="4406"/>
    <cellStyle name="Normal 9 2 10 3" xfId="4407"/>
    <cellStyle name="Normal 9 2 11" xfId="4408"/>
    <cellStyle name="Normal 9 2 11 2" xfId="4409"/>
    <cellStyle name="Normal 9 2 11 3" xfId="4410"/>
    <cellStyle name="Normal 9 2 12" xfId="4411"/>
    <cellStyle name="Normal 9 2 12 2" xfId="4412"/>
    <cellStyle name="Normal 9 2 12 3" xfId="4413"/>
    <cellStyle name="Normal 9 2 13" xfId="4414"/>
    <cellStyle name="Normal 9 2 13 2" xfId="4415"/>
    <cellStyle name="Normal 9 2 13 3" xfId="4416"/>
    <cellStyle name="Normal 9 2 14" xfId="4417"/>
    <cellStyle name="Normal 9 2 14 2" xfId="4418"/>
    <cellStyle name="Normal 9 2 14 3" xfId="4419"/>
    <cellStyle name="Normal 9 2 15" xfId="4420"/>
    <cellStyle name="Normal 9 2 15 2" xfId="4421"/>
    <cellStyle name="Normal 9 2 15 3" xfId="4422"/>
    <cellStyle name="Normal 9 2 16" xfId="4423"/>
    <cellStyle name="Normal 9 2 16 2" xfId="4424"/>
    <cellStyle name="Normal 9 2 16 3" xfId="4425"/>
    <cellStyle name="Normal 9 2 17" xfId="4426"/>
    <cellStyle name="Normal 9 2 17 2" xfId="4427"/>
    <cellStyle name="Normal 9 2 17 3" xfId="4428"/>
    <cellStyle name="Normal 9 2 18" xfId="4429"/>
    <cellStyle name="Normal 9 2 18 2" xfId="4430"/>
    <cellStyle name="Normal 9 2 18 3" xfId="4431"/>
    <cellStyle name="Normal 9 2 19" xfId="4432"/>
    <cellStyle name="Normal 9 2 19 2" xfId="4433"/>
    <cellStyle name="Normal 9 2 19 3" xfId="4434"/>
    <cellStyle name="Normal 9 2 2" xfId="4435"/>
    <cellStyle name="Normal 9 2 2 2" xfId="4436"/>
    <cellStyle name="Normal 9 2 2 3" xfId="4437"/>
    <cellStyle name="Normal 9 2 20" xfId="4438"/>
    <cellStyle name="Normal 9 2 20 2" xfId="4439"/>
    <cellStyle name="Normal 9 2 20 3" xfId="4440"/>
    <cellStyle name="Normal 9 2 21" xfId="4441"/>
    <cellStyle name="Normal 9 2 21 2" xfId="4442"/>
    <cellStyle name="Normal 9 2 21 3" xfId="4443"/>
    <cellStyle name="Normal 9 2 22" xfId="4444"/>
    <cellStyle name="Normal 9 2 22 2" xfId="4445"/>
    <cellStyle name="Normal 9 2 22 3" xfId="4446"/>
    <cellStyle name="Normal 9 2 23" xfId="4447"/>
    <cellStyle name="Normal 9 2 23 2" xfId="4448"/>
    <cellStyle name="Normal 9 2 23 3" xfId="4449"/>
    <cellStyle name="Normal 9 2 24" xfId="4450"/>
    <cellStyle name="Normal 9 2 24 2" xfId="4451"/>
    <cellStyle name="Normal 9 2 24 3" xfId="4452"/>
    <cellStyle name="Normal 9 2 25" xfId="4453"/>
    <cellStyle name="Normal 9 2 25 2" xfId="4454"/>
    <cellStyle name="Normal 9 2 25 3" xfId="4455"/>
    <cellStyle name="Normal 9 2 26" xfId="4456"/>
    <cellStyle name="Normal 9 2 26 2" xfId="4457"/>
    <cellStyle name="Normal 9 2 26 3" xfId="4458"/>
    <cellStyle name="Normal 9 2 27" xfId="4459"/>
    <cellStyle name="Normal 9 2 27 2" xfId="4460"/>
    <cellStyle name="Normal 9 2 27 3" xfId="4461"/>
    <cellStyle name="Normal 9 2 28" xfId="4462"/>
    <cellStyle name="Normal 9 2 28 2" xfId="4463"/>
    <cellStyle name="Normal 9 2 28 3" xfId="4464"/>
    <cellStyle name="Normal 9 2 29" xfId="4465"/>
    <cellStyle name="Normal 9 2 29 2" xfId="4466"/>
    <cellStyle name="Normal 9 2 29 3" xfId="4467"/>
    <cellStyle name="Normal 9 2 3" xfId="4468"/>
    <cellStyle name="Normal 9 2 3 2" xfId="4469"/>
    <cellStyle name="Normal 9 2 3 3" xfId="4470"/>
    <cellStyle name="Normal 9 2 30" xfId="4471"/>
    <cellStyle name="Normal 9 2 30 2" xfId="4472"/>
    <cellStyle name="Normal 9 2 30 3" xfId="4473"/>
    <cellStyle name="Normal 9 2 31" xfId="4474"/>
    <cellStyle name="Normal 9 2 31 2" xfId="4475"/>
    <cellStyle name="Normal 9 2 31 3" xfId="4476"/>
    <cellStyle name="Normal 9 2 32" xfId="4477"/>
    <cellStyle name="Normal 9 2 32 2" xfId="4478"/>
    <cellStyle name="Normal 9 2 32 3" xfId="4479"/>
    <cellStyle name="Normal 9 2 33" xfId="4480"/>
    <cellStyle name="Normal 9 2 33 2" xfId="4481"/>
    <cellStyle name="Normal 9 2 33 3" xfId="4482"/>
    <cellStyle name="Normal 9 2 34" xfId="4483"/>
    <cellStyle name="Normal 9 2 34 2" xfId="4484"/>
    <cellStyle name="Normal 9 2 34 3" xfId="4485"/>
    <cellStyle name="Normal 9 2 35" xfId="4486"/>
    <cellStyle name="Normal 9 2 35 2" xfId="4487"/>
    <cellStyle name="Normal 9 2 35 3" xfId="4488"/>
    <cellStyle name="Normal 9 2 36" xfId="4489"/>
    <cellStyle name="Normal 9 2 37" xfId="4490"/>
    <cellStyle name="Normal 9 2 4" xfId="4491"/>
    <cellStyle name="Normal 9 2 4 2" xfId="4492"/>
    <cellStyle name="Normal 9 2 4 3" xfId="4493"/>
    <cellStyle name="Normal 9 2 5" xfId="4494"/>
    <cellStyle name="Normal 9 2 5 2" xfId="4495"/>
    <cellStyle name="Normal 9 2 5 3" xfId="4496"/>
    <cellStyle name="Normal 9 2 6" xfId="4497"/>
    <cellStyle name="Normal 9 2 6 2" xfId="4498"/>
    <cellStyle name="Normal 9 2 6 3" xfId="4499"/>
    <cellStyle name="Normal 9 2 7" xfId="4500"/>
    <cellStyle name="Normal 9 2 7 2" xfId="4501"/>
    <cellStyle name="Normal 9 2 7 3" xfId="4502"/>
    <cellStyle name="Normal 9 2 8" xfId="4503"/>
    <cellStyle name="Normal 9 2 8 2" xfId="4504"/>
    <cellStyle name="Normal 9 2 8 3" xfId="4505"/>
    <cellStyle name="Normal 9 2 9" xfId="4506"/>
    <cellStyle name="Normal 9 2 9 2" xfId="4507"/>
    <cellStyle name="Normal 9 2 9 3" xfId="4508"/>
    <cellStyle name="Normal 9 3" xfId="1348"/>
    <cellStyle name="Normal 9 4" xfId="1349"/>
    <cellStyle name="Normal 9 5" xfId="4509"/>
    <cellStyle name="Normal 9_Cost_Table__2014-15" xfId="4510"/>
    <cellStyle name="Normal 90" xfId="4511"/>
    <cellStyle name="Normal 90 2" xfId="4512"/>
    <cellStyle name="Normal 90 3" xfId="4513"/>
    <cellStyle name="Normal 91" xfId="4514"/>
    <cellStyle name="Normal 92" xfId="4515"/>
    <cellStyle name="Normal 93" xfId="4516"/>
    <cellStyle name="Normal 94" xfId="4517"/>
    <cellStyle name="Normal 95" xfId="4518"/>
    <cellStyle name="Normal 96" xfId="4519"/>
    <cellStyle name="Normal 97" xfId="4520"/>
    <cellStyle name="Normal 98" xfId="4521"/>
    <cellStyle name="Normal 99" xfId="4522"/>
    <cellStyle name="Normal_Sheet1" xfId="2"/>
    <cellStyle name="Note 10" xfId="1350"/>
    <cellStyle name="Note 10 2" xfId="4523"/>
    <cellStyle name="Note 11" xfId="1351"/>
    <cellStyle name="Note 11 2" xfId="4524"/>
    <cellStyle name="Note 12" xfId="1352"/>
    <cellStyle name="Note 12 2" xfId="4525"/>
    <cellStyle name="Note 13" xfId="1353"/>
    <cellStyle name="Note 13 2" xfId="4526"/>
    <cellStyle name="Note 14" xfId="1354"/>
    <cellStyle name="Note 14 2" xfId="4527"/>
    <cellStyle name="Note 15" xfId="1355"/>
    <cellStyle name="Note 15 2" xfId="4528"/>
    <cellStyle name="Note 16" xfId="1356"/>
    <cellStyle name="Note 16 2" xfId="4529"/>
    <cellStyle name="Note 17" xfId="1357"/>
    <cellStyle name="Note 17 2" xfId="4530"/>
    <cellStyle name="Note 18" xfId="1358"/>
    <cellStyle name="Note 18 2" xfId="4531"/>
    <cellStyle name="Note 19" xfId="1359"/>
    <cellStyle name="Note 19 2" xfId="4532"/>
    <cellStyle name="Note 2" xfId="1360"/>
    <cellStyle name="Note 2 2" xfId="4533"/>
    <cellStyle name="Note 20" xfId="1361"/>
    <cellStyle name="Note 20 2" xfId="4534"/>
    <cellStyle name="Note 21" xfId="1362"/>
    <cellStyle name="Note 21 2" xfId="4535"/>
    <cellStyle name="Note 22" xfId="1363"/>
    <cellStyle name="Note 22 2" xfId="4536"/>
    <cellStyle name="Note 23" xfId="1364"/>
    <cellStyle name="Note 23 2" xfId="4537"/>
    <cellStyle name="Note 24" xfId="1365"/>
    <cellStyle name="Note 24 2" xfId="4538"/>
    <cellStyle name="Note 25" xfId="1366"/>
    <cellStyle name="Note 25 2" xfId="4539"/>
    <cellStyle name="Note 26" xfId="1367"/>
    <cellStyle name="Note 26 2" xfId="4540"/>
    <cellStyle name="Note 27" xfId="1368"/>
    <cellStyle name="Note 27 2" xfId="4541"/>
    <cellStyle name="Note 28" xfId="1369"/>
    <cellStyle name="Note 28 2" xfId="4542"/>
    <cellStyle name="Note 29" xfId="1370"/>
    <cellStyle name="Note 29 2" xfId="4543"/>
    <cellStyle name="Note 3" xfId="1371"/>
    <cellStyle name="Note 3 2" xfId="4544"/>
    <cellStyle name="Note 30" xfId="1372"/>
    <cellStyle name="Note 30 2" xfId="4545"/>
    <cellStyle name="Note 31" xfId="1373"/>
    <cellStyle name="Note 31 2" xfId="4546"/>
    <cellStyle name="Note 4" xfId="1374"/>
    <cellStyle name="Note 4 2" xfId="4547"/>
    <cellStyle name="Note 5" xfId="1375"/>
    <cellStyle name="Note 5 2" xfId="4548"/>
    <cellStyle name="Note 6" xfId="1376"/>
    <cellStyle name="Note 6 2" xfId="4549"/>
    <cellStyle name="Note 7" xfId="1377"/>
    <cellStyle name="Note 7 2" xfId="4550"/>
    <cellStyle name="Note 8" xfId="1378"/>
    <cellStyle name="Note 8 2" xfId="4551"/>
    <cellStyle name="Note 9" xfId="1379"/>
    <cellStyle name="Note 9 2" xfId="4552"/>
    <cellStyle name="Output 10" xfId="1380"/>
    <cellStyle name="Output 11" xfId="1381"/>
    <cellStyle name="Output 12" xfId="1382"/>
    <cellStyle name="Output 13" xfId="1383"/>
    <cellStyle name="Output 14" xfId="1384"/>
    <cellStyle name="Output 15" xfId="1385"/>
    <cellStyle name="Output 16" xfId="1386"/>
    <cellStyle name="Output 17" xfId="1387"/>
    <cellStyle name="Output 18" xfId="1388"/>
    <cellStyle name="Output 19" xfId="1389"/>
    <cellStyle name="Output 2" xfId="1390"/>
    <cellStyle name="Output 2 2" xfId="4553"/>
    <cellStyle name="Output 20" xfId="1391"/>
    <cellStyle name="Output 21" xfId="1392"/>
    <cellStyle name="Output 22" xfId="1393"/>
    <cellStyle name="Output 23" xfId="1394"/>
    <cellStyle name="Output 24" xfId="1395"/>
    <cellStyle name="Output 25" xfId="1396"/>
    <cellStyle name="Output 26" xfId="1397"/>
    <cellStyle name="Output 27" xfId="1398"/>
    <cellStyle name="Output 28" xfId="1399"/>
    <cellStyle name="Output 29" xfId="1400"/>
    <cellStyle name="Output 3" xfId="1401"/>
    <cellStyle name="Output 30" xfId="1402"/>
    <cellStyle name="Output 31" xfId="1403"/>
    <cellStyle name="Output 4" xfId="1404"/>
    <cellStyle name="Output 5" xfId="1405"/>
    <cellStyle name="Output 6" xfId="1406"/>
    <cellStyle name="Output 7" xfId="1407"/>
    <cellStyle name="Output 8" xfId="1408"/>
    <cellStyle name="Output 9" xfId="1409"/>
    <cellStyle name="Percent" xfId="1" builtinId="5"/>
    <cellStyle name="Percent [2]" xfId="1410"/>
    <cellStyle name="Percent [2] 2" xfId="1411"/>
    <cellStyle name="Percent [2] 3" xfId="1412"/>
    <cellStyle name="Percent [2] 3 2" xfId="1413"/>
    <cellStyle name="Percent [2] 4" xfId="1414"/>
    <cellStyle name="Percent 10" xfId="1415"/>
    <cellStyle name="Percent 10 2" xfId="4554"/>
    <cellStyle name="Percent 11" xfId="1416"/>
    <cellStyle name="Percent 12" xfId="1417"/>
    <cellStyle name="Percent 13" xfId="1418"/>
    <cellStyle name="Percent 14" xfId="1419"/>
    <cellStyle name="Percent 15" xfId="1420"/>
    <cellStyle name="Percent 16" xfId="1421"/>
    <cellStyle name="Percent 17" xfId="1422"/>
    <cellStyle name="Percent 18" xfId="1423"/>
    <cellStyle name="Percent 19" xfId="1424"/>
    <cellStyle name="Percent 2" xfId="1425"/>
    <cellStyle name="Percent 2 10" xfId="4555"/>
    <cellStyle name="Percent 2 11" xfId="4556"/>
    <cellStyle name="Percent 2 2" xfId="1426"/>
    <cellStyle name="Percent 2 2 2" xfId="4557"/>
    <cellStyle name="Percent 2 2 3" xfId="4558"/>
    <cellStyle name="Percent 2 3" xfId="1427"/>
    <cellStyle name="Percent 2 4" xfId="1428"/>
    <cellStyle name="Percent 2 5" xfId="1429"/>
    <cellStyle name="Percent 2 6" xfId="1430"/>
    <cellStyle name="Percent 2 7" xfId="1431"/>
    <cellStyle name="Percent 2 8" xfId="1432"/>
    <cellStyle name="Percent 2 9" xfId="1433"/>
    <cellStyle name="Percent 20" xfId="1434"/>
    <cellStyle name="Percent 21" xfId="1435"/>
    <cellStyle name="Percent 22" xfId="1436"/>
    <cellStyle name="Percent 23" xfId="1437"/>
    <cellStyle name="Percent 24" xfId="1438"/>
    <cellStyle name="Percent 25" xfId="1439"/>
    <cellStyle name="Percent 26" xfId="1440"/>
    <cellStyle name="Percent 27" xfId="1441"/>
    <cellStyle name="Percent 28" xfId="1442"/>
    <cellStyle name="Percent 29" xfId="1443"/>
    <cellStyle name="Percent 3" xfId="1444"/>
    <cellStyle name="Percent 3 10" xfId="4559"/>
    <cellStyle name="Percent 3 10 2" xfId="4560"/>
    <cellStyle name="Percent 3 11" xfId="4561"/>
    <cellStyle name="Percent 3 12" xfId="4562"/>
    <cellStyle name="Percent 3 13" xfId="4563"/>
    <cellStyle name="Percent 3 14" xfId="4564"/>
    <cellStyle name="Percent 3 15" xfId="4565"/>
    <cellStyle name="Percent 3 16" xfId="4566"/>
    <cellStyle name="Percent 3 17" xfId="4567"/>
    <cellStyle name="Percent 3 18" xfId="4568"/>
    <cellStyle name="Percent 3 19" xfId="4569"/>
    <cellStyle name="Percent 3 2" xfId="1445"/>
    <cellStyle name="Percent 3 2 2" xfId="4570"/>
    <cellStyle name="Percent 3 20" xfId="4571"/>
    <cellStyle name="Percent 3 21" xfId="4572"/>
    <cellStyle name="Percent 3 22" xfId="4573"/>
    <cellStyle name="Percent 3 23" xfId="4574"/>
    <cellStyle name="Percent 3 24" xfId="4575"/>
    <cellStyle name="Percent 3 25" xfId="4576"/>
    <cellStyle name="Percent 3 26" xfId="4577"/>
    <cellStyle name="Percent 3 27" xfId="4578"/>
    <cellStyle name="Percent 3 28" xfId="4579"/>
    <cellStyle name="Percent 3 29" xfId="4580"/>
    <cellStyle name="Percent 3 3" xfId="1446"/>
    <cellStyle name="Percent 3 3 2" xfId="4581"/>
    <cellStyle name="Percent 3 30" xfId="4582"/>
    <cellStyle name="Percent 3 31" xfId="4583"/>
    <cellStyle name="Percent 3 32" xfId="4584"/>
    <cellStyle name="Percent 3 33" xfId="4585"/>
    <cellStyle name="Percent 3 34" xfId="4586"/>
    <cellStyle name="Percent 3 35" xfId="4587"/>
    <cellStyle name="Percent 3 36" xfId="4588"/>
    <cellStyle name="Percent 3 37" xfId="4589"/>
    <cellStyle name="Percent 3 38" xfId="4590"/>
    <cellStyle name="Percent 3 39" xfId="4591"/>
    <cellStyle name="Percent 3 4" xfId="1447"/>
    <cellStyle name="Percent 3 4 2" xfId="4592"/>
    <cellStyle name="Percent 3 40" xfId="4593"/>
    <cellStyle name="Percent 3 41" xfId="4594"/>
    <cellStyle name="Percent 3 42" xfId="4595"/>
    <cellStyle name="Percent 3 43" xfId="4596"/>
    <cellStyle name="Percent 3 44" xfId="4597"/>
    <cellStyle name="Percent 3 45" xfId="4598"/>
    <cellStyle name="Percent 3 46" xfId="4599"/>
    <cellStyle name="Percent 3 47" xfId="4600"/>
    <cellStyle name="Percent 3 48" xfId="4601"/>
    <cellStyle name="Percent 3 5" xfId="1448"/>
    <cellStyle name="Percent 3 5 2" xfId="4602"/>
    <cellStyle name="Percent 3 5 3" xfId="4603"/>
    <cellStyle name="Percent 3 6" xfId="1449"/>
    <cellStyle name="Percent 3 7" xfId="1450"/>
    <cellStyle name="Percent 3 8" xfId="1451"/>
    <cellStyle name="Percent 3 9" xfId="1452"/>
    <cellStyle name="Percent 30" xfId="1453"/>
    <cellStyle name="Percent 31" xfId="1454"/>
    <cellStyle name="Percent 32" xfId="1455"/>
    <cellStyle name="Percent 33" xfId="1456"/>
    <cellStyle name="Percent 34" xfId="1457"/>
    <cellStyle name="Percent 35" xfId="1458"/>
    <cellStyle name="Percent 36" xfId="1459"/>
    <cellStyle name="Percent 37" xfId="1460"/>
    <cellStyle name="Percent 38" xfId="1461"/>
    <cellStyle name="Percent 39" xfId="1462"/>
    <cellStyle name="Percent 4" xfId="1463"/>
    <cellStyle name="Percent 4 2" xfId="1464"/>
    <cellStyle name="Percent 4 2 2" xfId="4604"/>
    <cellStyle name="Percent 4 2 2 2" xfId="4605"/>
    <cellStyle name="Percent 4 2 3" xfId="4606"/>
    <cellStyle name="Percent 4 3" xfId="1465"/>
    <cellStyle name="Percent 4 3 2" xfId="4607"/>
    <cellStyle name="Percent 4 4" xfId="1466"/>
    <cellStyle name="Percent 4 4 2" xfId="4608"/>
    <cellStyle name="Percent 4 5" xfId="4609"/>
    <cellStyle name="Percent 40" xfId="1467"/>
    <cellStyle name="Percent 41" xfId="1468"/>
    <cellStyle name="Percent 42" xfId="1469"/>
    <cellStyle name="Percent 43" xfId="1470"/>
    <cellStyle name="Percent 44" xfId="1471"/>
    <cellStyle name="Percent 45" xfId="1472"/>
    <cellStyle name="Percent 46" xfId="1473"/>
    <cellStyle name="Percent 47" xfId="1474"/>
    <cellStyle name="Percent 48" xfId="1475"/>
    <cellStyle name="Percent 49" xfId="1476"/>
    <cellStyle name="Percent 5" xfId="1477"/>
    <cellStyle name="Percent 5 2" xfId="1478"/>
    <cellStyle name="Percent 5 3" xfId="1479"/>
    <cellStyle name="Percent 5 4" xfId="4610"/>
    <cellStyle name="Percent 50" xfId="1480"/>
    <cellStyle name="Percent 51" xfId="1481"/>
    <cellStyle name="Percent 52" xfId="1482"/>
    <cellStyle name="Percent 53" xfId="1483"/>
    <cellStyle name="Percent 54" xfId="1484"/>
    <cellStyle name="Percent 55" xfId="1485"/>
    <cellStyle name="Percent 56" xfId="1486"/>
    <cellStyle name="Percent 57" xfId="1487"/>
    <cellStyle name="Percent 58" xfId="1488"/>
    <cellStyle name="Percent 59" xfId="1489"/>
    <cellStyle name="Percent 6" xfId="1490"/>
    <cellStyle name="Percent 6 2" xfId="1491"/>
    <cellStyle name="Percent 6 3" xfId="1492"/>
    <cellStyle name="Percent 60" xfId="1493"/>
    <cellStyle name="Percent 61" xfId="1494"/>
    <cellStyle name="Percent 62" xfId="1495"/>
    <cellStyle name="Percent 63" xfId="1496"/>
    <cellStyle name="Percent 64" xfId="1497"/>
    <cellStyle name="Percent 65" xfId="1498"/>
    <cellStyle name="Percent 66" xfId="1499"/>
    <cellStyle name="Percent 67" xfId="1500"/>
    <cellStyle name="Percent 68" xfId="1501"/>
    <cellStyle name="Percent 69" xfId="1502"/>
    <cellStyle name="Percent 7" xfId="1503"/>
    <cellStyle name="Percent 7 2" xfId="1504"/>
    <cellStyle name="Percent 70" xfId="1505"/>
    <cellStyle name="Percent 71" xfId="1506"/>
    <cellStyle name="Percent 72" xfId="1507"/>
    <cellStyle name="Percent 73" xfId="1508"/>
    <cellStyle name="Percent 74" xfId="1509"/>
    <cellStyle name="Percent 75" xfId="1510"/>
    <cellStyle name="Percent 76" xfId="1511"/>
    <cellStyle name="Percent 77" xfId="1512"/>
    <cellStyle name="Percent 78" xfId="1513"/>
    <cellStyle name="Percent 79" xfId="1514"/>
    <cellStyle name="Percent 8" xfId="1515"/>
    <cellStyle name="Percent 8 2" xfId="1516"/>
    <cellStyle name="Percent 80" xfId="1517"/>
    <cellStyle name="Percent 81" xfId="1518"/>
    <cellStyle name="Percent 82" xfId="1519"/>
    <cellStyle name="Percent 83" xfId="1520"/>
    <cellStyle name="Percent 84" xfId="1521"/>
    <cellStyle name="Percent 85" xfId="1522"/>
    <cellStyle name="Percent 86" xfId="1523"/>
    <cellStyle name="Percent 86 10" xfId="1524"/>
    <cellStyle name="Percent 86 11" xfId="1525"/>
    <cellStyle name="Percent 86 12" xfId="4611"/>
    <cellStyle name="Percent 86 13" xfId="4612"/>
    <cellStyle name="Percent 86 14" xfId="4613"/>
    <cellStyle name="Percent 86 15" xfId="4614"/>
    <cellStyle name="Percent 86 16" xfId="4615"/>
    <cellStyle name="Percent 86 17" xfId="4616"/>
    <cellStyle name="Percent 86 18" xfId="4617"/>
    <cellStyle name="Percent 86 19" xfId="4618"/>
    <cellStyle name="Percent 86 2" xfId="1526"/>
    <cellStyle name="Percent 86 20" xfId="4619"/>
    <cellStyle name="Percent 86 21" xfId="4620"/>
    <cellStyle name="Percent 86 22" xfId="4621"/>
    <cellStyle name="Percent 86 23" xfId="4622"/>
    <cellStyle name="Percent 86 24" xfId="4623"/>
    <cellStyle name="Percent 86 25" xfId="4624"/>
    <cellStyle name="Percent 86 26" xfId="4625"/>
    <cellStyle name="Percent 86 27" xfId="4626"/>
    <cellStyle name="Percent 86 28" xfId="4627"/>
    <cellStyle name="Percent 86 29" xfId="4628"/>
    <cellStyle name="Percent 86 3" xfId="1527"/>
    <cellStyle name="Percent 86 30" xfId="4629"/>
    <cellStyle name="Percent 86 31" xfId="4630"/>
    <cellStyle name="Percent 86 32" xfId="4631"/>
    <cellStyle name="Percent 86 33" xfId="4632"/>
    <cellStyle name="Percent 86 34" xfId="4633"/>
    <cellStyle name="Percent 86 35" xfId="4634"/>
    <cellStyle name="Percent 86 36" xfId="4635"/>
    <cellStyle name="Percent 86 37" xfId="4636"/>
    <cellStyle name="Percent 86 4" xfId="1528"/>
    <cellStyle name="Percent 86 5" xfId="1529"/>
    <cellStyle name="Percent 86 6" xfId="1530"/>
    <cellStyle name="Percent 86 7" xfId="1531"/>
    <cellStyle name="Percent 86 8" xfId="1532"/>
    <cellStyle name="Percent 86 9" xfId="1533"/>
    <cellStyle name="Percent 87" xfId="1534"/>
    <cellStyle name="Percent 88" xfId="1535"/>
    <cellStyle name="Percent 88 2" xfId="4637"/>
    <cellStyle name="Percent 88 3" xfId="4638"/>
    <cellStyle name="Percent 88 4" xfId="4639"/>
    <cellStyle name="Percent 88 5" xfId="4640"/>
    <cellStyle name="Percent 89" xfId="4641"/>
    <cellStyle name="Percent 9" xfId="1536"/>
    <cellStyle name="Percent 9 2" xfId="1537"/>
    <cellStyle name="Red" xfId="1538"/>
    <cellStyle name="RevList" xfId="1539"/>
    <cellStyle name="Subtotal" xfId="1540"/>
    <cellStyle name="Title 10" xfId="1541"/>
    <cellStyle name="Title 10 2" xfId="4642"/>
    <cellStyle name="Title 10 3" xfId="4643"/>
    <cellStyle name="Title 11" xfId="1542"/>
    <cellStyle name="Title 11 2" xfId="4644"/>
    <cellStyle name="Title 11 3" xfId="4645"/>
    <cellStyle name="Title 12" xfId="1543"/>
    <cellStyle name="Title 12 2" xfId="4646"/>
    <cellStyle name="Title 12 3" xfId="4647"/>
    <cellStyle name="Title 13" xfId="1544"/>
    <cellStyle name="Title 13 2" xfId="4648"/>
    <cellStyle name="Title 13 3" xfId="4649"/>
    <cellStyle name="Title 14" xfId="1545"/>
    <cellStyle name="Title 14 2" xfId="4650"/>
    <cellStyle name="Title 14 3" xfId="4651"/>
    <cellStyle name="Title 15" xfId="1546"/>
    <cellStyle name="Title 15 2" xfId="4652"/>
    <cellStyle name="Title 15 3" xfId="4653"/>
    <cellStyle name="Title 16" xfId="1547"/>
    <cellStyle name="Title 16 2" xfId="4654"/>
    <cellStyle name="Title 16 3" xfId="4655"/>
    <cellStyle name="Title 17" xfId="1548"/>
    <cellStyle name="Title 17 2" xfId="4656"/>
    <cellStyle name="Title 17 3" xfId="4657"/>
    <cellStyle name="Title 18" xfId="1549"/>
    <cellStyle name="Title 18 2" xfId="4658"/>
    <cellStyle name="Title 18 3" xfId="4659"/>
    <cellStyle name="Title 19" xfId="1550"/>
    <cellStyle name="Title 19 2" xfId="4660"/>
    <cellStyle name="Title 19 3" xfId="4661"/>
    <cellStyle name="Title 2" xfId="1551"/>
    <cellStyle name="Title 2 2" xfId="4662"/>
    <cellStyle name="Title 2 3" xfId="4663"/>
    <cellStyle name="Title 20" xfId="1552"/>
    <cellStyle name="Title 20 2" xfId="4664"/>
    <cellStyle name="Title 20 3" xfId="4665"/>
    <cellStyle name="Title 21" xfId="1553"/>
    <cellStyle name="Title 21 2" xfId="4666"/>
    <cellStyle name="Title 21 3" xfId="4667"/>
    <cellStyle name="Title 22" xfId="1554"/>
    <cellStyle name="Title 22 2" xfId="4668"/>
    <cellStyle name="Title 22 3" xfId="4669"/>
    <cellStyle name="Title 23" xfId="1555"/>
    <cellStyle name="Title 23 2" xfId="4670"/>
    <cellStyle name="Title 23 3" xfId="4671"/>
    <cellStyle name="Title 24" xfId="1556"/>
    <cellStyle name="Title 24 2" xfId="4672"/>
    <cellStyle name="Title 24 3" xfId="4673"/>
    <cellStyle name="Title 25" xfId="1557"/>
    <cellStyle name="Title 25 2" xfId="4674"/>
    <cellStyle name="Title 25 3" xfId="4675"/>
    <cellStyle name="Title 26" xfId="1558"/>
    <cellStyle name="Title 26 2" xfId="4676"/>
    <cellStyle name="Title 26 3" xfId="4677"/>
    <cellStyle name="Title 27" xfId="1559"/>
    <cellStyle name="Title 27 2" xfId="4678"/>
    <cellStyle name="Title 27 3" xfId="4679"/>
    <cellStyle name="Title 28" xfId="1560"/>
    <cellStyle name="Title 28 2" xfId="4680"/>
    <cellStyle name="Title 28 3" xfId="4681"/>
    <cellStyle name="Title 29" xfId="1561"/>
    <cellStyle name="Title 29 2" xfId="4682"/>
    <cellStyle name="Title 29 3" xfId="4683"/>
    <cellStyle name="Title 3" xfId="1562"/>
    <cellStyle name="Title 3 2" xfId="4684"/>
    <cellStyle name="Title 3 3" xfId="4685"/>
    <cellStyle name="Title 30" xfId="1563"/>
    <cellStyle name="Title 30 2" xfId="4686"/>
    <cellStyle name="Title 30 3" xfId="4687"/>
    <cellStyle name="Title 31" xfId="1564"/>
    <cellStyle name="Title 31 2" xfId="4688"/>
    <cellStyle name="Title 31 3" xfId="4689"/>
    <cellStyle name="Title 32" xfId="4690"/>
    <cellStyle name="Title 4" xfId="1565"/>
    <cellStyle name="Title 4 2" xfId="4691"/>
    <cellStyle name="Title 4 3" xfId="4692"/>
    <cellStyle name="Title 5" xfId="1566"/>
    <cellStyle name="Title 5 2" xfId="4693"/>
    <cellStyle name="Title 5 3" xfId="4694"/>
    <cellStyle name="Title 6" xfId="1567"/>
    <cellStyle name="Title 6 2" xfId="4695"/>
    <cellStyle name="Title 6 3" xfId="4696"/>
    <cellStyle name="Title 7" xfId="1568"/>
    <cellStyle name="Title 7 2" xfId="4697"/>
    <cellStyle name="Title 7 3" xfId="4698"/>
    <cellStyle name="Title 8" xfId="1569"/>
    <cellStyle name="Title 8 2" xfId="4699"/>
    <cellStyle name="Title 8 3" xfId="4700"/>
    <cellStyle name="Title 9" xfId="1570"/>
    <cellStyle name="Title 9 2" xfId="4701"/>
    <cellStyle name="Title 9 3" xfId="4702"/>
    <cellStyle name="Total 10" xfId="1571"/>
    <cellStyle name="Total 10 2" xfId="4703"/>
    <cellStyle name="Total 10 3" xfId="4704"/>
    <cellStyle name="Total 11" xfId="1572"/>
    <cellStyle name="Total 11 2" xfId="4705"/>
    <cellStyle name="Total 11 3" xfId="4706"/>
    <cellStyle name="Total 12" xfId="1573"/>
    <cellStyle name="Total 12 2" xfId="4707"/>
    <cellStyle name="Total 12 3" xfId="4708"/>
    <cellStyle name="Total 13" xfId="1574"/>
    <cellStyle name="Total 13 2" xfId="4709"/>
    <cellStyle name="Total 13 3" xfId="4710"/>
    <cellStyle name="Total 14" xfId="1575"/>
    <cellStyle name="Total 14 2" xfId="4711"/>
    <cellStyle name="Total 14 3" xfId="4712"/>
    <cellStyle name="Total 15" xfId="1576"/>
    <cellStyle name="Total 15 2" xfId="4713"/>
    <cellStyle name="Total 15 3" xfId="4714"/>
    <cellStyle name="Total 16" xfId="1577"/>
    <cellStyle name="Total 16 2" xfId="4715"/>
    <cellStyle name="Total 16 3" xfId="4716"/>
    <cellStyle name="Total 17" xfId="1578"/>
    <cellStyle name="Total 17 2" xfId="4717"/>
    <cellStyle name="Total 17 3" xfId="4718"/>
    <cellStyle name="Total 18" xfId="1579"/>
    <cellStyle name="Total 18 2" xfId="4719"/>
    <cellStyle name="Total 18 3" xfId="4720"/>
    <cellStyle name="Total 19" xfId="1580"/>
    <cellStyle name="Total 19 2" xfId="4721"/>
    <cellStyle name="Total 19 3" xfId="4722"/>
    <cellStyle name="Total 2" xfId="1581"/>
    <cellStyle name="Total 2 2" xfId="4723"/>
    <cellStyle name="Total 2 3" xfId="4724"/>
    <cellStyle name="Total 20" xfId="1582"/>
    <cellStyle name="Total 20 2" xfId="4725"/>
    <cellStyle name="Total 20 3" xfId="4726"/>
    <cellStyle name="Total 21" xfId="1583"/>
    <cellStyle name="Total 21 2" xfId="4727"/>
    <cellStyle name="Total 21 3" xfId="4728"/>
    <cellStyle name="Total 22" xfId="1584"/>
    <cellStyle name="Total 22 2" xfId="4729"/>
    <cellStyle name="Total 22 3" xfId="4730"/>
    <cellStyle name="Total 23" xfId="1585"/>
    <cellStyle name="Total 23 2" xfId="4731"/>
    <cellStyle name="Total 23 3" xfId="4732"/>
    <cellStyle name="Total 24" xfId="1586"/>
    <cellStyle name="Total 24 2" xfId="4733"/>
    <cellStyle name="Total 24 3" xfId="4734"/>
    <cellStyle name="Total 25" xfId="1587"/>
    <cellStyle name="Total 25 2" xfId="4735"/>
    <cellStyle name="Total 25 3" xfId="4736"/>
    <cellStyle name="Total 26" xfId="1588"/>
    <cellStyle name="Total 26 2" xfId="4737"/>
    <cellStyle name="Total 26 3" xfId="4738"/>
    <cellStyle name="Total 27" xfId="1589"/>
    <cellStyle name="Total 27 2" xfId="4739"/>
    <cellStyle name="Total 27 3" xfId="4740"/>
    <cellStyle name="Total 28" xfId="1590"/>
    <cellStyle name="Total 28 2" xfId="4741"/>
    <cellStyle name="Total 28 3" xfId="4742"/>
    <cellStyle name="Total 29" xfId="1591"/>
    <cellStyle name="Total 29 2" xfId="4743"/>
    <cellStyle name="Total 29 3" xfId="4744"/>
    <cellStyle name="Total 3" xfId="1592"/>
    <cellStyle name="Total 3 2" xfId="4745"/>
    <cellStyle name="Total 3 3" xfId="4746"/>
    <cellStyle name="Total 30" xfId="1593"/>
    <cellStyle name="Total 30 2" xfId="4747"/>
    <cellStyle name="Total 30 3" xfId="4748"/>
    <cellStyle name="Total 31" xfId="1594"/>
    <cellStyle name="Total 31 2" xfId="4749"/>
    <cellStyle name="Total 31 3" xfId="4750"/>
    <cellStyle name="Total 32" xfId="4751"/>
    <cellStyle name="Total 4" xfId="1595"/>
    <cellStyle name="Total 4 2" xfId="4752"/>
    <cellStyle name="Total 4 3" xfId="4753"/>
    <cellStyle name="Total 5" xfId="1596"/>
    <cellStyle name="Total 5 2" xfId="4754"/>
    <cellStyle name="Total 5 3" xfId="4755"/>
    <cellStyle name="Total 6" xfId="1597"/>
    <cellStyle name="Total 6 2" xfId="4756"/>
    <cellStyle name="Total 6 3" xfId="4757"/>
    <cellStyle name="Total 7" xfId="1598"/>
    <cellStyle name="Total 7 2" xfId="4758"/>
    <cellStyle name="Total 7 3" xfId="4759"/>
    <cellStyle name="Total 8" xfId="1599"/>
    <cellStyle name="Total 8 2" xfId="4760"/>
    <cellStyle name="Total 8 3" xfId="4761"/>
    <cellStyle name="Total 9" xfId="1600"/>
    <cellStyle name="Total 9 2" xfId="4762"/>
    <cellStyle name="Total 9 3" xfId="4763"/>
    <cellStyle name="Währung [0]_RESULTS" xfId="1601"/>
    <cellStyle name="Währung_RESULTS" xfId="1602"/>
    <cellStyle name="Warning Text 10" xfId="1603"/>
    <cellStyle name="Warning Text 11" xfId="1604"/>
    <cellStyle name="Warning Text 12" xfId="1605"/>
    <cellStyle name="Warning Text 13" xfId="1606"/>
    <cellStyle name="Warning Text 14" xfId="1607"/>
    <cellStyle name="Warning Text 15" xfId="1608"/>
    <cellStyle name="Warning Text 16" xfId="1609"/>
    <cellStyle name="Warning Text 17" xfId="1610"/>
    <cellStyle name="Warning Text 18" xfId="1611"/>
    <cellStyle name="Warning Text 19" xfId="1612"/>
    <cellStyle name="Warning Text 2" xfId="1613"/>
    <cellStyle name="Warning Text 2 2" xfId="4764"/>
    <cellStyle name="Warning Text 20" xfId="1614"/>
    <cellStyle name="Warning Text 21" xfId="1615"/>
    <cellStyle name="Warning Text 22" xfId="1616"/>
    <cellStyle name="Warning Text 23" xfId="1617"/>
    <cellStyle name="Warning Text 24" xfId="1618"/>
    <cellStyle name="Warning Text 25" xfId="1619"/>
    <cellStyle name="Warning Text 26" xfId="1620"/>
    <cellStyle name="Warning Text 27" xfId="1621"/>
    <cellStyle name="Warning Text 28" xfId="1622"/>
    <cellStyle name="Warning Text 29" xfId="1623"/>
    <cellStyle name="Warning Text 3" xfId="1624"/>
    <cellStyle name="Warning Text 30" xfId="1625"/>
    <cellStyle name="Warning Text 31" xfId="1626"/>
    <cellStyle name="Warning Text 4" xfId="1627"/>
    <cellStyle name="Warning Text 5" xfId="1628"/>
    <cellStyle name="Warning Text 6" xfId="1629"/>
    <cellStyle name="Warning Text 7" xfId="1630"/>
    <cellStyle name="Warning Text 8" xfId="1631"/>
    <cellStyle name="Warning Text 9" xfId="1632"/>
    <cellStyle name="똿뗦먛귟 [0.00]_PRODUCT DETAIL Q1" xfId="1633"/>
    <cellStyle name="똿뗦먛귟_PRODUCT DETAIL Q1" xfId="1634"/>
    <cellStyle name="믅됞 [0.00]_PRODUCT DETAIL Q1" xfId="1635"/>
    <cellStyle name="믅됞_PRODUCT DETAIL Q1" xfId="1636"/>
    <cellStyle name="백분율_HOBONG" xfId="1637"/>
    <cellStyle name="뷭?_BOOKSHIP" xfId="1638"/>
    <cellStyle name="콤마 [0]_1202" xfId="1639"/>
    <cellStyle name="콤마_1202" xfId="1640"/>
    <cellStyle name="통화 [0]_1202" xfId="1641"/>
    <cellStyle name="통화_1202" xfId="1642"/>
    <cellStyle name="표준_(정보부문)월별인원계획" xfId="16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py%20of%20Budget%20%2009-10%20Final%20%2019_02_09%20SPO%20on%20Gcpe\Bhavnagar\Ahmedabad_Approved_08-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Oct-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a-final-files\Approved-AWPs\SSA-AWP2011-12\AWP&amp;B2011-12%20PAB%20Approved-Final\MP%20State%20AWP_GOI%20TABLES%202011-12-Edci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m\Desktop\AWP&amp;B%202011-12\budgetor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de4parkash\c\WINDOWS\Desktop\civilworks%20adcil%20team\My%20Documents\ESTLDLAB_R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-17\Approved_16-17\Annexure%20XII%20District%20wise%20Costing%202016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mita\Appraisal\Appraisal%202010-11\Mizoram\Proposal\Standart%20Table%20&amp;%20Costing%20-%20Mizoram\Amita\Gujarat\Copy%20of%20Budget%20%2009-10%20Final%20%2019_02_09%20SPO%20on%20Gcpe\Bhavnagar\Ahmedabad_Approved_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ma\Appraisal\Appraisal%202014-15\Uttarakhand\Copy%20of%20Budget%20%2009-10%20Final%20%2019_02_09%20SPO%20on%20Gcpe\Bhavnagar\Ahmedabad_Approved_08-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NOV-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nita\Downloads\census2006\census2006\census2005\comat%20reports\SSA%20Districtwise%20Reason%20for%20Out%20of%20School%20(NEW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Civil/Final%20AC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Raw%20Material/Innovation%20she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FA\JRM_New_Folder\UEE-NOV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a-final-files\Approved-AWPs\SSA-AWP2011-12\AWP&amp;B2011-12%20PAB%20Approved-Final\AWP-09-10-after%20delhi-final\AWP-09-10-Table-MM-CALC\EFA\JRM_New_Folder\UEE-NOV-200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g-val"/>
      <sheetName val="DMR-1"/>
      <sheetName val="admn"/>
      <sheetName val="Prnti"/>
      <sheetName val="Lib"/>
      <sheetName val="npegel"/>
      <sheetName val="EGS"/>
      <sheetName val="AB"/>
      <sheetName val="shukl"/>
      <sheetName val="acad"/>
      <sheetName val="IED"/>
      <sheetName val="CW"/>
      <sheetName val="FS"/>
      <sheetName val="HS"/>
      <sheetName val="dmr-2-dmg"/>
      <sheetName val="fin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t"/>
      <sheetName val="SSA_BANGALORE"/>
      <sheetName val="SSA_MYSORE"/>
      <sheetName val="SCHB.LDLB"/>
      <sheetName val="Kgbv"/>
      <sheetName val="New Teachers"/>
    </sheetNames>
    <sheetDataSet>
      <sheetData sheetId="0">
        <row r="5">
          <cell r="B5" t="str">
            <v>fuekZ.k dk;Z dh fLFkfr % vDVwcj 2004 dh fLFkfr esa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5">
          <cell r="B5" t="str">
            <v>fuekZ.k dk;Z dh fLFkfr % vDVwcj 2004 dh fLFkfr esa</v>
          </cell>
        </row>
        <row r="7">
          <cell r="B7">
            <v>28</v>
          </cell>
          <cell r="C7" t="str">
            <v>fodkl[k.M lzksr dsUnz ¼ch-vkj-lh-½ Hkou</v>
          </cell>
          <cell r="R7">
            <v>28</v>
          </cell>
          <cell r="T7" t="str">
            <v>In complete</v>
          </cell>
        </row>
        <row r="8">
          <cell r="A8" t="str">
            <v>Øa-</v>
          </cell>
          <cell r="B8" t="str">
            <v>ftyk</v>
          </cell>
          <cell r="C8" t="str">
            <v>ch-vkj-lh- dh la[;k</v>
          </cell>
          <cell r="D8" t="str">
            <v>LFky p;u</v>
          </cell>
          <cell r="E8" t="str">
            <v>rduhdh Lohd`fr tkjh</v>
          </cell>
          <cell r="F8" t="str">
            <v>iz'kkldh; Lohd`fr tkjh</v>
          </cell>
          <cell r="G8" t="str">
            <v>fuekZ.k izkjaHk</v>
          </cell>
          <cell r="H8" t="str">
            <v>uho Lrj</v>
          </cell>
          <cell r="I8" t="str">
            <v>dqlhZ Lrj</v>
          </cell>
          <cell r="J8" t="str">
            <v>nhokj Lrj</v>
          </cell>
          <cell r="K8" t="str">
            <v>Nr Lrj</v>
          </cell>
          <cell r="L8" t="str">
            <v>Nr iw.kZ</v>
          </cell>
          <cell r="M8" t="str">
            <v>dk;Z iw.kZ</v>
          </cell>
          <cell r="N8" t="str">
            <v>fo|qrhd`r</v>
          </cell>
          <cell r="O8" t="str">
            <v>is;ty O;oLFkk</v>
          </cell>
          <cell r="P8" t="str">
            <v>lh-lh- tkjh</v>
          </cell>
          <cell r="Q8" t="str">
            <v>30 o"khZ; fLFkjrk izek.k i= tkjh</v>
          </cell>
          <cell r="R8" t="str">
            <v>BRC Check</v>
          </cell>
          <cell r="T8" t="str">
            <v>In complete</v>
          </cell>
        </row>
        <row r="9">
          <cell r="A9" t="str">
            <v>Dcode</v>
          </cell>
          <cell r="C9" t="str">
            <v xml:space="preserve">Block Resource Centre (BRC) Building </v>
          </cell>
          <cell r="R9" t="str">
            <v xml:space="preserve">(BRC) Building </v>
          </cell>
        </row>
        <row r="10">
          <cell r="B10" t="str">
            <v>District</v>
          </cell>
          <cell r="C10" t="str">
            <v>No.of BRC</v>
          </cell>
          <cell r="D10" t="str">
            <v>Site Selection</v>
          </cell>
          <cell r="E10" t="str">
            <v>Technical Sanction Issued</v>
          </cell>
          <cell r="F10" t="str">
            <v>Admin. Sanction Issued</v>
          </cell>
          <cell r="G10" t="str">
            <v>No. of BRC Started</v>
          </cell>
          <cell r="H10" t="str">
            <v>Fou.</v>
          </cell>
          <cell r="I10" t="str">
            <v>P.L.</v>
          </cell>
          <cell r="J10" t="str">
            <v>S.S.</v>
          </cell>
          <cell r="K10" t="str">
            <v>R.F.</v>
          </cell>
          <cell r="L10" t="str">
            <v>R. Comp</v>
          </cell>
          <cell r="M10" t="str">
            <v>Comp.</v>
          </cell>
          <cell r="N10" t="str">
            <v>No of BRC Electrified</v>
          </cell>
          <cell r="O10" t="str">
            <v>BRC with water supply</v>
          </cell>
          <cell r="P10" t="str">
            <v>Compl. Certificate (CC) issued</v>
          </cell>
          <cell r="Q10" t="str">
            <v>30 yr Stability certificate issued</v>
          </cell>
          <cell r="R10" t="str">
            <v>CHECK PLEASE</v>
          </cell>
        </row>
        <row r="11">
          <cell r="A11">
            <v>1</v>
          </cell>
          <cell r="B11" t="str">
            <v>cSrwy</v>
          </cell>
          <cell r="C11">
            <v>10</v>
          </cell>
          <cell r="D11">
            <v>10</v>
          </cell>
          <cell r="E11">
            <v>10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10</v>
          </cell>
          <cell r="Q11">
            <v>10</v>
          </cell>
          <cell r="R11" t="str">
            <v>OK</v>
          </cell>
          <cell r="T11">
            <v>0</v>
          </cell>
        </row>
        <row r="12">
          <cell r="A12">
            <v>2</v>
          </cell>
          <cell r="B12" t="str">
            <v>jk;lsu</v>
          </cell>
          <cell r="C12">
            <v>7</v>
          </cell>
          <cell r="D12">
            <v>7</v>
          </cell>
          <cell r="E12">
            <v>7</v>
          </cell>
          <cell r="F12">
            <v>7</v>
          </cell>
          <cell r="G12">
            <v>7</v>
          </cell>
          <cell r="M12">
            <v>7</v>
          </cell>
          <cell r="N12">
            <v>7</v>
          </cell>
          <cell r="O12">
            <v>7</v>
          </cell>
          <cell r="P12">
            <v>5</v>
          </cell>
          <cell r="Q12">
            <v>0</v>
          </cell>
          <cell r="R12" t="str">
            <v>OK</v>
          </cell>
          <cell r="T12">
            <v>0</v>
          </cell>
        </row>
        <row r="13">
          <cell r="A13">
            <v>3</v>
          </cell>
          <cell r="B13" t="str">
            <v>jktx&lt;</v>
          </cell>
          <cell r="C13">
            <v>6</v>
          </cell>
          <cell r="D13">
            <v>0</v>
          </cell>
          <cell r="E13">
            <v>0</v>
          </cell>
          <cell r="F13">
            <v>0</v>
          </cell>
          <cell r="G13">
            <v>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</v>
          </cell>
          <cell r="N13">
            <v>6</v>
          </cell>
          <cell r="O13">
            <v>6</v>
          </cell>
          <cell r="P13">
            <v>6</v>
          </cell>
          <cell r="Q13">
            <v>6</v>
          </cell>
          <cell r="R13" t="str">
            <v>OK</v>
          </cell>
          <cell r="T13">
            <v>0</v>
          </cell>
        </row>
        <row r="14">
          <cell r="A14">
            <v>4</v>
          </cell>
          <cell r="B14" t="str">
            <v>lhgksj</v>
          </cell>
          <cell r="C14">
            <v>5</v>
          </cell>
          <cell r="D14">
            <v>5</v>
          </cell>
          <cell r="E14">
            <v>5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5</v>
          </cell>
          <cell r="N14">
            <v>5</v>
          </cell>
          <cell r="O14">
            <v>5</v>
          </cell>
          <cell r="P14">
            <v>5</v>
          </cell>
          <cell r="Q14">
            <v>5</v>
          </cell>
          <cell r="R14" t="str">
            <v>OK</v>
          </cell>
          <cell r="T14">
            <v>0</v>
          </cell>
        </row>
        <row r="15">
          <cell r="A15">
            <v>5</v>
          </cell>
          <cell r="B15" t="str">
            <v>xquk</v>
          </cell>
          <cell r="C15">
            <v>5</v>
          </cell>
          <cell r="D15">
            <v>5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5</v>
          </cell>
          <cell r="N15">
            <v>5</v>
          </cell>
          <cell r="O15">
            <v>5</v>
          </cell>
          <cell r="P15">
            <v>5</v>
          </cell>
          <cell r="Q15">
            <v>0</v>
          </cell>
          <cell r="R15" t="str">
            <v>OK</v>
          </cell>
          <cell r="T15">
            <v>0</v>
          </cell>
        </row>
        <row r="16">
          <cell r="A16">
            <v>6</v>
          </cell>
          <cell r="B16" t="str">
            <v>/kkj</v>
          </cell>
          <cell r="C16">
            <v>13</v>
          </cell>
          <cell r="D16">
            <v>13</v>
          </cell>
          <cell r="E16">
            <v>13</v>
          </cell>
          <cell r="F16">
            <v>13</v>
          </cell>
          <cell r="G16">
            <v>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13</v>
          </cell>
          <cell r="N16">
            <v>13</v>
          </cell>
          <cell r="O16">
            <v>13</v>
          </cell>
          <cell r="P16">
            <v>13</v>
          </cell>
          <cell r="Q16">
            <v>13</v>
          </cell>
          <cell r="R16" t="str">
            <v>OK</v>
          </cell>
          <cell r="T16">
            <v>0</v>
          </cell>
        </row>
        <row r="17">
          <cell r="A17">
            <v>7</v>
          </cell>
          <cell r="B17" t="str">
            <v>jhok</v>
          </cell>
          <cell r="C17">
            <v>9</v>
          </cell>
          <cell r="D17">
            <v>9</v>
          </cell>
          <cell r="E17">
            <v>9</v>
          </cell>
          <cell r="F17">
            <v>9</v>
          </cell>
          <cell r="G17">
            <v>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9</v>
          </cell>
          <cell r="N17">
            <v>9</v>
          </cell>
          <cell r="O17">
            <v>9</v>
          </cell>
          <cell r="P17">
            <v>7</v>
          </cell>
          <cell r="Q17">
            <v>9</v>
          </cell>
          <cell r="R17" t="str">
            <v>OK</v>
          </cell>
          <cell r="T17">
            <v>0</v>
          </cell>
        </row>
        <row r="18">
          <cell r="A18">
            <v>8</v>
          </cell>
          <cell r="B18" t="str">
            <v>lruk</v>
          </cell>
          <cell r="C18">
            <v>8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8</v>
          </cell>
          <cell r="N18">
            <v>8</v>
          </cell>
          <cell r="O18">
            <v>8</v>
          </cell>
          <cell r="P18">
            <v>7</v>
          </cell>
          <cell r="Q18">
            <v>0</v>
          </cell>
          <cell r="R18" t="str">
            <v>OK</v>
          </cell>
          <cell r="T18">
            <v>0</v>
          </cell>
        </row>
        <row r="19">
          <cell r="A19">
            <v>9</v>
          </cell>
          <cell r="B19" t="str">
            <v>'kgMksy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  <cell r="Q19">
            <v>5</v>
          </cell>
          <cell r="R19" t="str">
            <v>OK</v>
          </cell>
          <cell r="T19">
            <v>0</v>
          </cell>
        </row>
        <row r="20">
          <cell r="A20">
            <v>10</v>
          </cell>
          <cell r="B20" t="str">
            <v>mefj;k</v>
          </cell>
          <cell r="C20">
            <v>3</v>
          </cell>
          <cell r="D20">
            <v>3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3</v>
          </cell>
          <cell r="N20">
            <v>3</v>
          </cell>
          <cell r="O20">
            <v>3</v>
          </cell>
          <cell r="P20">
            <v>3</v>
          </cell>
          <cell r="Q20">
            <v>3</v>
          </cell>
          <cell r="R20" t="str">
            <v>OK</v>
          </cell>
          <cell r="T20">
            <v>0</v>
          </cell>
        </row>
        <row r="21">
          <cell r="A21">
            <v>11</v>
          </cell>
          <cell r="B21" t="str">
            <v>lh/kh</v>
          </cell>
          <cell r="C21">
            <v>8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</v>
          </cell>
          <cell r="N21">
            <v>8</v>
          </cell>
          <cell r="O21">
            <v>8</v>
          </cell>
          <cell r="P21">
            <v>8</v>
          </cell>
          <cell r="Q21">
            <v>7</v>
          </cell>
          <cell r="R21" t="str">
            <v>OK</v>
          </cell>
          <cell r="T21">
            <v>0</v>
          </cell>
        </row>
        <row r="22">
          <cell r="A22">
            <v>12</v>
          </cell>
          <cell r="B22" t="str">
            <v>Nrrjiqj</v>
          </cell>
          <cell r="C22">
            <v>8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</v>
          </cell>
          <cell r="N22">
            <v>8</v>
          </cell>
          <cell r="O22">
            <v>8</v>
          </cell>
          <cell r="P22">
            <v>8</v>
          </cell>
          <cell r="Q22">
            <v>8</v>
          </cell>
          <cell r="R22" t="str">
            <v>OK</v>
          </cell>
          <cell r="T22">
            <v>0</v>
          </cell>
        </row>
        <row r="23">
          <cell r="A23">
            <v>13</v>
          </cell>
          <cell r="B23" t="str">
            <v>iUuk</v>
          </cell>
          <cell r="C23">
            <v>5</v>
          </cell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5</v>
          </cell>
          <cell r="O23">
            <v>5</v>
          </cell>
          <cell r="P23">
            <v>5</v>
          </cell>
          <cell r="Q23">
            <v>5</v>
          </cell>
          <cell r="R23" t="str">
            <v>OK</v>
          </cell>
          <cell r="T23">
            <v>0</v>
          </cell>
        </row>
        <row r="24">
          <cell r="A24">
            <v>14</v>
          </cell>
          <cell r="B24" t="str">
            <v>Vhdex&lt;</v>
          </cell>
          <cell r="C24">
            <v>6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 t="str">
            <v>OK</v>
          </cell>
          <cell r="T24">
            <v>0</v>
          </cell>
        </row>
        <row r="25">
          <cell r="A25">
            <v>15</v>
          </cell>
          <cell r="B25" t="str">
            <v>eanlkSj</v>
          </cell>
          <cell r="C25">
            <v>5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 t="str">
            <v>OK</v>
          </cell>
          <cell r="T25">
            <v>0</v>
          </cell>
        </row>
        <row r="26">
          <cell r="A26">
            <v>16</v>
          </cell>
          <cell r="B26" t="str">
            <v>uhep</v>
          </cell>
          <cell r="C26">
            <v>3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 t="str">
            <v>OK</v>
          </cell>
          <cell r="T26">
            <v>0</v>
          </cell>
        </row>
        <row r="27">
          <cell r="A27">
            <v>17</v>
          </cell>
          <cell r="B27" t="str">
            <v>jryke</v>
          </cell>
          <cell r="C27">
            <v>6</v>
          </cell>
          <cell r="D27">
            <v>6</v>
          </cell>
          <cell r="E27">
            <v>6</v>
          </cell>
          <cell r="F27">
            <v>6</v>
          </cell>
          <cell r="G27">
            <v>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</v>
          </cell>
          <cell r="N27">
            <v>6</v>
          </cell>
          <cell r="O27">
            <v>6</v>
          </cell>
          <cell r="P27">
            <v>6</v>
          </cell>
          <cell r="Q27">
            <v>6</v>
          </cell>
          <cell r="R27" t="str">
            <v>OK</v>
          </cell>
          <cell r="T27">
            <v>0</v>
          </cell>
        </row>
        <row r="28">
          <cell r="A28">
            <v>18</v>
          </cell>
          <cell r="B28" t="str">
            <v>fHk.M</v>
          </cell>
          <cell r="C28">
            <v>6</v>
          </cell>
          <cell r="D28">
            <v>6</v>
          </cell>
          <cell r="E28">
            <v>6</v>
          </cell>
          <cell r="F28">
            <v>6</v>
          </cell>
          <cell r="G28">
            <v>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</v>
          </cell>
          <cell r="N28">
            <v>6</v>
          </cell>
          <cell r="O28">
            <v>6</v>
          </cell>
          <cell r="P28">
            <v>5</v>
          </cell>
          <cell r="Q28">
            <v>5</v>
          </cell>
          <cell r="R28" t="str">
            <v>OK</v>
          </cell>
          <cell r="T28">
            <v>0</v>
          </cell>
        </row>
        <row r="29">
          <cell r="A29">
            <v>19</v>
          </cell>
          <cell r="B29" t="str">
            <v>neksg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M29">
            <v>7</v>
          </cell>
          <cell r="N29">
            <v>7</v>
          </cell>
          <cell r="O29">
            <v>7</v>
          </cell>
          <cell r="R29" t="str">
            <v>OK</v>
          </cell>
          <cell r="T29">
            <v>0</v>
          </cell>
        </row>
        <row r="30">
          <cell r="A30">
            <v>20</v>
          </cell>
          <cell r="B30" t="str">
            <v>nfr;k</v>
          </cell>
          <cell r="C30">
            <v>3</v>
          </cell>
          <cell r="D30">
            <v>3</v>
          </cell>
          <cell r="E30">
            <v>3</v>
          </cell>
          <cell r="F30">
            <v>3</v>
          </cell>
          <cell r="G30">
            <v>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</v>
          </cell>
          <cell r="N30">
            <v>3</v>
          </cell>
          <cell r="O30">
            <v>3</v>
          </cell>
          <cell r="P30">
            <v>2</v>
          </cell>
          <cell r="Q30">
            <v>2</v>
          </cell>
          <cell r="R30" t="str">
            <v>OK</v>
          </cell>
          <cell r="T30">
            <v>0</v>
          </cell>
        </row>
        <row r="31">
          <cell r="A31">
            <v>21</v>
          </cell>
          <cell r="B31" t="str">
            <v>nsokl</v>
          </cell>
          <cell r="C31">
            <v>6</v>
          </cell>
          <cell r="D31">
            <v>6</v>
          </cell>
          <cell r="E31">
            <v>6</v>
          </cell>
          <cell r="F31">
            <v>6</v>
          </cell>
          <cell r="G31">
            <v>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</v>
          </cell>
          <cell r="N31">
            <v>6</v>
          </cell>
          <cell r="O31">
            <v>4</v>
          </cell>
          <cell r="P31">
            <v>5</v>
          </cell>
          <cell r="Q31">
            <v>5</v>
          </cell>
          <cell r="R31" t="str">
            <v>OK</v>
          </cell>
          <cell r="T31">
            <v>0</v>
          </cell>
        </row>
        <row r="32">
          <cell r="A32">
            <v>22</v>
          </cell>
          <cell r="B32" t="str">
            <v>&gt;kcqvk</v>
          </cell>
          <cell r="C32">
            <v>12</v>
          </cell>
          <cell r="D32">
            <v>12</v>
          </cell>
          <cell r="E32">
            <v>12</v>
          </cell>
          <cell r="F32">
            <v>12</v>
          </cell>
          <cell r="G32">
            <v>12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</v>
          </cell>
          <cell r="N32">
            <v>12</v>
          </cell>
          <cell r="O32">
            <v>12</v>
          </cell>
          <cell r="P32">
            <v>12</v>
          </cell>
          <cell r="Q32">
            <v>12</v>
          </cell>
          <cell r="R32" t="str">
            <v>OK</v>
          </cell>
          <cell r="T32">
            <v>0</v>
          </cell>
        </row>
        <row r="33">
          <cell r="A33">
            <v>23</v>
          </cell>
          <cell r="B33" t="str">
            <v>[k.Mok</v>
          </cell>
          <cell r="C33">
            <v>7</v>
          </cell>
          <cell r="D33">
            <v>7</v>
          </cell>
          <cell r="E33">
            <v>7</v>
          </cell>
          <cell r="F33">
            <v>7</v>
          </cell>
          <cell r="G33">
            <v>7</v>
          </cell>
          <cell r="M33">
            <v>7</v>
          </cell>
          <cell r="N33">
            <v>7</v>
          </cell>
          <cell r="O33">
            <v>7</v>
          </cell>
          <cell r="P33">
            <v>7</v>
          </cell>
          <cell r="Q33">
            <v>7</v>
          </cell>
          <cell r="R33" t="str">
            <v>OK</v>
          </cell>
          <cell r="T33">
            <v>0</v>
          </cell>
        </row>
        <row r="34">
          <cell r="A34">
            <v>24</v>
          </cell>
          <cell r="B34" t="str">
            <v>[kjxksu</v>
          </cell>
          <cell r="C34">
            <v>9</v>
          </cell>
          <cell r="D34">
            <v>9</v>
          </cell>
          <cell r="E34">
            <v>9</v>
          </cell>
          <cell r="F34">
            <v>9</v>
          </cell>
          <cell r="G34">
            <v>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9</v>
          </cell>
          <cell r="N34">
            <v>9</v>
          </cell>
          <cell r="O34">
            <v>9</v>
          </cell>
          <cell r="P34">
            <v>9</v>
          </cell>
          <cell r="Q34">
            <v>9</v>
          </cell>
          <cell r="R34" t="str">
            <v>OK</v>
          </cell>
          <cell r="T34">
            <v>0</v>
          </cell>
        </row>
        <row r="35">
          <cell r="A35">
            <v>25</v>
          </cell>
          <cell r="B35" t="str">
            <v>cMokuh</v>
          </cell>
          <cell r="C35">
            <v>7</v>
          </cell>
          <cell r="D35">
            <v>7</v>
          </cell>
          <cell r="E35">
            <v>7</v>
          </cell>
          <cell r="F35">
            <v>7</v>
          </cell>
          <cell r="G35">
            <v>7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7</v>
          </cell>
          <cell r="N35">
            <v>7</v>
          </cell>
          <cell r="O35">
            <v>0</v>
          </cell>
          <cell r="P35">
            <v>7</v>
          </cell>
          <cell r="Q35">
            <v>7</v>
          </cell>
          <cell r="R35" t="str">
            <v>OK</v>
          </cell>
          <cell r="T35">
            <v>0</v>
          </cell>
        </row>
        <row r="36">
          <cell r="A36">
            <v>26</v>
          </cell>
          <cell r="B36" t="str">
            <v>eaMyk</v>
          </cell>
          <cell r="C36">
            <v>9</v>
          </cell>
          <cell r="D36">
            <v>9</v>
          </cell>
          <cell r="E36">
            <v>9</v>
          </cell>
          <cell r="F36">
            <v>9</v>
          </cell>
          <cell r="G36">
            <v>9</v>
          </cell>
          <cell r="M36">
            <v>9</v>
          </cell>
          <cell r="N36">
            <v>9</v>
          </cell>
          <cell r="O36">
            <v>9</v>
          </cell>
          <cell r="P36">
            <v>9</v>
          </cell>
          <cell r="Q36">
            <v>9</v>
          </cell>
          <cell r="R36" t="str">
            <v>OK</v>
          </cell>
          <cell r="T36">
            <v>0</v>
          </cell>
        </row>
        <row r="37">
          <cell r="A37">
            <v>27</v>
          </cell>
          <cell r="B37" t="str">
            <v>fM.MkSjh</v>
          </cell>
          <cell r="C37">
            <v>7</v>
          </cell>
          <cell r="D37">
            <v>7</v>
          </cell>
          <cell r="E37">
            <v>7</v>
          </cell>
          <cell r="F37">
            <v>7</v>
          </cell>
          <cell r="G37">
            <v>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7</v>
          </cell>
          <cell r="O37">
            <v>5</v>
          </cell>
          <cell r="P37">
            <v>7</v>
          </cell>
          <cell r="Q37">
            <v>7</v>
          </cell>
          <cell r="R37" t="str">
            <v>OK</v>
          </cell>
          <cell r="T37">
            <v>0</v>
          </cell>
        </row>
        <row r="38">
          <cell r="A38">
            <v>28</v>
          </cell>
          <cell r="B38" t="str">
            <v>eqjSuk</v>
          </cell>
          <cell r="C38">
            <v>7</v>
          </cell>
          <cell r="D38">
            <v>7</v>
          </cell>
          <cell r="E38">
            <v>7</v>
          </cell>
          <cell r="F38">
            <v>7</v>
          </cell>
          <cell r="G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 t="str">
            <v>OK</v>
          </cell>
          <cell r="T38">
            <v>0</v>
          </cell>
        </row>
        <row r="39">
          <cell r="A39">
            <v>29</v>
          </cell>
          <cell r="B39" t="str">
            <v>';ksiqj</v>
          </cell>
          <cell r="C39">
            <v>3</v>
          </cell>
          <cell r="D39">
            <v>3</v>
          </cell>
          <cell r="E39">
            <v>3</v>
          </cell>
          <cell r="F39">
            <v>3</v>
          </cell>
          <cell r="G39">
            <v>3</v>
          </cell>
          <cell r="M39">
            <v>3</v>
          </cell>
          <cell r="N39">
            <v>3</v>
          </cell>
          <cell r="O39">
            <v>3</v>
          </cell>
          <cell r="P39">
            <v>3</v>
          </cell>
          <cell r="R39" t="str">
            <v>OK</v>
          </cell>
          <cell r="T39">
            <v>0</v>
          </cell>
        </row>
        <row r="40">
          <cell r="A40">
            <v>30</v>
          </cell>
          <cell r="B40" t="str">
            <v>flouh</v>
          </cell>
          <cell r="C40">
            <v>8</v>
          </cell>
          <cell r="D40">
            <v>8</v>
          </cell>
          <cell r="E40">
            <v>8</v>
          </cell>
          <cell r="F40">
            <v>8</v>
          </cell>
          <cell r="G40">
            <v>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</v>
          </cell>
          <cell r="N40">
            <v>8</v>
          </cell>
          <cell r="O40">
            <v>7</v>
          </cell>
          <cell r="P40">
            <v>8</v>
          </cell>
          <cell r="Q40">
            <v>8</v>
          </cell>
          <cell r="R40" t="str">
            <v>OK</v>
          </cell>
          <cell r="T40">
            <v>0</v>
          </cell>
        </row>
        <row r="41">
          <cell r="A41">
            <v>31</v>
          </cell>
          <cell r="B41" t="str">
            <v>'kktkiqj</v>
          </cell>
          <cell r="C41">
            <v>8</v>
          </cell>
          <cell r="D41">
            <v>8</v>
          </cell>
          <cell r="E41">
            <v>8</v>
          </cell>
          <cell r="F41">
            <v>8</v>
          </cell>
          <cell r="G41">
            <v>8</v>
          </cell>
          <cell r="M41">
            <v>8</v>
          </cell>
          <cell r="N41">
            <v>8</v>
          </cell>
          <cell r="O41">
            <v>8</v>
          </cell>
          <cell r="P41">
            <v>8</v>
          </cell>
          <cell r="Q41">
            <v>8</v>
          </cell>
          <cell r="R41" t="str">
            <v>OK</v>
          </cell>
          <cell r="T41">
            <v>0</v>
          </cell>
        </row>
        <row r="42">
          <cell r="A42">
            <v>32</v>
          </cell>
          <cell r="B42" t="str">
            <v>f'koiqjh</v>
          </cell>
          <cell r="C42">
            <v>8</v>
          </cell>
          <cell r="D42">
            <v>8</v>
          </cell>
          <cell r="E42">
            <v>8</v>
          </cell>
          <cell r="F42">
            <v>8</v>
          </cell>
          <cell r="G42">
            <v>8</v>
          </cell>
          <cell r="M42">
            <v>8</v>
          </cell>
          <cell r="N42">
            <v>8</v>
          </cell>
          <cell r="O42">
            <v>8</v>
          </cell>
          <cell r="P42">
            <v>8</v>
          </cell>
          <cell r="Q42">
            <v>8</v>
          </cell>
          <cell r="R42" t="str">
            <v>OK</v>
          </cell>
          <cell r="T42">
            <v>0</v>
          </cell>
        </row>
        <row r="43">
          <cell r="A43">
            <v>33</v>
          </cell>
          <cell r="B43" t="str">
            <v>fofn'kk</v>
          </cell>
          <cell r="C43">
            <v>7</v>
          </cell>
          <cell r="D43">
            <v>7</v>
          </cell>
          <cell r="E43">
            <v>7</v>
          </cell>
          <cell r="F43">
            <v>7</v>
          </cell>
          <cell r="G43">
            <v>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7</v>
          </cell>
          <cell r="O43">
            <v>7</v>
          </cell>
          <cell r="P43">
            <v>7</v>
          </cell>
          <cell r="Q43">
            <v>7</v>
          </cell>
          <cell r="R43" t="str">
            <v>OK</v>
          </cell>
          <cell r="T43">
            <v>0</v>
          </cell>
        </row>
        <row r="44">
          <cell r="A44">
            <v>34</v>
          </cell>
          <cell r="B44" t="str">
            <v>ckyk?kkV</v>
          </cell>
          <cell r="C44">
            <v>10</v>
          </cell>
          <cell r="D44">
            <v>10</v>
          </cell>
          <cell r="E44">
            <v>10</v>
          </cell>
          <cell r="F44">
            <v>10</v>
          </cell>
          <cell r="G44">
            <v>10</v>
          </cell>
          <cell r="H44">
            <v>0</v>
          </cell>
          <cell r="I44">
            <v>0</v>
          </cell>
          <cell r="J44">
            <v>1</v>
          </cell>
          <cell r="K44">
            <v>6</v>
          </cell>
          <cell r="L44">
            <v>1</v>
          </cell>
          <cell r="M44">
            <v>2</v>
          </cell>
          <cell r="N44">
            <v>1</v>
          </cell>
          <cell r="O44">
            <v>10</v>
          </cell>
          <cell r="P44">
            <v>1</v>
          </cell>
          <cell r="Q44">
            <v>1</v>
          </cell>
          <cell r="R44" t="str">
            <v>OK</v>
          </cell>
          <cell r="T44">
            <v>8</v>
          </cell>
        </row>
        <row r="45">
          <cell r="A45">
            <v>35</v>
          </cell>
          <cell r="B45" t="str">
            <v>Xokfy;j</v>
          </cell>
          <cell r="C45">
            <v>5</v>
          </cell>
          <cell r="D45">
            <v>4</v>
          </cell>
          <cell r="E45">
            <v>5</v>
          </cell>
          <cell r="F45">
            <v>5</v>
          </cell>
          <cell r="G45">
            <v>4</v>
          </cell>
          <cell r="K45">
            <v>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R45" t="str">
            <v>OK</v>
          </cell>
          <cell r="T45">
            <v>4</v>
          </cell>
        </row>
        <row r="46">
          <cell r="A46">
            <v>36</v>
          </cell>
          <cell r="B46" t="str">
            <v>Hkksiky</v>
          </cell>
          <cell r="C46">
            <v>2</v>
          </cell>
          <cell r="D46">
            <v>2</v>
          </cell>
          <cell r="E46">
            <v>2</v>
          </cell>
          <cell r="F46">
            <v>2</v>
          </cell>
          <cell r="G46">
            <v>2</v>
          </cell>
          <cell r="I46">
            <v>1</v>
          </cell>
          <cell r="K46">
            <v>1</v>
          </cell>
          <cell r="R46" t="str">
            <v>OK</v>
          </cell>
          <cell r="T46">
            <v>2</v>
          </cell>
        </row>
        <row r="47">
          <cell r="A47">
            <v>37</v>
          </cell>
          <cell r="B47" t="str">
            <v>ujflagiqj</v>
          </cell>
          <cell r="C47">
            <v>6</v>
          </cell>
          <cell r="D47">
            <v>6</v>
          </cell>
          <cell r="E47">
            <v>6</v>
          </cell>
          <cell r="F47">
            <v>6</v>
          </cell>
          <cell r="G47">
            <v>6</v>
          </cell>
          <cell r="H47">
            <v>0</v>
          </cell>
          <cell r="I47">
            <v>1</v>
          </cell>
          <cell r="J47">
            <v>1</v>
          </cell>
          <cell r="K47">
            <v>2</v>
          </cell>
          <cell r="L47">
            <v>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OK</v>
          </cell>
          <cell r="T47">
            <v>6</v>
          </cell>
        </row>
        <row r="48">
          <cell r="A48">
            <v>38</v>
          </cell>
          <cell r="B48" t="str">
            <v>gks'kaxkckn</v>
          </cell>
          <cell r="C48">
            <v>7</v>
          </cell>
          <cell r="D48">
            <v>7</v>
          </cell>
          <cell r="E48">
            <v>7</v>
          </cell>
          <cell r="F48">
            <v>7</v>
          </cell>
          <cell r="G48">
            <v>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0</v>
          </cell>
          <cell r="O48">
            <v>7</v>
          </cell>
          <cell r="P48">
            <v>4</v>
          </cell>
          <cell r="Q48">
            <v>0</v>
          </cell>
          <cell r="R48" t="str">
            <v>OK</v>
          </cell>
          <cell r="T48">
            <v>0</v>
          </cell>
        </row>
        <row r="49">
          <cell r="A49">
            <v>39</v>
          </cell>
          <cell r="B49" t="str">
            <v>gjnk</v>
          </cell>
          <cell r="C49">
            <v>3</v>
          </cell>
          <cell r="D49">
            <v>3</v>
          </cell>
          <cell r="E49">
            <v>3</v>
          </cell>
          <cell r="F49">
            <v>3</v>
          </cell>
          <cell r="G49">
            <v>3</v>
          </cell>
          <cell r="M49">
            <v>3</v>
          </cell>
          <cell r="N49">
            <v>3</v>
          </cell>
          <cell r="O49">
            <v>3</v>
          </cell>
          <cell r="R49" t="str">
            <v>OK</v>
          </cell>
          <cell r="T49">
            <v>0</v>
          </cell>
        </row>
        <row r="50">
          <cell r="A50">
            <v>40</v>
          </cell>
          <cell r="B50" t="str">
            <v>bUnkSj</v>
          </cell>
          <cell r="C50">
            <v>4</v>
          </cell>
          <cell r="D50">
            <v>4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0</v>
          </cell>
          <cell r="J50">
            <v>0</v>
          </cell>
          <cell r="K50">
            <v>4</v>
          </cell>
          <cell r="L50">
            <v>0</v>
          </cell>
          <cell r="M50">
            <v>0</v>
          </cell>
          <cell r="N50">
            <v>0</v>
          </cell>
          <cell r="O50">
            <v>3</v>
          </cell>
          <cell r="P50">
            <v>0</v>
          </cell>
          <cell r="Q50">
            <v>0</v>
          </cell>
          <cell r="R50" t="str">
            <v>OK</v>
          </cell>
          <cell r="T50">
            <v>4</v>
          </cell>
        </row>
        <row r="51">
          <cell r="A51">
            <v>41</v>
          </cell>
          <cell r="B51" t="str">
            <v>fNanokMk</v>
          </cell>
          <cell r="C51">
            <v>11</v>
          </cell>
          <cell r="D51">
            <v>11</v>
          </cell>
          <cell r="E51">
            <v>11</v>
          </cell>
          <cell r="F51">
            <v>11</v>
          </cell>
          <cell r="G51">
            <v>11</v>
          </cell>
          <cell r="L51">
            <v>2</v>
          </cell>
          <cell r="M51">
            <v>9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 t="str">
            <v>OK</v>
          </cell>
          <cell r="T51">
            <v>2</v>
          </cell>
        </row>
        <row r="52">
          <cell r="A52">
            <v>42</v>
          </cell>
          <cell r="B52" t="str">
            <v>mTtSu</v>
          </cell>
          <cell r="C52">
            <v>6</v>
          </cell>
          <cell r="D52">
            <v>6</v>
          </cell>
          <cell r="G52">
            <v>0</v>
          </cell>
          <cell r="R52" t="str">
            <v>OK</v>
          </cell>
          <cell r="T52">
            <v>6</v>
          </cell>
        </row>
        <row r="53">
          <cell r="A53">
            <v>43</v>
          </cell>
          <cell r="B53" t="str">
            <v>tcyiqj</v>
          </cell>
          <cell r="C53">
            <v>7</v>
          </cell>
          <cell r="D53">
            <v>7</v>
          </cell>
          <cell r="E53">
            <v>7</v>
          </cell>
          <cell r="F53">
            <v>7</v>
          </cell>
          <cell r="G53">
            <v>7</v>
          </cell>
          <cell r="H53">
            <v>0</v>
          </cell>
          <cell r="I53">
            <v>0</v>
          </cell>
          <cell r="J53">
            <v>0</v>
          </cell>
          <cell r="K53">
            <v>2</v>
          </cell>
          <cell r="L53">
            <v>3</v>
          </cell>
          <cell r="M53">
            <v>2</v>
          </cell>
          <cell r="N53">
            <v>2</v>
          </cell>
          <cell r="Q53">
            <v>0</v>
          </cell>
          <cell r="R53" t="str">
            <v>OK</v>
          </cell>
          <cell r="T53">
            <v>5</v>
          </cell>
        </row>
        <row r="54">
          <cell r="A54">
            <v>44</v>
          </cell>
          <cell r="B54" t="str">
            <v>dVuh</v>
          </cell>
          <cell r="C54">
            <v>6</v>
          </cell>
          <cell r="D54">
            <v>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OK</v>
          </cell>
          <cell r="T54">
            <v>6</v>
          </cell>
        </row>
        <row r="55">
          <cell r="A55">
            <v>45</v>
          </cell>
          <cell r="B55" t="str">
            <v>lkxj</v>
          </cell>
          <cell r="C55">
            <v>11</v>
          </cell>
          <cell r="D55">
            <v>11</v>
          </cell>
          <cell r="E55">
            <v>11</v>
          </cell>
          <cell r="F55">
            <v>11</v>
          </cell>
          <cell r="G55">
            <v>11</v>
          </cell>
          <cell r="H55">
            <v>0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10</v>
          </cell>
          <cell r="N55">
            <v>9</v>
          </cell>
          <cell r="O55">
            <v>7</v>
          </cell>
          <cell r="P55">
            <v>0</v>
          </cell>
          <cell r="Q55">
            <v>0</v>
          </cell>
          <cell r="R55" t="str">
            <v>OK</v>
          </cell>
          <cell r="T55">
            <v>1</v>
          </cell>
        </row>
        <row r="56">
          <cell r="A56">
            <v>46</v>
          </cell>
          <cell r="B56" t="str">
            <v>v'kksd uxj</v>
          </cell>
          <cell r="C56">
            <v>4</v>
          </cell>
          <cell r="D56">
            <v>4</v>
          </cell>
          <cell r="E56">
            <v>4</v>
          </cell>
          <cell r="F56">
            <v>4</v>
          </cell>
          <cell r="G56">
            <v>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</v>
          </cell>
          <cell r="N56">
            <v>4</v>
          </cell>
          <cell r="O56">
            <v>4</v>
          </cell>
          <cell r="P56">
            <v>0</v>
          </cell>
          <cell r="Q56">
            <v>0</v>
          </cell>
          <cell r="R56" t="str">
            <v>OK</v>
          </cell>
          <cell r="T56">
            <v>0</v>
          </cell>
        </row>
        <row r="57">
          <cell r="A57">
            <v>47</v>
          </cell>
          <cell r="B57" t="str">
            <v>vuwiiqj</v>
          </cell>
          <cell r="C57">
            <v>4</v>
          </cell>
          <cell r="D57">
            <v>4</v>
          </cell>
          <cell r="E57">
            <v>4</v>
          </cell>
          <cell r="F57">
            <v>4</v>
          </cell>
          <cell r="G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  <cell r="R57" t="str">
            <v>OK</v>
          </cell>
          <cell r="T57">
            <v>0</v>
          </cell>
        </row>
        <row r="58">
          <cell r="A58">
            <v>48</v>
          </cell>
          <cell r="B58" t="str">
            <v>cqjgkuqiqj</v>
          </cell>
          <cell r="C58">
            <v>2</v>
          </cell>
          <cell r="D58">
            <v>2</v>
          </cell>
          <cell r="E58">
            <v>2</v>
          </cell>
          <cell r="F58">
            <v>2</v>
          </cell>
          <cell r="G58">
            <v>2</v>
          </cell>
          <cell r="M58">
            <v>2</v>
          </cell>
          <cell r="N58">
            <v>2</v>
          </cell>
          <cell r="O58">
            <v>2</v>
          </cell>
          <cell r="P58">
            <v>2</v>
          </cell>
          <cell r="Q58">
            <v>2</v>
          </cell>
          <cell r="R58" t="str">
            <v>OK</v>
          </cell>
          <cell r="T58">
            <v>0</v>
          </cell>
        </row>
        <row r="59">
          <cell r="B59" t="str">
            <v>;ksx e/;izns'k</v>
          </cell>
          <cell r="C59">
            <v>314</v>
          </cell>
          <cell r="D59">
            <v>307</v>
          </cell>
          <cell r="E59">
            <v>296</v>
          </cell>
          <cell r="F59">
            <v>296</v>
          </cell>
          <cell r="G59">
            <v>301</v>
          </cell>
          <cell r="H59">
            <v>0</v>
          </cell>
          <cell r="I59">
            <v>2</v>
          </cell>
          <cell r="J59">
            <v>2</v>
          </cell>
          <cell r="K59">
            <v>18</v>
          </cell>
          <cell r="L59">
            <v>9</v>
          </cell>
          <cell r="M59">
            <v>270</v>
          </cell>
          <cell r="N59">
            <v>253</v>
          </cell>
          <cell r="O59">
            <v>256</v>
          </cell>
          <cell r="P59">
            <v>222</v>
          </cell>
          <cell r="Q59">
            <v>199</v>
          </cell>
          <cell r="R59" t="str">
            <v>OK</v>
          </cell>
          <cell r="T59">
            <v>44</v>
          </cell>
        </row>
        <row r="60">
          <cell r="B60" t="str">
            <v xml:space="preserve">Note:  SSA (AWP 2002-03 spill over) Plan 5061.61 lakh approved for 12 Non DPEP districts (BRC Buildings) 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basic-Table-1"/>
      <sheetName val="school-Table-1_2"/>
      <sheetName val="-indicator-Table 2 "/>
      <sheetName val="pop-enr-oos-prim-Table-3 "/>
      <sheetName val="pop-enr-oos-mid-Table-3 _2"/>
      <sheetName val="oos-reason-Table-3.1"/>
      <sheetName val="access-P-Table-4"/>
      <sheetName val="Access-Mid-Table-4_2"/>
      <sheetName val="sc-st-vill-Table-5"/>
      <sheetName val="STR-Table-6"/>
      <sheetName val="egs-up-Table-7"/>
      <sheetName val="Res-Sch-Table-9 "/>
      <sheetName val="Transport-fac-Table8.1"/>
      <sheetName val="RTE-tch-Prim-Table-10"/>
      <sheetName val="RTE-tch-Prim Table-10_2"/>
      <sheetName val="RTE-UP-TCH-tab11"/>
      <sheetName val="brc-crc-manpwr-Table-12"/>
      <sheetName val="brc-crc-furni-Table-13"/>
      <sheetName val="integ-Table-14"/>
      <sheetName val="school-Table-15"/>
      <sheetName val="sch-GirlsTable-15_2"/>
      <sheetName val="madrsa-Table-15_2_2"/>
      <sheetName val="sanskrt-Table-15_2_2_2"/>
      <sheetName val="Enr-(P)Table16"/>
      <sheetName val="Enr-mid-Table16_2"/>
      <sheetName val="uni-st-Table17"/>
      <sheetName val="uni-ssa-Table17_2"/>
      <sheetName val="TCH-Table18"/>
      <sheetName val="trg-Table-19"/>
      <sheetName val="npegel-Table20"/>
      <sheetName val="kgbv-Table21"/>
      <sheetName val="cwsn-Table22"/>
      <sheetName val="CAL-Table-23"/>
      <sheetName val="cw-addl-Table24.1"/>
      <sheetName val="cw-dw-toilet-Table25"/>
      <sheetName val="furni-Table-26"/>
      <sheetName val="m-grant-Table-27"/>
      <sheetName val="Fin-tab-28"/>
      <sheetName val="Fin-Table 29"/>
      <sheetName val="Fin-Table-30"/>
      <sheetName val="Fin-Table-31"/>
      <sheetName val="Fin-tab-32"/>
      <sheetName val="free-textbooks-costing"/>
      <sheetName val="TCH-grant-costing"/>
      <sheetName val="sch-grant-co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/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ed.LDLB"/>
      <sheetName val="rs.LDLB"/>
      <sheetName val="pc.LDLB"/>
      <sheetName val="ptwo.LDLB"/>
      <sheetName val="DWV.LDLB"/>
      <sheetName val="ca.LDLB"/>
      <sheetName val="abs.LDLB"/>
      <sheetName val="QTY.LDLB"/>
      <sheetName val="Rate in Words"/>
      <sheetName val="RA.LDLB"/>
      <sheetName val="Sheet1"/>
      <sheetName val="TF.LDLB"/>
      <sheetName val="TD.LDLB"/>
      <sheetName val="SCHB.LDLB"/>
      <sheetName val="SCHBnote.LDLB"/>
      <sheetName val="IND.LDLB"/>
      <sheetName val="BRSC.TR"/>
      <sheetName val="POLP.TR"/>
      <sheetName val="POL.TR"/>
      <sheetName val="Short Item.LDLB"/>
      <sheetName val="MA.LDLB"/>
      <sheetName val="MQ.LDLB"/>
      <sheetName val="COCS.LDLB"/>
      <sheetName val="FQ.LDLB"/>
      <sheetName val="CCS.LDLB"/>
      <sheetName val="SCS.LDLB"/>
      <sheetName val="SPS.LDLB"/>
      <sheetName val="BRSC.LDLB"/>
      <sheetName val="POLP.LDLB"/>
      <sheetName val="POL.LDLB"/>
      <sheetName val="TD TEND.LDLB"/>
      <sheetName val="SCHA TENDER.LDAC"/>
      <sheetName val="SCHB TENDER.LDLB"/>
      <sheetName val="SCHBnote TEND .LDLB"/>
      <sheetName val="SPS TEND.LDLB"/>
      <sheetName val="SCHB_LDLB"/>
      <sheetName val="districtwise awppb"/>
      <sheetName val="28"/>
      <sheetName val="RA.LD_x000c_B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dilabad"/>
      <sheetName val="Hyderabad"/>
      <sheetName val="karimnagar"/>
      <sheetName val="khammam"/>
      <sheetName val="maha"/>
      <sheetName val="medak"/>
      <sheetName val="nalgonda"/>
      <sheetName val="nizamabad"/>
      <sheetName val="rangareddy"/>
      <sheetName val="warangal"/>
      <sheetName val="SPO"/>
      <sheetName val="2016-17"/>
      <sheetName val="state"/>
      <sheetName val="pro-rec"/>
      <sheetName val="sfd"/>
    </sheetNames>
    <sheetDataSet>
      <sheetData sheetId="0">
        <row r="14">
          <cell r="AA14">
            <v>0</v>
          </cell>
        </row>
        <row r="148">
          <cell r="AA148">
            <v>0</v>
          </cell>
        </row>
        <row r="149">
          <cell r="AA149">
            <v>0</v>
          </cell>
          <cell r="AB149">
            <v>0</v>
          </cell>
        </row>
        <row r="163">
          <cell r="AA163">
            <v>0</v>
          </cell>
          <cell r="AB163">
            <v>0</v>
          </cell>
        </row>
        <row r="175">
          <cell r="AA175">
            <v>0</v>
          </cell>
          <cell r="AB175">
            <v>0</v>
          </cell>
        </row>
        <row r="390">
          <cell r="AA390">
            <v>0</v>
          </cell>
          <cell r="AB390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10_20"/>
      <sheetName val="Kgbv"/>
      <sheetName val="SCHB.LDLB"/>
      <sheetName val="STR-Table-6"/>
      <sheetName val="RTE-tch-Prim-Table-10"/>
      <sheetName val="brc-crc-furni-Table-13"/>
      <sheetName val="integ-Table-14"/>
      <sheetName val="cwsn-Table22"/>
      <sheetName val="cw-addl-Table24.1"/>
      <sheetName val="cw-dw-toilet-Table25"/>
      <sheetName val="m-grant-Table-27"/>
      <sheetName val="districtwise awppb"/>
      <sheetName val="SSA_BANGALORE"/>
      <sheetName val="SCHB_LD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ategory__ACR_HM_Room"/>
      <sheetName val="Sheet2"/>
      <sheetName val="Category__ACR_HM_Room (2)"/>
      <sheetName val="Sheet3"/>
      <sheetName val="Sheet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MPUER_NO_AVAILABLE_ALL"/>
      <sheetName val="Urdu CAL"/>
      <sheetName val="Sheet2"/>
      <sheetName val="Sheet3"/>
      <sheetName val="11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5" tint="-0.249977111117893"/>
  </sheetPr>
  <dimension ref="A1:AC517"/>
  <sheetViews>
    <sheetView showZeros="0" tabSelected="1" zoomScale="70" zoomScaleNormal="70" zoomScaleSheetLayoutView="70" workbookViewId="0">
      <pane xSplit="2" ySplit="5" topLeftCell="N406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B1" sqref="B1:B3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>
        <v>0</v>
      </c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476</v>
      </c>
      <c r="Q145" s="18">
        <f t="shared" ref="Q145:Q146" si="141">O145*P145</f>
        <v>14.28</v>
      </c>
      <c r="R145" s="92">
        <f t="shared" ref="R145:R146" si="142">P145</f>
        <v>476</v>
      </c>
      <c r="S145" s="18">
        <f t="shared" ref="S145:S146" si="143">L145+Q145</f>
        <v>14.28</v>
      </c>
      <c r="T145" s="16"/>
      <c r="U145" s="18"/>
      <c r="V145" s="16"/>
      <c r="W145" s="18"/>
      <c r="X145" s="21">
        <v>0.03</v>
      </c>
      <c r="Y145" s="14">
        <v>476</v>
      </c>
      <c r="Z145" s="18">
        <f t="shared" ref="Z145:Z146" si="144">X145*Y145</f>
        <v>14.28</v>
      </c>
      <c r="AA145" s="14">
        <f t="shared" ref="AA145:AA146" si="145">Y145</f>
        <v>476</v>
      </c>
      <c r="AB145" s="18">
        <f t="shared" ref="AB145:AB146" si="146">U145+Z145</f>
        <v>14.28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476</v>
      </c>
      <c r="Q147" s="84">
        <f t="shared" si="149"/>
        <v>14.28</v>
      </c>
      <c r="R147" s="276">
        <f t="shared" si="149"/>
        <v>476</v>
      </c>
      <c r="S147" s="84">
        <f t="shared" si="149"/>
        <v>14.28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476</v>
      </c>
      <c r="Z147" s="84">
        <f t="shared" si="151"/>
        <v>14.28</v>
      </c>
      <c r="AA147" s="276">
        <f t="shared" si="151"/>
        <v>476</v>
      </c>
      <c r="AB147" s="84">
        <f t="shared" si="151"/>
        <v>14.28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/>
      <c r="D164" s="18">
        <f>C164*O164</f>
        <v>0</v>
      </c>
      <c r="E164" s="19"/>
      <c r="F164" s="18"/>
      <c r="G164" s="8" t="e">
        <f t="shared" ref="G164:H167" si="182">E164/C164*100</f>
        <v>#DIV/0!</v>
      </c>
      <c r="H164" s="18" t="e">
        <f t="shared" si="182"/>
        <v>#DIV/0!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469</v>
      </c>
      <c r="Q166" s="18">
        <f t="shared" si="183"/>
        <v>14.07</v>
      </c>
      <c r="R166" s="92">
        <f t="shared" si="184"/>
        <v>469</v>
      </c>
      <c r="S166" s="18">
        <f t="shared" si="185"/>
        <v>14.07</v>
      </c>
      <c r="T166" s="16"/>
      <c r="U166" s="18"/>
      <c r="V166" s="16"/>
      <c r="W166" s="18"/>
      <c r="X166" s="21">
        <v>0.03</v>
      </c>
      <c r="Y166" s="14">
        <v>469</v>
      </c>
      <c r="Z166" s="18">
        <f t="shared" si="186"/>
        <v>14.07</v>
      </c>
      <c r="AA166" s="14">
        <f t="shared" si="187"/>
        <v>469</v>
      </c>
      <c r="AB166" s="18">
        <f t="shared" si="188"/>
        <v>14.07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0</v>
      </c>
      <c r="D168" s="84">
        <f>SUM(D164:D167)</f>
        <v>0</v>
      </c>
      <c r="E168" s="83">
        <f>SUM(E164:E167)</f>
        <v>0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469</v>
      </c>
      <c r="Q168" s="84">
        <f t="shared" si="191"/>
        <v>14.07</v>
      </c>
      <c r="R168" s="276">
        <f t="shared" si="191"/>
        <v>469</v>
      </c>
      <c r="S168" s="84">
        <f t="shared" si="191"/>
        <v>14.07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469</v>
      </c>
      <c r="Z168" s="84">
        <f t="shared" si="193"/>
        <v>14.07</v>
      </c>
      <c r="AA168" s="276">
        <f t="shared" si="193"/>
        <v>469</v>
      </c>
      <c r="AB168" s="84">
        <f t="shared" si="193"/>
        <v>14.07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/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67</v>
      </c>
      <c r="Q172" s="18">
        <f t="shared" si="195"/>
        <v>2.0099999999999998</v>
      </c>
      <c r="R172" s="92">
        <f t="shared" si="196"/>
        <v>67</v>
      </c>
      <c r="S172" s="18">
        <f t="shared" si="197"/>
        <v>2.0099999999999998</v>
      </c>
      <c r="T172" s="16"/>
      <c r="U172" s="18"/>
      <c r="V172" s="16"/>
      <c r="W172" s="18"/>
      <c r="X172" s="21">
        <v>0.03</v>
      </c>
      <c r="Y172" s="14">
        <v>67</v>
      </c>
      <c r="Z172" s="18">
        <f t="shared" si="198"/>
        <v>2.0099999999999998</v>
      </c>
      <c r="AA172" s="14">
        <f t="shared" si="199"/>
        <v>67</v>
      </c>
      <c r="AB172" s="18">
        <f t="shared" si="200"/>
        <v>2.0099999999999998</v>
      </c>
    </row>
    <row r="173" spans="1:28">
      <c r="A173" s="8"/>
      <c r="B173" s="16" t="s">
        <v>112</v>
      </c>
      <c r="C173" s="17">
        <v>222</v>
      </c>
      <c r="D173" s="18">
        <f>C173*O173</f>
        <v>3.33</v>
      </c>
      <c r="E173" s="19">
        <v>67</v>
      </c>
      <c r="F173" s="18"/>
      <c r="G173" s="8">
        <f t="shared" si="194"/>
        <v>30.180180180180184</v>
      </c>
      <c r="H173" s="18">
        <f t="shared" si="194"/>
        <v>0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222</v>
      </c>
      <c r="D174" s="84">
        <f>SUM(D170:D173)</f>
        <v>3.33</v>
      </c>
      <c r="E174" s="83">
        <f>SUM(E170:E173)</f>
        <v>67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67</v>
      </c>
      <c r="Q174" s="84">
        <f t="shared" si="203"/>
        <v>2.0099999999999998</v>
      </c>
      <c r="R174" s="276">
        <f t="shared" si="203"/>
        <v>67</v>
      </c>
      <c r="S174" s="84">
        <f t="shared" si="203"/>
        <v>2.0099999999999998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67</v>
      </c>
      <c r="Z174" s="84">
        <f t="shared" si="205"/>
        <v>2.0099999999999998</v>
      </c>
      <c r="AA174" s="276">
        <f t="shared" si="205"/>
        <v>67</v>
      </c>
      <c r="AB174" s="84">
        <f t="shared" si="205"/>
        <v>2.0099999999999998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554</v>
      </c>
      <c r="D176" s="18">
        <f>C176*O176</f>
        <v>33.24</v>
      </c>
      <c r="E176" s="19">
        <v>554</v>
      </c>
      <c r="F176" s="18"/>
      <c r="G176" s="8">
        <f t="shared" ref="G176:H179" si="206">E176/C176*100</f>
        <v>100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554</v>
      </c>
      <c r="Q176" s="18">
        <f t="shared" ref="Q176:Q179" si="207">O176*P176</f>
        <v>33.24</v>
      </c>
      <c r="R176" s="92">
        <f t="shared" ref="R176:R179" si="208">P176</f>
        <v>554</v>
      </c>
      <c r="S176" s="18">
        <f t="shared" ref="S176:S179" si="209">L176+Q176</f>
        <v>33.24</v>
      </c>
      <c r="T176" s="16"/>
      <c r="U176" s="18"/>
      <c r="V176" s="16"/>
      <c r="W176" s="18"/>
      <c r="X176" s="21">
        <v>0.06</v>
      </c>
      <c r="Y176" s="14">
        <v>554</v>
      </c>
      <c r="Z176" s="18">
        <f t="shared" ref="Z176:Z179" si="210">X176*Y176</f>
        <v>33.24</v>
      </c>
      <c r="AA176" s="14">
        <f t="shared" ref="AA176:AA179" si="211">Y176</f>
        <v>554</v>
      </c>
      <c r="AB176" s="18">
        <f t="shared" ref="AB176:AB179" si="212">U176+Z176</f>
        <v>33.24</v>
      </c>
    </row>
    <row r="177" spans="1:28">
      <c r="A177" s="8"/>
      <c r="B177" s="16" t="s">
        <v>117</v>
      </c>
      <c r="C177" s="17">
        <v>20</v>
      </c>
      <c r="D177" s="18">
        <f>C177*O177</f>
        <v>1.2</v>
      </c>
      <c r="E177" s="19"/>
      <c r="F177" s="18"/>
      <c r="G177" s="8">
        <f t="shared" si="206"/>
        <v>0</v>
      </c>
      <c r="H177" s="18">
        <f t="shared" si="206"/>
        <v>0</v>
      </c>
      <c r="I177" s="16"/>
      <c r="J177" s="20"/>
      <c r="K177" s="16"/>
      <c r="L177" s="18"/>
      <c r="M177" s="16"/>
      <c r="N177" s="18"/>
      <c r="O177" s="21">
        <v>0.06</v>
      </c>
      <c r="P177" s="92">
        <v>20</v>
      </c>
      <c r="Q177" s="18">
        <f t="shared" si="207"/>
        <v>1.2</v>
      </c>
      <c r="R177" s="92">
        <f t="shared" si="208"/>
        <v>20</v>
      </c>
      <c r="S177" s="18">
        <f t="shared" si="209"/>
        <v>1.2</v>
      </c>
      <c r="T177" s="16"/>
      <c r="U177" s="18"/>
      <c r="V177" s="16"/>
      <c r="W177" s="18"/>
      <c r="X177" s="21">
        <v>0.06</v>
      </c>
      <c r="Y177" s="14">
        <v>20</v>
      </c>
      <c r="Z177" s="18">
        <f t="shared" si="210"/>
        <v>1.2</v>
      </c>
      <c r="AA177" s="14">
        <f t="shared" si="211"/>
        <v>20</v>
      </c>
      <c r="AB177" s="18">
        <f t="shared" si="212"/>
        <v>1.2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574</v>
      </c>
      <c r="D180" s="84">
        <f>SUM(D176:D179)</f>
        <v>34.440000000000005</v>
      </c>
      <c r="E180" s="83">
        <f>SUM(E176:E179)</f>
        <v>554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574</v>
      </c>
      <c r="Q180" s="84">
        <f t="shared" si="215"/>
        <v>34.440000000000005</v>
      </c>
      <c r="R180" s="276">
        <f t="shared" si="215"/>
        <v>574</v>
      </c>
      <c r="S180" s="84">
        <f t="shared" si="215"/>
        <v>34.440000000000005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574</v>
      </c>
      <c r="Z180" s="84">
        <f t="shared" si="217"/>
        <v>34.440000000000005</v>
      </c>
      <c r="AA180" s="276">
        <f t="shared" si="217"/>
        <v>574</v>
      </c>
      <c r="AB180" s="84">
        <f t="shared" si="217"/>
        <v>34.440000000000005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796</v>
      </c>
      <c r="D193" s="84">
        <f>D156+D162+D168+D174+D180+D186+D192</f>
        <v>37.770000000000003</v>
      </c>
      <c r="E193" s="83">
        <f>E156+E162+E168+E174+E180+E186+E192</f>
        <v>621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1110</v>
      </c>
      <c r="Q193" s="84">
        <f t="shared" si="244"/>
        <v>50.52</v>
      </c>
      <c r="R193" s="276">
        <f t="shared" si="244"/>
        <v>1110</v>
      </c>
      <c r="S193" s="84">
        <f t="shared" si="244"/>
        <v>50.52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1110</v>
      </c>
      <c r="Z193" s="84">
        <f t="shared" si="246"/>
        <v>50.52</v>
      </c>
      <c r="AA193" s="276">
        <f t="shared" si="246"/>
        <v>1110</v>
      </c>
      <c r="AB193" s="84">
        <f t="shared" si="246"/>
        <v>50.52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21390</v>
      </c>
      <c r="Q197" s="212">
        <f t="shared" ref="Q197:Q205" si="248">O197*P197</f>
        <v>32.085000000000001</v>
      </c>
      <c r="R197" s="313">
        <f t="shared" ref="R197:R205" si="249">P197</f>
        <v>21390</v>
      </c>
      <c r="S197" s="212">
        <f t="shared" ref="S197:S205" si="250">L197+Q197</f>
        <v>32.085000000000001</v>
      </c>
      <c r="T197" s="335"/>
      <c r="U197" s="212"/>
      <c r="V197" s="335"/>
      <c r="W197" s="212"/>
      <c r="X197" s="338">
        <v>1.5E-3</v>
      </c>
      <c r="Y197" s="214">
        <v>21390</v>
      </c>
      <c r="Z197" s="212">
        <f t="shared" ref="Z197:Z205" si="251">X197*Y197</f>
        <v>32.085000000000001</v>
      </c>
      <c r="AA197" s="214">
        <f t="shared" ref="AA197:AA205" si="252">Y197</f>
        <v>21390</v>
      </c>
      <c r="AB197" s="212">
        <f t="shared" ref="AB197:AB205" si="253">U197+Z197</f>
        <v>32.085000000000001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46</v>
      </c>
      <c r="Q198" s="212">
        <f t="shared" si="248"/>
        <v>6.9000000000000006E-2</v>
      </c>
      <c r="R198" s="313">
        <f t="shared" si="249"/>
        <v>46</v>
      </c>
      <c r="S198" s="212">
        <f t="shared" si="250"/>
        <v>6.9000000000000006E-2</v>
      </c>
      <c r="T198" s="335"/>
      <c r="U198" s="212"/>
      <c r="V198" s="335"/>
      <c r="W198" s="212"/>
      <c r="X198" s="338">
        <v>1.5E-3</v>
      </c>
      <c r="Y198" s="214">
        <v>46</v>
      </c>
      <c r="Z198" s="212">
        <f t="shared" si="251"/>
        <v>6.9000000000000006E-2</v>
      </c>
      <c r="AA198" s="214">
        <f t="shared" si="252"/>
        <v>46</v>
      </c>
      <c r="AB198" s="212">
        <f t="shared" si="253"/>
        <v>6.9000000000000006E-2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34</v>
      </c>
      <c r="Q199" s="212">
        <f t="shared" si="248"/>
        <v>5.1000000000000004E-2</v>
      </c>
      <c r="R199" s="313">
        <f t="shared" si="249"/>
        <v>34</v>
      </c>
      <c r="S199" s="212">
        <f t="shared" si="250"/>
        <v>5.1000000000000004E-2</v>
      </c>
      <c r="T199" s="335"/>
      <c r="U199" s="212"/>
      <c r="V199" s="335"/>
      <c r="W199" s="212"/>
      <c r="X199" s="338">
        <v>1.5E-3</v>
      </c>
      <c r="Y199" s="214">
        <v>34</v>
      </c>
      <c r="Z199" s="212">
        <f t="shared" si="251"/>
        <v>5.1000000000000004E-2</v>
      </c>
      <c r="AA199" s="214">
        <f t="shared" si="252"/>
        <v>34</v>
      </c>
      <c r="AB199" s="212">
        <f t="shared" si="253"/>
        <v>5.1000000000000004E-2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29656</v>
      </c>
      <c r="Q200" s="212">
        <f t="shared" si="248"/>
        <v>44.484000000000002</v>
      </c>
      <c r="R200" s="313">
        <f t="shared" si="249"/>
        <v>29656</v>
      </c>
      <c r="S200" s="212">
        <f t="shared" si="250"/>
        <v>44.484000000000002</v>
      </c>
      <c r="T200" s="335"/>
      <c r="U200" s="212"/>
      <c r="V200" s="335"/>
      <c r="W200" s="212"/>
      <c r="X200" s="338">
        <v>1.5E-3</v>
      </c>
      <c r="Y200" s="214">
        <v>29656</v>
      </c>
      <c r="Z200" s="212">
        <f t="shared" si="251"/>
        <v>44.484000000000002</v>
      </c>
      <c r="AA200" s="214">
        <f t="shared" si="252"/>
        <v>29656</v>
      </c>
      <c r="AB200" s="212">
        <f t="shared" si="253"/>
        <v>44.484000000000002</v>
      </c>
    </row>
    <row r="201" spans="1:28" s="339" customFormat="1">
      <c r="A201" s="211"/>
      <c r="B201" s="335" t="s">
        <v>128</v>
      </c>
      <c r="C201" s="336">
        <v>25</v>
      </c>
      <c r="D201" s="212">
        <f>C201*0.0015</f>
        <v>3.7499999999999999E-2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35</v>
      </c>
      <c r="Q201" s="212">
        <f t="shared" si="248"/>
        <v>5.2499999999999998E-2</v>
      </c>
      <c r="R201" s="313">
        <f t="shared" si="249"/>
        <v>35</v>
      </c>
      <c r="S201" s="212">
        <f t="shared" si="250"/>
        <v>5.2499999999999998E-2</v>
      </c>
      <c r="T201" s="335"/>
      <c r="U201" s="212"/>
      <c r="V201" s="335"/>
      <c r="W201" s="212"/>
      <c r="X201" s="338">
        <v>1.5E-3</v>
      </c>
      <c r="Y201" s="214">
        <v>35</v>
      </c>
      <c r="Z201" s="212">
        <f t="shared" si="251"/>
        <v>5.2499999999999998E-2</v>
      </c>
      <c r="AA201" s="214">
        <f t="shared" si="252"/>
        <v>35</v>
      </c>
      <c r="AB201" s="212">
        <f t="shared" si="253"/>
        <v>5.2499999999999998E-2</v>
      </c>
    </row>
    <row r="202" spans="1:28" s="339" customFormat="1">
      <c r="A202" s="211"/>
      <c r="B202" s="335" t="s">
        <v>129</v>
      </c>
      <c r="C202" s="336">
        <v>25</v>
      </c>
      <c r="D202" s="212">
        <f>C202*0.0015</f>
        <v>3.7499999999999999E-2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42</v>
      </c>
      <c r="Q202" s="212">
        <f t="shared" si="248"/>
        <v>6.3E-2</v>
      </c>
      <c r="R202" s="313">
        <f t="shared" si="249"/>
        <v>42</v>
      </c>
      <c r="S202" s="212">
        <f t="shared" si="250"/>
        <v>6.3E-2</v>
      </c>
      <c r="T202" s="335"/>
      <c r="U202" s="212"/>
      <c r="V202" s="335"/>
      <c r="W202" s="212"/>
      <c r="X202" s="338">
        <v>1.5E-3</v>
      </c>
      <c r="Y202" s="214">
        <v>42</v>
      </c>
      <c r="Z202" s="212">
        <f t="shared" si="251"/>
        <v>6.3E-2</v>
      </c>
      <c r="AA202" s="214">
        <f t="shared" si="252"/>
        <v>42</v>
      </c>
      <c r="AB202" s="212">
        <f t="shared" si="253"/>
        <v>6.3E-2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28917</v>
      </c>
      <c r="Q203" s="212">
        <f t="shared" si="248"/>
        <v>72.292500000000004</v>
      </c>
      <c r="R203" s="313">
        <f t="shared" si="249"/>
        <v>28917</v>
      </c>
      <c r="S203" s="212">
        <f t="shared" si="250"/>
        <v>72.292500000000004</v>
      </c>
      <c r="T203" s="335"/>
      <c r="U203" s="212"/>
      <c r="V203" s="335"/>
      <c r="W203" s="212"/>
      <c r="X203" s="338">
        <v>2.5000000000000001E-3</v>
      </c>
      <c r="Y203" s="214">
        <v>28917</v>
      </c>
      <c r="Z203" s="212">
        <f t="shared" si="251"/>
        <v>72.292500000000004</v>
      </c>
      <c r="AA203" s="214">
        <f t="shared" si="252"/>
        <v>28917</v>
      </c>
      <c r="AB203" s="212">
        <f t="shared" si="253"/>
        <v>72.292500000000004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92</v>
      </c>
      <c r="D204" s="212">
        <f>C204*0.0025</f>
        <v>0.23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18</v>
      </c>
      <c r="Q204" s="212">
        <f t="shared" si="248"/>
        <v>4.4999999999999998E-2</v>
      </c>
      <c r="R204" s="313">
        <f t="shared" si="249"/>
        <v>18</v>
      </c>
      <c r="S204" s="212">
        <f t="shared" si="250"/>
        <v>4.4999999999999998E-2</v>
      </c>
      <c r="T204" s="335"/>
      <c r="U204" s="212"/>
      <c r="V204" s="335"/>
      <c r="W204" s="212"/>
      <c r="X204" s="338">
        <v>2.5000000000000001E-3</v>
      </c>
      <c r="Y204" s="214">
        <v>18</v>
      </c>
      <c r="Z204" s="212">
        <f t="shared" si="251"/>
        <v>4.4999999999999998E-2</v>
      </c>
      <c r="AA204" s="214">
        <f t="shared" si="252"/>
        <v>18</v>
      </c>
      <c r="AB204" s="212">
        <f t="shared" si="253"/>
        <v>4.4999999999999998E-2</v>
      </c>
    </row>
    <row r="205" spans="1:28">
      <c r="A205" s="8">
        <f>+A204+0.01</f>
        <v>7.0399999999999991</v>
      </c>
      <c r="B205" s="16" t="s">
        <v>132</v>
      </c>
      <c r="C205" s="17">
        <v>23</v>
      </c>
      <c r="D205" s="18">
        <f>C205*0.0025</f>
        <v>5.7500000000000002E-2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43</v>
      </c>
      <c r="Q205" s="18">
        <f t="shared" si="248"/>
        <v>0.1075</v>
      </c>
      <c r="R205" s="92">
        <f t="shared" si="249"/>
        <v>43</v>
      </c>
      <c r="S205" s="18">
        <f t="shared" si="250"/>
        <v>0.1075</v>
      </c>
      <c r="T205" s="16"/>
      <c r="U205" s="18"/>
      <c r="V205" s="16"/>
      <c r="W205" s="18"/>
      <c r="X205" s="21">
        <v>2.5000000000000001E-3</v>
      </c>
      <c r="Y205" s="14">
        <v>43</v>
      </c>
      <c r="Z205" s="18">
        <f t="shared" si="251"/>
        <v>0.1075</v>
      </c>
      <c r="AA205" s="14">
        <f t="shared" si="252"/>
        <v>43</v>
      </c>
      <c r="AB205" s="18">
        <f t="shared" si="253"/>
        <v>0.1075</v>
      </c>
    </row>
    <row r="206" spans="1:28" s="50" customFormat="1">
      <c r="A206" s="46"/>
      <c r="B206" s="82" t="s">
        <v>104</v>
      </c>
      <c r="C206" s="83">
        <f>SUM(C197:C205)</f>
        <v>171</v>
      </c>
      <c r="D206" s="84">
        <f>SUM(D197:D205)</f>
        <v>0.3715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80181</v>
      </c>
      <c r="Q206" s="84">
        <f t="shared" si="256"/>
        <v>149.24949999999998</v>
      </c>
      <c r="R206" s="276">
        <f t="shared" si="256"/>
        <v>80181</v>
      </c>
      <c r="S206" s="84">
        <f t="shared" si="256"/>
        <v>149.24949999999998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80181</v>
      </c>
      <c r="Z206" s="84">
        <f t="shared" si="258"/>
        <v>149.24949999999998</v>
      </c>
      <c r="AA206" s="276">
        <f t="shared" si="258"/>
        <v>80181</v>
      </c>
      <c r="AB206" s="84">
        <f t="shared" si="258"/>
        <v>149.24949999999998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33633</v>
      </c>
      <c r="D208" s="18">
        <v>134.53200000000001</v>
      </c>
      <c r="E208" s="17">
        <f>C208</f>
        <v>33633</v>
      </c>
      <c r="F208" s="18">
        <f>D208</f>
        <v>134.53200000000001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32422</v>
      </c>
      <c r="Q208" s="18">
        <f t="shared" ref="Q208:Q211" si="260">O208*P208</f>
        <v>129.68800000000002</v>
      </c>
      <c r="R208" s="92">
        <f t="shared" ref="R208:R211" si="261">P208</f>
        <v>32422</v>
      </c>
      <c r="S208" s="18">
        <f t="shared" ref="S208:S211" si="262">L208+Q208</f>
        <v>129.68800000000002</v>
      </c>
      <c r="T208" s="16"/>
      <c r="U208" s="18"/>
      <c r="V208" s="16"/>
      <c r="W208" s="18"/>
      <c r="X208" s="21">
        <v>4.0000000000000001E-3</v>
      </c>
      <c r="Y208" s="14">
        <v>32422</v>
      </c>
      <c r="Z208" s="18">
        <f t="shared" ref="Z208:Z211" si="263">X208*Y208</f>
        <v>129.68800000000002</v>
      </c>
      <c r="AA208" s="14">
        <f t="shared" ref="AA208:AA211" si="264">Y208</f>
        <v>32422</v>
      </c>
      <c r="AB208" s="18">
        <f t="shared" ref="AB208:AB211" si="265">U208+Z208</f>
        <v>129.68800000000002</v>
      </c>
    </row>
    <row r="209" spans="1:28">
      <c r="A209" s="8">
        <f>+A208+0.01</f>
        <v>8.02</v>
      </c>
      <c r="B209" s="16" t="s">
        <v>135</v>
      </c>
      <c r="C209" s="17">
        <v>5557</v>
      </c>
      <c r="D209" s="18">
        <v>22.228000000000002</v>
      </c>
      <c r="E209" s="17">
        <f t="shared" ref="E209:F211" si="266">C209</f>
        <v>5557</v>
      </c>
      <c r="F209" s="18">
        <f t="shared" si="266"/>
        <v>22.228000000000002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5618</v>
      </c>
      <c r="Q209" s="18">
        <f t="shared" si="260"/>
        <v>22.472000000000001</v>
      </c>
      <c r="R209" s="92">
        <f t="shared" si="261"/>
        <v>5618</v>
      </c>
      <c r="S209" s="18">
        <f t="shared" si="262"/>
        <v>22.472000000000001</v>
      </c>
      <c r="T209" s="16"/>
      <c r="U209" s="18"/>
      <c r="V209" s="16"/>
      <c r="W209" s="18"/>
      <c r="X209" s="21">
        <v>4.0000000000000001E-3</v>
      </c>
      <c r="Y209" s="14">
        <v>5618</v>
      </c>
      <c r="Z209" s="18">
        <f t="shared" si="263"/>
        <v>22.472000000000001</v>
      </c>
      <c r="AA209" s="14">
        <f t="shared" si="264"/>
        <v>5618</v>
      </c>
      <c r="AB209" s="18">
        <f t="shared" si="265"/>
        <v>22.472000000000001</v>
      </c>
    </row>
    <row r="210" spans="1:28">
      <c r="A210" s="8">
        <f>+A209+0.01</f>
        <v>8.0299999999999994</v>
      </c>
      <c r="B210" s="16" t="s">
        <v>136</v>
      </c>
      <c r="C210" s="17">
        <v>11986</v>
      </c>
      <c r="D210" s="18">
        <v>47.944000000000003</v>
      </c>
      <c r="E210" s="17">
        <f t="shared" si="266"/>
        <v>11986</v>
      </c>
      <c r="F210" s="18">
        <f t="shared" si="266"/>
        <v>47.944000000000003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18840</v>
      </c>
      <c r="Q210" s="18">
        <f t="shared" si="260"/>
        <v>75.36</v>
      </c>
      <c r="R210" s="92">
        <f t="shared" si="261"/>
        <v>18840</v>
      </c>
      <c r="S210" s="18">
        <f t="shared" si="262"/>
        <v>75.36</v>
      </c>
      <c r="T210" s="16"/>
      <c r="U210" s="18"/>
      <c r="V210" s="16"/>
      <c r="W210" s="18"/>
      <c r="X210" s="21">
        <v>4.0000000000000001E-3</v>
      </c>
      <c r="Y210" s="14">
        <v>18840</v>
      </c>
      <c r="Z210" s="18">
        <f t="shared" si="263"/>
        <v>75.36</v>
      </c>
      <c r="AA210" s="14">
        <f t="shared" si="264"/>
        <v>18840</v>
      </c>
      <c r="AB210" s="18">
        <f t="shared" si="265"/>
        <v>75.36</v>
      </c>
    </row>
    <row r="211" spans="1:28">
      <c r="A211" s="8">
        <f>+A210+0.01</f>
        <v>8.0399999999999991</v>
      </c>
      <c r="B211" s="16" t="s">
        <v>137</v>
      </c>
      <c r="C211" s="17">
        <v>13852</v>
      </c>
      <c r="D211" s="18">
        <v>55.408000000000001</v>
      </c>
      <c r="E211" s="17">
        <f t="shared" si="266"/>
        <v>13852</v>
      </c>
      <c r="F211" s="18">
        <f t="shared" si="266"/>
        <v>55.408000000000001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13644</v>
      </c>
      <c r="Q211" s="18">
        <f t="shared" si="260"/>
        <v>54.576000000000001</v>
      </c>
      <c r="R211" s="92">
        <f t="shared" si="261"/>
        <v>13644</v>
      </c>
      <c r="S211" s="18">
        <f t="shared" si="262"/>
        <v>54.576000000000001</v>
      </c>
      <c r="T211" s="16"/>
      <c r="U211" s="18"/>
      <c r="V211" s="16"/>
      <c r="W211" s="18"/>
      <c r="X211" s="21">
        <v>4.0000000000000001E-3</v>
      </c>
      <c r="Y211" s="14">
        <v>13644</v>
      </c>
      <c r="Z211" s="18">
        <f t="shared" si="263"/>
        <v>54.576000000000001</v>
      </c>
      <c r="AA211" s="14">
        <f t="shared" si="264"/>
        <v>13644</v>
      </c>
      <c r="AB211" s="18">
        <f t="shared" si="265"/>
        <v>54.576000000000001</v>
      </c>
    </row>
    <row r="212" spans="1:28" s="50" customFormat="1">
      <c r="A212" s="46"/>
      <c r="B212" s="82" t="s">
        <v>106</v>
      </c>
      <c r="C212" s="83">
        <f>SUM(C208:C211)</f>
        <v>65028</v>
      </c>
      <c r="D212" s="84">
        <f>SUM(D208:D211)</f>
        <v>260.11200000000002</v>
      </c>
      <c r="E212" s="83">
        <f>SUM(E208:E211)</f>
        <v>65028</v>
      </c>
      <c r="F212" s="84">
        <f>SUM(F208:F211)</f>
        <v>260.11200000000002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70524</v>
      </c>
      <c r="Q212" s="84">
        <f t="shared" si="269"/>
        <v>282.09600000000006</v>
      </c>
      <c r="R212" s="276">
        <f t="shared" si="269"/>
        <v>70524</v>
      </c>
      <c r="S212" s="84">
        <f t="shared" si="269"/>
        <v>282.09600000000006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70524</v>
      </c>
      <c r="Z212" s="84">
        <f>SUM(Z208:Z211)</f>
        <v>282.09600000000006</v>
      </c>
      <c r="AA212" s="276">
        <f>SUM(AA208:AA211)</f>
        <v>70524</v>
      </c>
      <c r="AB212" s="84">
        <f>SUM(AB208:AB211)</f>
        <v>282.09600000000006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109</v>
      </c>
      <c r="D241" s="164">
        <f>C241*0.429*12</f>
        <v>561.13199999999995</v>
      </c>
      <c r="E241" s="163">
        <f>C241</f>
        <v>109</v>
      </c>
      <c r="F241" s="164">
        <f>D241</f>
        <v>561.13199999999995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109</v>
      </c>
      <c r="Q241" s="18">
        <f t="shared" ref="Q241:Q254" si="299">O241*P241*12</f>
        <v>596.44799999999998</v>
      </c>
      <c r="R241" s="92">
        <f t="shared" ref="R241:R257" si="300">P241</f>
        <v>109</v>
      </c>
      <c r="S241" s="18">
        <f t="shared" ref="S241:S257" si="301">L241+Q241</f>
        <v>596.44799999999998</v>
      </c>
      <c r="T241" s="162"/>
      <c r="U241" s="164"/>
      <c r="V241" s="162"/>
      <c r="W241" s="164"/>
      <c r="X241" s="166">
        <v>0.45600000000000002</v>
      </c>
      <c r="Y241" s="331">
        <v>109</v>
      </c>
      <c r="Z241" s="121">
        <f>X241*Y241*12</f>
        <v>596.44799999999998</v>
      </c>
      <c r="AA241" s="321">
        <f>Y241</f>
        <v>109</v>
      </c>
      <c r="AB241" s="121">
        <f>U241+Z241</f>
        <v>596.44799999999998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71</v>
      </c>
      <c r="D246" s="176">
        <f>C246*0.6006*12</f>
        <v>511.71120000000002</v>
      </c>
      <c r="E246" s="163">
        <f t="shared" ref="E246:E248" si="309">C246</f>
        <v>71</v>
      </c>
      <c r="F246" s="164">
        <f t="shared" ref="F246:F248" si="310">D246</f>
        <v>511.71120000000002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71</v>
      </c>
      <c r="Q246" s="18">
        <f t="shared" si="299"/>
        <v>544.428</v>
      </c>
      <c r="R246" s="92">
        <f t="shared" si="300"/>
        <v>71</v>
      </c>
      <c r="S246" s="18">
        <f t="shared" si="301"/>
        <v>544.428</v>
      </c>
      <c r="T246" s="174"/>
      <c r="U246" s="176"/>
      <c r="V246" s="174"/>
      <c r="W246" s="176"/>
      <c r="X246" s="177">
        <v>0.63900000000000001</v>
      </c>
      <c r="Y246" s="278">
        <v>71</v>
      </c>
      <c r="Z246" s="121">
        <f t="shared" ref="Z246:Z254" si="311">X246*Y246*12</f>
        <v>544.428</v>
      </c>
      <c r="AA246" s="321">
        <f t="shared" si="306"/>
        <v>71</v>
      </c>
      <c r="AB246" s="121">
        <f t="shared" ref="AB246:AB257" si="312">U246+Z246</f>
        <v>544.428</v>
      </c>
    </row>
    <row r="247" spans="1:28" s="125" customFormat="1">
      <c r="A247" s="118"/>
      <c r="B247" s="174" t="s">
        <v>151</v>
      </c>
      <c r="C247" s="175">
        <f t="shared" si="308"/>
        <v>77</v>
      </c>
      <c r="D247" s="176">
        <f t="shared" ref="D247:D248" si="313">C247*0.6006*12</f>
        <v>554.95440000000008</v>
      </c>
      <c r="E247" s="163">
        <f t="shared" si="309"/>
        <v>77</v>
      </c>
      <c r="F247" s="164">
        <f t="shared" si="310"/>
        <v>554.95440000000008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77</v>
      </c>
      <c r="Q247" s="18">
        <f t="shared" si="299"/>
        <v>590.43600000000004</v>
      </c>
      <c r="R247" s="92">
        <f t="shared" si="300"/>
        <v>77</v>
      </c>
      <c r="S247" s="18">
        <f t="shared" si="301"/>
        <v>590.43600000000004</v>
      </c>
      <c r="T247" s="174"/>
      <c r="U247" s="176"/>
      <c r="V247" s="174"/>
      <c r="W247" s="176"/>
      <c r="X247" s="177">
        <v>0.63900000000000001</v>
      </c>
      <c r="Y247" s="278">
        <v>77</v>
      </c>
      <c r="Z247" s="121">
        <f t="shared" si="311"/>
        <v>590.43600000000004</v>
      </c>
      <c r="AA247" s="321">
        <f t="shared" si="306"/>
        <v>77</v>
      </c>
      <c r="AB247" s="121">
        <f t="shared" si="312"/>
        <v>590.43600000000004</v>
      </c>
    </row>
    <row r="248" spans="1:28" s="125" customFormat="1">
      <c r="A248" s="118"/>
      <c r="B248" s="174" t="s">
        <v>152</v>
      </c>
      <c r="C248" s="175">
        <f t="shared" si="308"/>
        <v>76</v>
      </c>
      <c r="D248" s="176">
        <f t="shared" si="313"/>
        <v>547.74720000000002</v>
      </c>
      <c r="E248" s="163">
        <f t="shared" si="309"/>
        <v>76</v>
      </c>
      <c r="F248" s="164">
        <f t="shared" si="310"/>
        <v>547.74720000000002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76</v>
      </c>
      <c r="Q248" s="18">
        <f t="shared" si="299"/>
        <v>582.76800000000003</v>
      </c>
      <c r="R248" s="92">
        <f t="shared" si="300"/>
        <v>76</v>
      </c>
      <c r="S248" s="18">
        <f t="shared" si="301"/>
        <v>582.76800000000003</v>
      </c>
      <c r="T248" s="174"/>
      <c r="U248" s="176"/>
      <c r="V248" s="174"/>
      <c r="W248" s="176"/>
      <c r="X248" s="177">
        <v>0.63900000000000001</v>
      </c>
      <c r="Y248" s="278">
        <v>76</v>
      </c>
      <c r="Z248" s="121">
        <f t="shared" si="311"/>
        <v>582.76800000000003</v>
      </c>
      <c r="AA248" s="321">
        <f t="shared" si="306"/>
        <v>76</v>
      </c>
      <c r="AB248" s="121">
        <f t="shared" si="312"/>
        <v>582.76800000000003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89</v>
      </c>
      <c r="D255" s="176">
        <f>C255*0.12*10</f>
        <v>106.8</v>
      </c>
      <c r="E255" s="163">
        <f t="shared" ref="E255:E257" si="314">C255</f>
        <v>89</v>
      </c>
      <c r="F255" s="164">
        <f t="shared" ref="F255:F257" si="315">D255</f>
        <v>106.8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89</v>
      </c>
      <c r="Q255" s="18">
        <f>O255*P255*10</f>
        <v>106.8</v>
      </c>
      <c r="R255" s="92">
        <f t="shared" si="300"/>
        <v>89</v>
      </c>
      <c r="S255" s="18">
        <f t="shared" si="301"/>
        <v>106.8</v>
      </c>
      <c r="T255" s="178"/>
      <c r="U255" s="176"/>
      <c r="V255" s="178"/>
      <c r="W255" s="176"/>
      <c r="X255" s="177">
        <v>0.12</v>
      </c>
      <c r="Y255" s="278">
        <v>89</v>
      </c>
      <c r="Z255" s="18">
        <f t="shared" ref="Z255:Z257" si="316">X255*Y255*10</f>
        <v>106.8</v>
      </c>
      <c r="AA255" s="321">
        <f t="shared" si="306"/>
        <v>89</v>
      </c>
      <c r="AB255" s="121">
        <f t="shared" si="312"/>
        <v>106.8</v>
      </c>
    </row>
    <row r="256" spans="1:28" s="125" customFormat="1">
      <c r="A256" s="118"/>
      <c r="B256" s="178" t="s">
        <v>157</v>
      </c>
      <c r="C256" s="175">
        <f t="shared" ref="C256:C257" si="317">P256</f>
        <v>36</v>
      </c>
      <c r="D256" s="176">
        <f t="shared" ref="D256:D257" si="318">C256*0.12*10</f>
        <v>43.2</v>
      </c>
      <c r="E256" s="163">
        <f t="shared" si="314"/>
        <v>36</v>
      </c>
      <c r="F256" s="164">
        <f t="shared" si="315"/>
        <v>43.2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36</v>
      </c>
      <c r="Q256" s="18">
        <f>O256*P256*10</f>
        <v>43.2</v>
      </c>
      <c r="R256" s="92">
        <f t="shared" si="300"/>
        <v>36</v>
      </c>
      <c r="S256" s="18">
        <f t="shared" si="301"/>
        <v>43.2</v>
      </c>
      <c r="T256" s="178"/>
      <c r="U256" s="176"/>
      <c r="V256" s="178"/>
      <c r="W256" s="176"/>
      <c r="X256" s="177">
        <v>0.12</v>
      </c>
      <c r="Y256" s="278">
        <v>36</v>
      </c>
      <c r="Z256" s="18">
        <f t="shared" si="316"/>
        <v>43.2</v>
      </c>
      <c r="AA256" s="321">
        <f t="shared" si="306"/>
        <v>36</v>
      </c>
      <c r="AB256" s="121">
        <f t="shared" si="312"/>
        <v>43.2</v>
      </c>
    </row>
    <row r="257" spans="1:28" s="125" customFormat="1">
      <c r="A257" s="118"/>
      <c r="B257" s="178" t="s">
        <v>167</v>
      </c>
      <c r="C257" s="175">
        <f t="shared" si="317"/>
        <v>90</v>
      </c>
      <c r="D257" s="176">
        <f t="shared" si="318"/>
        <v>107.99999999999999</v>
      </c>
      <c r="E257" s="163">
        <f t="shared" si="314"/>
        <v>90</v>
      </c>
      <c r="F257" s="164">
        <f t="shared" si="315"/>
        <v>107.99999999999999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90</v>
      </c>
      <c r="Q257" s="18">
        <f>O257*P257*10</f>
        <v>107.99999999999999</v>
      </c>
      <c r="R257" s="92">
        <f t="shared" si="300"/>
        <v>90</v>
      </c>
      <c r="S257" s="18">
        <f t="shared" si="301"/>
        <v>107.99999999999999</v>
      </c>
      <c r="T257" s="178"/>
      <c r="U257" s="176"/>
      <c r="V257" s="178"/>
      <c r="W257" s="176"/>
      <c r="X257" s="177">
        <v>0.12</v>
      </c>
      <c r="Y257" s="278">
        <v>90</v>
      </c>
      <c r="Z257" s="18">
        <f t="shared" si="316"/>
        <v>107.99999999999999</v>
      </c>
      <c r="AA257" s="321">
        <f t="shared" si="306"/>
        <v>90</v>
      </c>
      <c r="AB257" s="121">
        <f t="shared" si="312"/>
        <v>107.99999999999999</v>
      </c>
    </row>
    <row r="258" spans="1:28" s="50" customFormat="1">
      <c r="A258" s="179"/>
      <c r="B258" s="159" t="s">
        <v>106</v>
      </c>
      <c r="C258" s="160">
        <f>SUM(C241:C257)</f>
        <v>548</v>
      </c>
      <c r="D258" s="161">
        <f>SUM(D241:D257)</f>
        <v>2433.5448000000001</v>
      </c>
      <c r="E258" s="160">
        <f>SUM(E241:E257)</f>
        <v>548</v>
      </c>
      <c r="F258" s="161">
        <f>SUM(F241:F257)</f>
        <v>2433.5448000000001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548</v>
      </c>
      <c r="Q258" s="161">
        <f t="shared" si="321"/>
        <v>2572.08</v>
      </c>
      <c r="R258" s="301">
        <f t="shared" si="321"/>
        <v>548</v>
      </c>
      <c r="S258" s="161">
        <f t="shared" si="321"/>
        <v>2572.08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548</v>
      </c>
      <c r="Z258" s="161">
        <f t="shared" si="323"/>
        <v>2572.08</v>
      </c>
      <c r="AA258" s="301">
        <f t="shared" si="323"/>
        <v>548</v>
      </c>
      <c r="AB258" s="161">
        <f t="shared" si="323"/>
        <v>2572.08</v>
      </c>
    </row>
    <row r="259" spans="1:28" s="50" customFormat="1">
      <c r="A259" s="179"/>
      <c r="B259" s="180" t="s">
        <v>10</v>
      </c>
      <c r="C259" s="181">
        <f>C258</f>
        <v>548</v>
      </c>
      <c r="D259" s="182">
        <f>D258</f>
        <v>2433.5448000000001</v>
      </c>
      <c r="E259" s="181">
        <f>E258</f>
        <v>548</v>
      </c>
      <c r="F259" s="182">
        <f>F258</f>
        <v>2433.5448000000001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548</v>
      </c>
      <c r="Q259" s="182">
        <f t="shared" si="326"/>
        <v>2572.08</v>
      </c>
      <c r="R259" s="304">
        <f t="shared" si="326"/>
        <v>548</v>
      </c>
      <c r="S259" s="182">
        <f t="shared" si="326"/>
        <v>2572.08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548</v>
      </c>
      <c r="Z259" s="182">
        <f t="shared" si="328"/>
        <v>2572.08</v>
      </c>
      <c r="AA259" s="304">
        <f t="shared" si="328"/>
        <v>548</v>
      </c>
      <c r="AB259" s="182">
        <f t="shared" si="328"/>
        <v>2572.08</v>
      </c>
    </row>
    <row r="260" spans="1:28" s="50" customFormat="1">
      <c r="A260" s="179"/>
      <c r="B260" s="180" t="s">
        <v>168</v>
      </c>
      <c r="C260" s="181">
        <f>C238+C259</f>
        <v>548</v>
      </c>
      <c r="D260" s="182">
        <f>D238+D259</f>
        <v>2433.5448000000001</v>
      </c>
      <c r="E260" s="181">
        <f>E238+E259</f>
        <v>548</v>
      </c>
      <c r="F260" s="182">
        <f>F238+F259</f>
        <v>2433.5448000000001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548</v>
      </c>
      <c r="Q260" s="182">
        <f t="shared" si="331"/>
        <v>2572.08</v>
      </c>
      <c r="R260" s="304">
        <f t="shared" si="331"/>
        <v>548</v>
      </c>
      <c r="S260" s="182">
        <f t="shared" si="331"/>
        <v>2572.08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548</v>
      </c>
      <c r="Z260" s="182">
        <f t="shared" si="333"/>
        <v>2572.08</v>
      </c>
      <c r="AA260" s="304">
        <f t="shared" si="333"/>
        <v>548</v>
      </c>
      <c r="AB260" s="182">
        <f t="shared" si="333"/>
        <v>2572.08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1004</v>
      </c>
      <c r="D264" s="18">
        <v>7.0280000000000005</v>
      </c>
      <c r="E264" s="19">
        <v>956</v>
      </c>
      <c r="F264" s="18">
        <v>6.69</v>
      </c>
      <c r="G264" s="241">
        <f t="shared" ref="G264:G270" si="334">E264/C264*100</f>
        <v>95.2191235059761</v>
      </c>
      <c r="H264" s="18">
        <f t="shared" ref="H264:H270" si="335">F264/D264*100</f>
        <v>95.190665907797381</v>
      </c>
      <c r="I264" s="16"/>
      <c r="J264" s="20"/>
      <c r="K264" s="16"/>
      <c r="L264" s="18"/>
      <c r="M264" s="16"/>
      <c r="N264" s="18"/>
      <c r="O264" s="21">
        <v>0.01</v>
      </c>
      <c r="P264" s="92">
        <v>1115</v>
      </c>
      <c r="Q264" s="18">
        <f>O264*P264</f>
        <v>11.15</v>
      </c>
      <c r="R264" s="92">
        <f>P264</f>
        <v>1115</v>
      </c>
      <c r="S264" s="18">
        <f>L264+Q264</f>
        <v>11.15</v>
      </c>
      <c r="T264" s="16"/>
      <c r="U264" s="18"/>
      <c r="V264" s="16"/>
      <c r="W264" s="18"/>
      <c r="X264" s="21">
        <v>0.01</v>
      </c>
      <c r="Y264" s="14">
        <v>1115</v>
      </c>
      <c r="Z264" s="18">
        <f>X264*Y264</f>
        <v>11.15</v>
      </c>
      <c r="AA264" s="14">
        <f>Y264</f>
        <v>1115</v>
      </c>
      <c r="AB264" s="18">
        <f>U264+Z264</f>
        <v>11.15</v>
      </c>
    </row>
    <row r="265" spans="1:28" s="66" customFormat="1">
      <c r="A265" s="8"/>
      <c r="B265" s="16" t="s">
        <v>172</v>
      </c>
      <c r="C265" s="17">
        <v>1144</v>
      </c>
      <c r="D265" s="18">
        <v>8.0080000000000009</v>
      </c>
      <c r="E265" s="19">
        <v>1079</v>
      </c>
      <c r="F265" s="18">
        <v>4.8600000000000003</v>
      </c>
      <c r="G265" s="241">
        <f t="shared" si="334"/>
        <v>94.318181818181827</v>
      </c>
      <c r="H265" s="18">
        <f t="shared" si="335"/>
        <v>60.68931068931068</v>
      </c>
      <c r="I265" s="16"/>
      <c r="J265" s="20"/>
      <c r="K265" s="16"/>
      <c r="L265" s="18"/>
      <c r="M265" s="16"/>
      <c r="N265" s="18"/>
      <c r="O265" s="21">
        <v>0.01</v>
      </c>
      <c r="P265" s="92">
        <v>1000</v>
      </c>
      <c r="Q265" s="18">
        <f t="shared" ref="Q265:Q282" si="336">O265*P265</f>
        <v>10</v>
      </c>
      <c r="R265" s="92">
        <f t="shared" ref="R265:R282" si="337">P265</f>
        <v>1000</v>
      </c>
      <c r="S265" s="18">
        <f t="shared" ref="S265:S282" si="338">L265+Q265</f>
        <v>10</v>
      </c>
      <c r="T265" s="16"/>
      <c r="U265" s="18"/>
      <c r="V265" s="16"/>
      <c r="W265" s="18"/>
      <c r="X265" s="21">
        <v>0.01</v>
      </c>
      <c r="Y265" s="14">
        <v>1000</v>
      </c>
      <c r="Z265" s="18">
        <f t="shared" ref="Z265:Z270" si="339">X265*Y265</f>
        <v>10</v>
      </c>
      <c r="AA265" s="14">
        <f t="shared" ref="AA265:AA270" si="340">Y265</f>
        <v>1000</v>
      </c>
      <c r="AB265" s="18">
        <f t="shared" ref="AB265:AB270" si="341">U265+Z265</f>
        <v>10</v>
      </c>
    </row>
    <row r="266" spans="1:28" s="66" customFormat="1">
      <c r="A266" s="8"/>
      <c r="B266" s="16" t="s">
        <v>173</v>
      </c>
      <c r="C266" s="17">
        <v>1061</v>
      </c>
      <c r="D266" s="18">
        <v>7.4270000000000005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1059</v>
      </c>
      <c r="Q266" s="18">
        <f t="shared" si="336"/>
        <v>10.59</v>
      </c>
      <c r="R266" s="92">
        <f t="shared" si="337"/>
        <v>1059</v>
      </c>
      <c r="S266" s="18">
        <f t="shared" si="338"/>
        <v>10.59</v>
      </c>
      <c r="T266" s="16"/>
      <c r="U266" s="18"/>
      <c r="V266" s="16"/>
      <c r="W266" s="18"/>
      <c r="X266" s="21">
        <v>0.01</v>
      </c>
      <c r="Y266" s="14">
        <v>1059</v>
      </c>
      <c r="Z266" s="18">
        <f t="shared" si="339"/>
        <v>10.59</v>
      </c>
      <c r="AA266" s="14">
        <f t="shared" si="340"/>
        <v>1059</v>
      </c>
      <c r="AB266" s="18">
        <f t="shared" si="341"/>
        <v>10.59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1004</v>
      </c>
      <c r="D268" s="18">
        <v>6.024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1115</v>
      </c>
      <c r="Q268" s="18">
        <f t="shared" si="336"/>
        <v>11.15</v>
      </c>
      <c r="R268" s="92">
        <f t="shared" si="337"/>
        <v>1115</v>
      </c>
      <c r="S268" s="18">
        <f t="shared" si="338"/>
        <v>11.15</v>
      </c>
      <c r="T268" s="16"/>
      <c r="U268" s="18"/>
      <c r="V268" s="16"/>
      <c r="W268" s="18"/>
      <c r="X268" s="21">
        <v>0.01</v>
      </c>
      <c r="Y268" s="14">
        <f>Y264</f>
        <v>1115</v>
      </c>
      <c r="Z268" s="18">
        <f t="shared" si="339"/>
        <v>11.15</v>
      </c>
      <c r="AA268" s="14">
        <f t="shared" si="340"/>
        <v>1115</v>
      </c>
      <c r="AB268" s="18">
        <f t="shared" si="341"/>
        <v>11.15</v>
      </c>
    </row>
    <row r="269" spans="1:28" s="66" customFormat="1">
      <c r="A269" s="8"/>
      <c r="B269" s="16" t="s">
        <v>172</v>
      </c>
      <c r="C269" s="17">
        <v>1144</v>
      </c>
      <c r="D269" s="18">
        <v>6.8639999999999999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1000</v>
      </c>
      <c r="Q269" s="18">
        <f t="shared" si="336"/>
        <v>10</v>
      </c>
      <c r="R269" s="92">
        <f t="shared" si="337"/>
        <v>1000</v>
      </c>
      <c r="S269" s="18">
        <f t="shared" si="338"/>
        <v>10</v>
      </c>
      <c r="T269" s="16"/>
      <c r="U269" s="18"/>
      <c r="V269" s="16"/>
      <c r="W269" s="18"/>
      <c r="X269" s="21">
        <v>0.01</v>
      </c>
      <c r="Y269" s="14">
        <f>Y265</f>
        <v>1000</v>
      </c>
      <c r="Z269" s="18">
        <f t="shared" si="339"/>
        <v>10</v>
      </c>
      <c r="AA269" s="14">
        <f t="shared" si="340"/>
        <v>1000</v>
      </c>
      <c r="AB269" s="18">
        <f t="shared" si="341"/>
        <v>10</v>
      </c>
    </row>
    <row r="270" spans="1:28" s="66" customFormat="1">
      <c r="A270" s="8"/>
      <c r="B270" s="16" t="s">
        <v>173</v>
      </c>
      <c r="C270" s="17">
        <v>1061</v>
      </c>
      <c r="D270" s="18">
        <v>6.3660000000000005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1059</v>
      </c>
      <c r="Q270" s="18">
        <f t="shared" si="336"/>
        <v>10.59</v>
      </c>
      <c r="R270" s="92">
        <f t="shared" si="337"/>
        <v>1059</v>
      </c>
      <c r="S270" s="18">
        <f t="shared" si="338"/>
        <v>10.59</v>
      </c>
      <c r="T270" s="16"/>
      <c r="U270" s="18"/>
      <c r="V270" s="16"/>
      <c r="W270" s="18"/>
      <c r="X270" s="21">
        <v>0.01</v>
      </c>
      <c r="Y270" s="14">
        <f>Y266</f>
        <v>1059</v>
      </c>
      <c r="Z270" s="18">
        <f t="shared" si="339"/>
        <v>10.59</v>
      </c>
      <c r="AA270" s="14">
        <f t="shared" si="340"/>
        <v>1059</v>
      </c>
      <c r="AB270" s="18">
        <f t="shared" si="341"/>
        <v>10.59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0</v>
      </c>
      <c r="D281" s="136">
        <v>0</v>
      </c>
      <c r="E281" s="135"/>
      <c r="F281" s="136"/>
      <c r="G281" s="133" t="e">
        <f t="shared" ref="G281:H282" si="348">E281/C281*100</f>
        <v>#DIV/0!</v>
      </c>
      <c r="H281" s="136" t="e">
        <f t="shared" si="348"/>
        <v>#DIV/0!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25</v>
      </c>
      <c r="D282" s="18">
        <v>0.4</v>
      </c>
      <c r="E282" s="17">
        <f>C282</f>
        <v>25</v>
      </c>
      <c r="F282" s="18">
        <f>D282</f>
        <v>0.4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183</v>
      </c>
      <c r="Q282" s="18">
        <f t="shared" si="336"/>
        <v>3.66</v>
      </c>
      <c r="R282" s="92">
        <f t="shared" si="337"/>
        <v>183</v>
      </c>
      <c r="S282" s="18">
        <f t="shared" si="338"/>
        <v>3.66</v>
      </c>
      <c r="T282" s="16"/>
      <c r="U282" s="18"/>
      <c r="V282" s="16"/>
      <c r="W282" s="18"/>
      <c r="X282" s="21">
        <v>1.6E-2</v>
      </c>
      <c r="Y282" s="14">
        <v>183</v>
      </c>
      <c r="Z282" s="18">
        <f t="shared" si="343"/>
        <v>2.9279999999999999</v>
      </c>
      <c r="AA282" s="14">
        <f t="shared" si="344"/>
        <v>183</v>
      </c>
      <c r="AB282" s="18">
        <f t="shared" si="345"/>
        <v>2.9279999999999999</v>
      </c>
    </row>
    <row r="283" spans="1:28" s="50" customFormat="1">
      <c r="A283" s="46"/>
      <c r="B283" s="82" t="s">
        <v>106</v>
      </c>
      <c r="C283" s="83">
        <f>SUM(C268:C282)</f>
        <v>3240</v>
      </c>
      <c r="D283" s="84">
        <f>SUM(D264:D282)</f>
        <v>42.200999999999993</v>
      </c>
      <c r="E283" s="83">
        <f>SUM(E268:E282)</f>
        <v>31</v>
      </c>
      <c r="F283" s="84">
        <f>SUM(F264:F282)</f>
        <v>12.034000000000002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3507</v>
      </c>
      <c r="Q283" s="84">
        <f t="shared" ref="Q283" si="355">SUM(Q264:Q282)</f>
        <v>70.22</v>
      </c>
      <c r="R283" s="276">
        <f t="shared" ref="R283" si="356">SUM(R268:R282)</f>
        <v>3507</v>
      </c>
      <c r="S283" s="84">
        <f t="shared" ref="S283" si="357">SUM(S264:S282)</f>
        <v>70.22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3507</v>
      </c>
      <c r="Z283" s="84">
        <f t="shared" ref="Z283" si="361">SUM(Z264:Z282)</f>
        <v>69.408000000000001</v>
      </c>
      <c r="AA283" s="276">
        <f t="shared" ref="AA283" si="362">SUM(AA268:AA282)</f>
        <v>3507</v>
      </c>
      <c r="AB283" s="84">
        <f t="shared" ref="AB283" si="363">SUM(AB264:AB282)</f>
        <v>69.408000000000001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26</v>
      </c>
      <c r="D287" s="185">
        <f>C287*12*0.16</f>
        <v>49.92</v>
      </c>
      <c r="E287" s="184">
        <f>C287</f>
        <v>26</v>
      </c>
      <c r="F287" s="185">
        <f>D287</f>
        <v>49.92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36</v>
      </c>
      <c r="Q287" s="18">
        <f>O287*P287*12</f>
        <v>76.031999999999996</v>
      </c>
      <c r="R287" s="92">
        <f t="shared" si="365"/>
        <v>36</v>
      </c>
      <c r="S287" s="18">
        <f t="shared" si="366"/>
        <v>76.031999999999996</v>
      </c>
      <c r="T287" s="183"/>
      <c r="U287" s="185"/>
      <c r="V287" s="183"/>
      <c r="W287" s="185"/>
      <c r="X287" s="188">
        <v>0.17599999999999999</v>
      </c>
      <c r="Y287" s="333">
        <v>36</v>
      </c>
      <c r="Z287" s="18">
        <f>X287*Y287*12</f>
        <v>76.031999999999996</v>
      </c>
      <c r="AA287" s="14">
        <f>Y287</f>
        <v>36</v>
      </c>
      <c r="AB287" s="18">
        <f>U287+Z287</f>
        <v>76.031999999999996</v>
      </c>
    </row>
    <row r="288" spans="1:28" s="66" customFormat="1">
      <c r="A288" s="8"/>
      <c r="B288" s="183" t="s">
        <v>188</v>
      </c>
      <c r="C288" s="184">
        <v>13</v>
      </c>
      <c r="D288" s="185">
        <f>C288*12*0.16</f>
        <v>24.96</v>
      </c>
      <c r="E288" s="184">
        <f t="shared" ref="E288:E296" si="368">C288</f>
        <v>13</v>
      </c>
      <c r="F288" s="185">
        <f t="shared" ref="F288:F296" si="369">D288</f>
        <v>24.96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18</v>
      </c>
      <c r="Q288" s="18">
        <f>O288*P288*12</f>
        <v>38.015999999999998</v>
      </c>
      <c r="R288" s="92">
        <f t="shared" si="365"/>
        <v>18</v>
      </c>
      <c r="S288" s="18">
        <f t="shared" si="366"/>
        <v>38.015999999999998</v>
      </c>
      <c r="T288" s="183"/>
      <c r="U288" s="185"/>
      <c r="V288" s="183"/>
      <c r="W288" s="185"/>
      <c r="X288" s="188">
        <v>0.17599999999999999</v>
      </c>
      <c r="Y288" s="333">
        <v>18</v>
      </c>
      <c r="Z288" s="18">
        <f t="shared" ref="Z288:Z290" si="370">X288*Y288*12</f>
        <v>38.015999999999998</v>
      </c>
      <c r="AA288" s="14">
        <f t="shared" ref="AA288:AA290" si="371">Y288</f>
        <v>18</v>
      </c>
      <c r="AB288" s="18">
        <f t="shared" ref="AB288:AB290" si="372">U288+Z288</f>
        <v>38.015999999999998</v>
      </c>
    </row>
    <row r="289" spans="1:28" s="66" customFormat="1">
      <c r="A289" s="8"/>
      <c r="B289" s="183" t="s">
        <v>189</v>
      </c>
      <c r="C289" s="184">
        <v>13</v>
      </c>
      <c r="D289" s="185">
        <f>C289*12*0.16</f>
        <v>24.96</v>
      </c>
      <c r="E289" s="184">
        <f t="shared" si="368"/>
        <v>13</v>
      </c>
      <c r="F289" s="185">
        <f t="shared" si="369"/>
        <v>24.96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18</v>
      </c>
      <c r="Q289" s="18">
        <f>O289*P289*12</f>
        <v>38.015999999999998</v>
      </c>
      <c r="R289" s="92">
        <f t="shared" si="365"/>
        <v>18</v>
      </c>
      <c r="S289" s="18">
        <f t="shared" si="366"/>
        <v>38.015999999999998</v>
      </c>
      <c r="T289" s="183"/>
      <c r="U289" s="185"/>
      <c r="V289" s="183"/>
      <c r="W289" s="185"/>
      <c r="X289" s="188">
        <v>0.17599999999999999</v>
      </c>
      <c r="Y289" s="333">
        <v>18</v>
      </c>
      <c r="Z289" s="18">
        <f t="shared" si="370"/>
        <v>38.015999999999998</v>
      </c>
      <c r="AA289" s="14">
        <f t="shared" si="371"/>
        <v>18</v>
      </c>
      <c r="AB289" s="18">
        <f t="shared" si="372"/>
        <v>38.015999999999998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18</v>
      </c>
      <c r="Q290" s="18">
        <f>O290*P290*12</f>
        <v>25.92</v>
      </c>
      <c r="R290" s="92">
        <f t="shared" si="365"/>
        <v>18</v>
      </c>
      <c r="S290" s="18">
        <f t="shared" si="366"/>
        <v>25.92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13</v>
      </c>
      <c r="Q292" s="18">
        <f>O292*P292</f>
        <v>13</v>
      </c>
      <c r="R292" s="92">
        <f t="shared" si="365"/>
        <v>13</v>
      </c>
      <c r="S292" s="18">
        <f t="shared" si="366"/>
        <v>13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13</v>
      </c>
      <c r="D293" s="185">
        <f>C293*0.5</f>
        <v>6.5</v>
      </c>
      <c r="E293" s="184">
        <f t="shared" si="368"/>
        <v>13</v>
      </c>
      <c r="F293" s="185">
        <f t="shared" si="369"/>
        <v>6.5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18</v>
      </c>
      <c r="Q293" s="18">
        <f t="shared" ref="Q293:Q296" si="376">O293*P293</f>
        <v>9</v>
      </c>
      <c r="R293" s="92">
        <f t="shared" ref="R293:R296" si="377">P293</f>
        <v>18</v>
      </c>
      <c r="S293" s="18">
        <f t="shared" ref="S293:S296" si="378">L293+Q293</f>
        <v>9</v>
      </c>
      <c r="T293" s="16"/>
      <c r="U293" s="18"/>
      <c r="V293" s="16"/>
      <c r="W293" s="18"/>
      <c r="X293" s="21">
        <v>0.5</v>
      </c>
      <c r="Y293" s="14">
        <v>18</v>
      </c>
      <c r="Z293" s="18">
        <f t="shared" si="373"/>
        <v>9</v>
      </c>
      <c r="AA293" s="14">
        <f t="shared" si="374"/>
        <v>18</v>
      </c>
      <c r="AB293" s="18">
        <f t="shared" si="375"/>
        <v>9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13</v>
      </c>
      <c r="D294" s="185">
        <f>C294*0.3</f>
        <v>3.9</v>
      </c>
      <c r="E294" s="184">
        <f t="shared" si="368"/>
        <v>13</v>
      </c>
      <c r="F294" s="185">
        <f t="shared" si="369"/>
        <v>3.9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18</v>
      </c>
      <c r="Q294" s="18">
        <f t="shared" si="376"/>
        <v>5.3999999999999995</v>
      </c>
      <c r="R294" s="92">
        <f t="shared" si="377"/>
        <v>18</v>
      </c>
      <c r="S294" s="18">
        <f t="shared" si="378"/>
        <v>5.3999999999999995</v>
      </c>
      <c r="T294" s="183"/>
      <c r="U294" s="185"/>
      <c r="V294" s="183"/>
      <c r="W294" s="185"/>
      <c r="X294" s="188">
        <v>0.3</v>
      </c>
      <c r="Y294" s="333">
        <v>18</v>
      </c>
      <c r="Z294" s="18">
        <f t="shared" si="373"/>
        <v>5.3999999999999995</v>
      </c>
      <c r="AA294" s="14">
        <f t="shared" si="374"/>
        <v>18</v>
      </c>
      <c r="AB294" s="18">
        <f t="shared" si="375"/>
        <v>5.3999999999999995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18</v>
      </c>
      <c r="Q295" s="18">
        <f t="shared" si="376"/>
        <v>1.8</v>
      </c>
      <c r="R295" s="92">
        <f t="shared" si="377"/>
        <v>18</v>
      </c>
      <c r="S295" s="18">
        <f t="shared" si="378"/>
        <v>1.8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18</v>
      </c>
      <c r="Q296" s="18">
        <f t="shared" si="376"/>
        <v>1.8</v>
      </c>
      <c r="R296" s="92">
        <f t="shared" si="377"/>
        <v>18</v>
      </c>
      <c r="S296" s="18">
        <f t="shared" si="378"/>
        <v>1.8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13</v>
      </c>
      <c r="D297" s="84">
        <f>SUM(D287:D296)</f>
        <v>110.24000000000001</v>
      </c>
      <c r="E297" s="83">
        <f>E293</f>
        <v>13</v>
      </c>
      <c r="F297" s="84">
        <f>SUM(F287:F296)</f>
        <v>110.24000000000001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18</v>
      </c>
      <c r="Q297" s="84">
        <f t="shared" ref="Q297" si="386">SUM(Q287:Q296)</f>
        <v>213.98400000000001</v>
      </c>
      <c r="R297" s="276">
        <f t="shared" ref="R297" si="387">R293</f>
        <v>18</v>
      </c>
      <c r="S297" s="84">
        <f t="shared" ref="S297" si="388">SUM(S287:S296)</f>
        <v>213.98400000000001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18</v>
      </c>
      <c r="Z297" s="84">
        <f t="shared" ref="Z297" si="391">SUM(Z287:Z296)</f>
        <v>166.464</v>
      </c>
      <c r="AA297" s="276">
        <f t="shared" ref="AA297" si="392">AA293</f>
        <v>18</v>
      </c>
      <c r="AB297" s="84">
        <f t="shared" ref="AB297" si="393">SUM(AB287:AB296)</f>
        <v>166.464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68</v>
      </c>
      <c r="D299" s="18">
        <f>C299*0.162*12</f>
        <v>132.19200000000001</v>
      </c>
      <c r="E299" s="17">
        <f>C299</f>
        <v>68</v>
      </c>
      <c r="F299" s="18">
        <f>D299</f>
        <v>132.19200000000001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71</v>
      </c>
      <c r="Q299" s="18">
        <f>O299*P299*12</f>
        <v>151.82640000000001</v>
      </c>
      <c r="R299" s="92">
        <f>P299</f>
        <v>71</v>
      </c>
      <c r="S299" s="18">
        <f>L299+Q299</f>
        <v>151.82640000000001</v>
      </c>
      <c r="T299" s="16"/>
      <c r="U299" s="18"/>
      <c r="V299" s="16"/>
      <c r="W299" s="18"/>
      <c r="X299" s="21">
        <v>0.1782</v>
      </c>
      <c r="Y299" s="14">
        <v>68</v>
      </c>
      <c r="Z299" s="18">
        <f>X299*Y299*12</f>
        <v>145.41120000000001</v>
      </c>
      <c r="AA299" s="14">
        <f>Y299</f>
        <v>68</v>
      </c>
      <c r="AB299" s="18">
        <f>U299+Z299</f>
        <v>145.41120000000001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71</v>
      </c>
      <c r="Q301" s="18">
        <f t="shared" ref="Q301:Q305" si="400">O301*P301</f>
        <v>7.1000000000000005</v>
      </c>
      <c r="R301" s="92">
        <f t="shared" si="396"/>
        <v>71</v>
      </c>
      <c r="S301" s="18">
        <f t="shared" ref="S301:S305" si="401">L301+Q301</f>
        <v>7.1000000000000005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68</v>
      </c>
      <c r="D302" s="18">
        <f>C302*0.1</f>
        <v>6.8000000000000007</v>
      </c>
      <c r="E302" s="17">
        <f>C302</f>
        <v>68</v>
      </c>
      <c r="F302" s="18">
        <f>D302</f>
        <v>6.8000000000000007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71</v>
      </c>
      <c r="Q302" s="18">
        <f t="shared" si="400"/>
        <v>7.1000000000000005</v>
      </c>
      <c r="R302" s="92">
        <f t="shared" si="396"/>
        <v>71</v>
      </c>
      <c r="S302" s="18">
        <f t="shared" si="401"/>
        <v>7.1000000000000005</v>
      </c>
      <c r="T302" s="16"/>
      <c r="U302" s="18"/>
      <c r="V302" s="16"/>
      <c r="W302" s="18"/>
      <c r="X302" s="21">
        <v>0.1</v>
      </c>
      <c r="Y302" s="14">
        <v>68</v>
      </c>
      <c r="Z302" s="18">
        <f t="shared" si="402"/>
        <v>6.8000000000000007</v>
      </c>
      <c r="AA302" s="14">
        <f t="shared" si="398"/>
        <v>68</v>
      </c>
      <c r="AB302" s="18">
        <f t="shared" si="403"/>
        <v>6.8000000000000007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68</v>
      </c>
      <c r="D303" s="185">
        <f>C303*0.12</f>
        <v>8.16</v>
      </c>
      <c r="E303" s="17">
        <f>C303</f>
        <v>68</v>
      </c>
      <c r="F303" s="18">
        <f>D303</f>
        <v>8.16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71</v>
      </c>
      <c r="Q303" s="18">
        <f t="shared" si="400"/>
        <v>8.52</v>
      </c>
      <c r="R303" s="92">
        <f t="shared" si="396"/>
        <v>71</v>
      </c>
      <c r="S303" s="18">
        <f t="shared" si="401"/>
        <v>8.52</v>
      </c>
      <c r="T303" s="183"/>
      <c r="U303" s="185"/>
      <c r="V303" s="183"/>
      <c r="W303" s="185"/>
      <c r="X303" s="188">
        <v>0.12</v>
      </c>
      <c r="Y303" s="333">
        <v>68</v>
      </c>
      <c r="Z303" s="18">
        <f t="shared" si="402"/>
        <v>8.16</v>
      </c>
      <c r="AA303" s="14">
        <f t="shared" si="398"/>
        <v>68</v>
      </c>
      <c r="AB303" s="18">
        <f t="shared" si="403"/>
        <v>8.16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71</v>
      </c>
      <c r="Q304" s="18">
        <f t="shared" si="400"/>
        <v>2.13</v>
      </c>
      <c r="R304" s="92">
        <f t="shared" si="396"/>
        <v>71</v>
      </c>
      <c r="S304" s="18">
        <f t="shared" si="401"/>
        <v>2.13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71</v>
      </c>
      <c r="Q305" s="18">
        <f t="shared" si="400"/>
        <v>1.42</v>
      </c>
      <c r="R305" s="92">
        <f t="shared" si="396"/>
        <v>71</v>
      </c>
      <c r="S305" s="18">
        <f t="shared" si="401"/>
        <v>1.42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68</v>
      </c>
      <c r="D306" s="84">
        <f>SUM(D299:D305)</f>
        <v>147.15200000000002</v>
      </c>
      <c r="E306" s="83"/>
      <c r="F306" s="84">
        <f>SUM(F299:F305)</f>
        <v>147.15200000000002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71</v>
      </c>
      <c r="Q306" s="84">
        <f>SUM(Q299:Q305)</f>
        <v>178.09639999999999</v>
      </c>
      <c r="R306" s="276">
        <f>R302</f>
        <v>71</v>
      </c>
      <c r="S306" s="84">
        <f>SUM(S299:S305)</f>
        <v>178.09639999999999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68</v>
      </c>
      <c r="Z306" s="84">
        <f>SUM(Z299:Z305)</f>
        <v>160.37120000000002</v>
      </c>
      <c r="AA306" s="276">
        <f>AA302</f>
        <v>68</v>
      </c>
      <c r="AB306" s="84">
        <f>SUM(AB299:AB305)</f>
        <v>160.37120000000002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1115</v>
      </c>
      <c r="Q319" s="18">
        <f>O319*P319</f>
        <v>5.5750000000000002</v>
      </c>
      <c r="R319" s="92">
        <f>P319</f>
        <v>1115</v>
      </c>
      <c r="S319" s="18">
        <f>L319+Q319</f>
        <v>5.5750000000000002</v>
      </c>
      <c r="T319" s="127"/>
      <c r="U319" s="129"/>
      <c r="V319" s="127"/>
      <c r="W319" s="129"/>
      <c r="X319" s="131">
        <v>5.0000000000000001E-3</v>
      </c>
      <c r="Y319" s="108">
        <v>1115</v>
      </c>
      <c r="Z319" s="18">
        <f t="shared" ref="Z319:Z321" si="425">X319*Y319</f>
        <v>5.5750000000000002</v>
      </c>
      <c r="AA319" s="14">
        <f t="shared" ref="AA319:AA321" si="426">Y319</f>
        <v>1115</v>
      </c>
      <c r="AB319" s="18">
        <f t="shared" ref="AB319:AB321" si="427">U319+Z319</f>
        <v>5.5750000000000002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1000</v>
      </c>
      <c r="Q320" s="18">
        <f t="shared" ref="Q320:Q321" si="428">O320*P320</f>
        <v>5</v>
      </c>
      <c r="R320" s="92">
        <f t="shared" ref="R320:R321" si="429">P320</f>
        <v>1000</v>
      </c>
      <c r="S320" s="18">
        <f t="shared" ref="S320:S321" si="430">L320+Q320</f>
        <v>5</v>
      </c>
      <c r="T320" s="127"/>
      <c r="U320" s="129"/>
      <c r="V320" s="127"/>
      <c r="W320" s="129"/>
      <c r="X320" s="131">
        <v>5.0000000000000001E-3</v>
      </c>
      <c r="Y320" s="108">
        <v>1000</v>
      </c>
      <c r="Z320" s="18">
        <f t="shared" si="425"/>
        <v>5</v>
      </c>
      <c r="AA320" s="14">
        <f t="shared" si="426"/>
        <v>1000</v>
      </c>
      <c r="AB320" s="18">
        <f t="shared" si="427"/>
        <v>5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1059</v>
      </c>
      <c r="Q321" s="18">
        <f t="shared" si="428"/>
        <v>5.2949999999999999</v>
      </c>
      <c r="R321" s="92">
        <f t="shared" si="429"/>
        <v>1059</v>
      </c>
      <c r="S321" s="18">
        <f t="shared" si="430"/>
        <v>5.2949999999999999</v>
      </c>
      <c r="T321" s="127"/>
      <c r="U321" s="129"/>
      <c r="V321" s="127"/>
      <c r="W321" s="129"/>
      <c r="X321" s="131">
        <v>5.0000000000000001E-3</v>
      </c>
      <c r="Y321" s="108">
        <v>1059</v>
      </c>
      <c r="Z321" s="18">
        <f t="shared" si="425"/>
        <v>5.2949999999999999</v>
      </c>
      <c r="AA321" s="14">
        <f t="shared" si="426"/>
        <v>1059</v>
      </c>
      <c r="AB321" s="18">
        <f t="shared" si="427"/>
        <v>5.2949999999999999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3174</v>
      </c>
      <c r="Q322" s="84">
        <f t="shared" si="433"/>
        <v>15.87</v>
      </c>
      <c r="R322" s="276">
        <f t="shared" si="433"/>
        <v>3174</v>
      </c>
      <c r="S322" s="84">
        <f t="shared" si="433"/>
        <v>15.87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3174</v>
      </c>
      <c r="Z322" s="84">
        <f>SUM(Z319:Z321)</f>
        <v>15.87</v>
      </c>
      <c r="AA322" s="276">
        <f>SUM(AA319:AA321)</f>
        <v>3174</v>
      </c>
      <c r="AB322" s="84">
        <f>SUM(AB319:AB321)</f>
        <v>15.87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1072</v>
      </c>
      <c r="D324" s="18">
        <v>53.6</v>
      </c>
      <c r="E324" s="17">
        <f t="shared" ref="E324:F325" si="435">C324</f>
        <v>1072</v>
      </c>
      <c r="F324" s="18">
        <f t="shared" si="435"/>
        <v>53.6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1116</v>
      </c>
      <c r="Q324" s="18">
        <f t="shared" ref="Q324:Q325" si="436">O324*P324</f>
        <v>55.800000000000004</v>
      </c>
      <c r="R324" s="92">
        <f t="shared" ref="R324:R325" si="437">P324</f>
        <v>1116</v>
      </c>
      <c r="S324" s="18">
        <f t="shared" ref="S324:S325" si="438">L324+Q324</f>
        <v>55.800000000000004</v>
      </c>
      <c r="T324" s="16"/>
      <c r="U324" s="18"/>
      <c r="V324" s="16"/>
      <c r="W324" s="18"/>
      <c r="X324" s="21">
        <v>0.05</v>
      </c>
      <c r="Y324" s="14">
        <v>1101</v>
      </c>
      <c r="Z324" s="18">
        <f t="shared" ref="Z324:Z325" si="439">X324*Y324</f>
        <v>55.050000000000004</v>
      </c>
      <c r="AA324" s="14">
        <f t="shared" ref="AA324:AA325" si="440">Y324</f>
        <v>1101</v>
      </c>
      <c r="AB324" s="18">
        <f t="shared" ref="AB324:AB325" si="441">U324+Z324</f>
        <v>55.050000000000004</v>
      </c>
      <c r="AC324" s="343">
        <f>P324-Y324</f>
        <v>15</v>
      </c>
    </row>
    <row r="325" spans="1:29" s="66" customFormat="1">
      <c r="A325" s="8">
        <v>17.02</v>
      </c>
      <c r="B325" s="16" t="s">
        <v>205</v>
      </c>
      <c r="C325" s="17">
        <v>279</v>
      </c>
      <c r="D325" s="18">
        <v>19.53</v>
      </c>
      <c r="E325" s="17">
        <f t="shared" si="435"/>
        <v>279</v>
      </c>
      <c r="F325" s="18">
        <f t="shared" si="435"/>
        <v>19.53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285</v>
      </c>
      <c r="Q325" s="18">
        <f t="shared" si="436"/>
        <v>19.950000000000003</v>
      </c>
      <c r="R325" s="92">
        <f t="shared" si="437"/>
        <v>285</v>
      </c>
      <c r="S325" s="18">
        <f t="shared" si="438"/>
        <v>19.950000000000003</v>
      </c>
      <c r="T325" s="16"/>
      <c r="U325" s="18"/>
      <c r="V325" s="16"/>
      <c r="W325" s="18"/>
      <c r="X325" s="21">
        <v>7.0000000000000007E-2</v>
      </c>
      <c r="Y325" s="14">
        <v>280</v>
      </c>
      <c r="Z325" s="18">
        <f t="shared" si="439"/>
        <v>19.600000000000001</v>
      </c>
      <c r="AA325" s="14">
        <f t="shared" si="440"/>
        <v>280</v>
      </c>
      <c r="AB325" s="18">
        <f t="shared" si="441"/>
        <v>19.600000000000001</v>
      </c>
      <c r="AC325" s="343">
        <f>P325-Y325</f>
        <v>5</v>
      </c>
    </row>
    <row r="326" spans="1:29" s="50" customFormat="1">
      <c r="A326" s="46"/>
      <c r="B326" s="82" t="s">
        <v>106</v>
      </c>
      <c r="C326" s="83">
        <f>SUM(C324:C325)</f>
        <v>1351</v>
      </c>
      <c r="D326" s="84">
        <f>SUM(D324:D325)</f>
        <v>73.13</v>
      </c>
      <c r="E326" s="83">
        <f>SUM(E324:E325)</f>
        <v>1351</v>
      </c>
      <c r="F326" s="84">
        <f>SUM(F324:F325)</f>
        <v>73.13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1401</v>
      </c>
      <c r="Q326" s="84">
        <f t="shared" si="444"/>
        <v>75.75</v>
      </c>
      <c r="R326" s="276">
        <f t="shared" si="444"/>
        <v>1401</v>
      </c>
      <c r="S326" s="84">
        <f t="shared" si="444"/>
        <v>75.75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1381</v>
      </c>
      <c r="Z326" s="84">
        <f t="shared" si="446"/>
        <v>74.650000000000006</v>
      </c>
      <c r="AA326" s="276">
        <f t="shared" si="446"/>
        <v>1381</v>
      </c>
      <c r="AB326" s="84">
        <f t="shared" si="446"/>
        <v>74.650000000000006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1397</v>
      </c>
      <c r="D332" s="18">
        <v>82.5</v>
      </c>
      <c r="E332" s="17">
        <f t="shared" ref="E332:F332" si="449">C332</f>
        <v>1397</v>
      </c>
      <c r="F332" s="18">
        <f t="shared" si="449"/>
        <v>82.5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1403</v>
      </c>
      <c r="Q332" s="18">
        <v>83.375</v>
      </c>
      <c r="R332" s="92">
        <f>P332</f>
        <v>1403</v>
      </c>
      <c r="S332" s="18">
        <f>L332+Q332</f>
        <v>83.375</v>
      </c>
      <c r="T332" s="16"/>
      <c r="U332" s="18"/>
      <c r="V332" s="16"/>
      <c r="W332" s="18"/>
      <c r="X332" s="21"/>
      <c r="Y332" s="14">
        <v>1403</v>
      </c>
      <c r="Z332" s="18">
        <v>83.45</v>
      </c>
      <c r="AA332" s="14">
        <f>Y332</f>
        <v>1403</v>
      </c>
      <c r="AB332" s="18">
        <f>U332+Z332</f>
        <v>83.45</v>
      </c>
    </row>
    <row r="333" spans="1:29" s="50" customFormat="1">
      <c r="A333" s="46"/>
      <c r="B333" s="82" t="s">
        <v>106</v>
      </c>
      <c r="C333" s="83">
        <f>C332</f>
        <v>1397</v>
      </c>
      <c r="D333" s="84">
        <f>D332</f>
        <v>82.5</v>
      </c>
      <c r="E333" s="83">
        <f>E332</f>
        <v>1397</v>
      </c>
      <c r="F333" s="84">
        <f>F332</f>
        <v>82.5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1403</v>
      </c>
      <c r="Q333" s="84">
        <f t="shared" si="452"/>
        <v>83.375</v>
      </c>
      <c r="R333" s="276">
        <f t="shared" si="452"/>
        <v>1403</v>
      </c>
      <c r="S333" s="84">
        <f t="shared" si="452"/>
        <v>83.375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1403</v>
      </c>
      <c r="Z333" s="84">
        <f>Z332</f>
        <v>83.45</v>
      </c>
      <c r="AA333" s="276">
        <f>AA332</f>
        <v>1403</v>
      </c>
      <c r="AB333" s="84">
        <f>AB332</f>
        <v>83.45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1027</v>
      </c>
      <c r="D336" s="18">
        <v>30.81</v>
      </c>
      <c r="E336" s="17">
        <f>C336</f>
        <v>1027</v>
      </c>
      <c r="F336" s="18">
        <f>D336</f>
        <v>30.81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936</v>
      </c>
      <c r="Q336" s="18">
        <f>O336*P336</f>
        <v>28.08</v>
      </c>
      <c r="R336" s="92">
        <f>P336</f>
        <v>936</v>
      </c>
      <c r="S336" s="18">
        <f>L336+Q336</f>
        <v>28.08</v>
      </c>
      <c r="T336" s="16"/>
      <c r="U336" s="18"/>
      <c r="V336" s="16"/>
      <c r="W336" s="18"/>
      <c r="X336" s="21">
        <v>0.03</v>
      </c>
      <c r="Y336" s="14">
        <v>826</v>
      </c>
      <c r="Z336" s="18">
        <f t="shared" ref="Z336" si="454">X336*Y336</f>
        <v>24.779999999999998</v>
      </c>
      <c r="AA336" s="14">
        <f t="shared" ref="AA336" si="455">Y336</f>
        <v>826</v>
      </c>
      <c r="AB336" s="18">
        <f t="shared" ref="AB336" si="456">U336+Z336</f>
        <v>24.779999999999998</v>
      </c>
    </row>
    <row r="337" spans="1:28" s="50" customFormat="1">
      <c r="A337" s="46"/>
      <c r="B337" s="82" t="s">
        <v>106</v>
      </c>
      <c r="C337" s="83">
        <f>C336</f>
        <v>1027</v>
      </c>
      <c r="D337" s="84">
        <f>D336</f>
        <v>30.81</v>
      </c>
      <c r="E337" s="83">
        <f>E336</f>
        <v>1027</v>
      </c>
      <c r="F337" s="84">
        <f>F336</f>
        <v>30.81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936</v>
      </c>
      <c r="Q337" s="84">
        <f t="shared" si="459"/>
        <v>28.08</v>
      </c>
      <c r="R337" s="276">
        <f t="shared" si="459"/>
        <v>936</v>
      </c>
      <c r="S337" s="84">
        <f t="shared" si="459"/>
        <v>28.08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826</v>
      </c>
      <c r="Z337" s="84">
        <f t="shared" si="461"/>
        <v>24.779999999999998</v>
      </c>
      <c r="AA337" s="276">
        <f t="shared" si="461"/>
        <v>826</v>
      </c>
      <c r="AB337" s="84">
        <f t="shared" si="461"/>
        <v>24.779999999999998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7470</v>
      </c>
      <c r="D346" s="18">
        <v>22.41</v>
      </c>
      <c r="E346" s="17">
        <v>4062</v>
      </c>
      <c r="F346" s="18">
        <v>12.186</v>
      </c>
      <c r="G346" s="8">
        <f>E346/C346*100</f>
        <v>54.377510040160637</v>
      </c>
      <c r="H346" s="18">
        <f>F346/D346*100</f>
        <v>54.377510040160637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8406</v>
      </c>
      <c r="Q346" s="18">
        <f>O346*P346</f>
        <v>25.218</v>
      </c>
      <c r="R346" s="92">
        <f>P346</f>
        <v>8406</v>
      </c>
      <c r="S346" s="18">
        <f>L346+Q346</f>
        <v>25.218</v>
      </c>
      <c r="T346" s="16"/>
      <c r="U346" s="18"/>
      <c r="V346" s="16"/>
      <c r="W346" s="18"/>
      <c r="X346" s="21">
        <v>3.0000000000000001E-3</v>
      </c>
      <c r="Y346" s="14">
        <v>7500</v>
      </c>
      <c r="Z346" s="18">
        <f t="shared" ref="Z346" si="469">X346*Y346</f>
        <v>22.5</v>
      </c>
      <c r="AA346" s="14">
        <f t="shared" ref="AA346" si="470">Y346</f>
        <v>7500</v>
      </c>
      <c r="AB346" s="18">
        <f t="shared" ref="AB346" si="471">U346+Z346</f>
        <v>22.5</v>
      </c>
    </row>
    <row r="347" spans="1:28" s="50" customFormat="1">
      <c r="A347" s="46"/>
      <c r="B347" s="47" t="s">
        <v>104</v>
      </c>
      <c r="C347" s="48">
        <f>C346</f>
        <v>7470</v>
      </c>
      <c r="D347" s="49">
        <f>D346</f>
        <v>22.41</v>
      </c>
      <c r="E347" s="48">
        <f>E346</f>
        <v>4062</v>
      </c>
      <c r="F347" s="49">
        <f>F346</f>
        <v>12.186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8406</v>
      </c>
      <c r="Q347" s="49">
        <f t="shared" si="474"/>
        <v>25.218</v>
      </c>
      <c r="R347" s="286">
        <f t="shared" si="474"/>
        <v>8406</v>
      </c>
      <c r="S347" s="49">
        <f t="shared" si="474"/>
        <v>25.218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7500</v>
      </c>
      <c r="Z347" s="49">
        <f>Z346</f>
        <v>22.5</v>
      </c>
      <c r="AA347" s="286">
        <f>AA346</f>
        <v>7500</v>
      </c>
      <c r="AB347" s="49">
        <f>AB346</f>
        <v>22.5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37.380000000000003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37.380000000000003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37.380000000000003</v>
      </c>
      <c r="T350" s="16">
        <v>0</v>
      </c>
      <c r="U350" s="18">
        <v>37.380000000000003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37.380000000000003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>
        <v>28.55</v>
      </c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>
        <f t="shared" si="486"/>
        <v>0</v>
      </c>
      <c r="I354" s="16"/>
      <c r="J354" s="20"/>
      <c r="K354" s="16">
        <v>0</v>
      </c>
      <c r="L354" s="18">
        <v>28.55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28.55</v>
      </c>
      <c r="T354" s="16">
        <v>0</v>
      </c>
      <c r="U354" s="18">
        <v>28.55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28.55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f>426.12-209.23</f>
        <v>216.89000000000001</v>
      </c>
      <c r="E355" s="17">
        <f t="shared" si="476"/>
        <v>0</v>
      </c>
      <c r="F355" s="18">
        <f t="shared" si="477"/>
        <v>-131.96</v>
      </c>
      <c r="G355" s="8" t="e">
        <f t="shared" si="486"/>
        <v>#DIV/0!</v>
      </c>
      <c r="H355" s="18">
        <f t="shared" si="486"/>
        <v>-60.841901424685318</v>
      </c>
      <c r="I355" s="16"/>
      <c r="J355" s="20"/>
      <c r="K355" s="16">
        <v>0</v>
      </c>
      <c r="L355" s="18">
        <v>348.85</v>
      </c>
      <c r="M355" s="16"/>
      <c r="N355" s="18"/>
      <c r="O355" s="138">
        <v>8.3000000000000007</v>
      </c>
      <c r="P355" s="92">
        <v>24</v>
      </c>
      <c r="Q355" s="18">
        <f t="shared" si="479"/>
        <v>199.20000000000002</v>
      </c>
      <c r="R355" s="92">
        <f t="shared" si="480"/>
        <v>24</v>
      </c>
      <c r="S355" s="18">
        <f t="shared" si="481"/>
        <v>548.05000000000007</v>
      </c>
      <c r="T355" s="16">
        <v>0</v>
      </c>
      <c r="U355" s="18">
        <v>348.85</v>
      </c>
      <c r="V355" s="16"/>
      <c r="W355" s="18"/>
      <c r="X355" s="138">
        <v>8.3000000000000007</v>
      </c>
      <c r="Y355" s="14">
        <v>1</v>
      </c>
      <c r="Z355" s="18">
        <f t="shared" si="482"/>
        <v>8.3000000000000007</v>
      </c>
      <c r="AA355" s="14">
        <f t="shared" si="483"/>
        <v>1</v>
      </c>
      <c r="AB355" s="18">
        <f t="shared" si="484"/>
        <v>357.15000000000003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161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161</v>
      </c>
      <c r="M356" s="16"/>
      <c r="N356" s="18"/>
      <c r="O356" s="138">
        <v>9.25</v>
      </c>
      <c r="P356" s="92">
        <v>3</v>
      </c>
      <c r="Q356" s="18">
        <f t="shared" si="479"/>
        <v>27.75</v>
      </c>
      <c r="R356" s="92">
        <f t="shared" si="480"/>
        <v>3</v>
      </c>
      <c r="S356" s="18">
        <f t="shared" si="481"/>
        <v>188.75</v>
      </c>
      <c r="T356" s="16">
        <v>0</v>
      </c>
      <c r="U356" s="18">
        <v>161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161</v>
      </c>
    </row>
    <row r="357" spans="1:28">
      <c r="A357" s="8">
        <f t="shared" si="485"/>
        <v>23.080000000000013</v>
      </c>
      <c r="B357" s="16" t="s">
        <v>238</v>
      </c>
      <c r="C357" s="17"/>
      <c r="D357" s="18">
        <v>25</v>
      </c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>
        <f t="shared" si="486"/>
        <v>0</v>
      </c>
      <c r="I357" s="16"/>
      <c r="J357" s="20"/>
      <c r="K357" s="16">
        <v>0</v>
      </c>
      <c r="L357" s="18">
        <v>25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25</v>
      </c>
      <c r="T357" s="16">
        <v>0</v>
      </c>
      <c r="U357" s="18">
        <v>25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25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4</v>
      </c>
      <c r="D359" s="129">
        <v>7.8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4</v>
      </c>
      <c r="L359" s="129">
        <v>7.8</v>
      </c>
      <c r="M359" s="127"/>
      <c r="N359" s="129"/>
      <c r="O359" s="245">
        <v>2.1</v>
      </c>
      <c r="P359" s="92">
        <v>23</v>
      </c>
      <c r="Q359" s="18">
        <f t="shared" si="479"/>
        <v>48.300000000000004</v>
      </c>
      <c r="R359" s="92">
        <f t="shared" si="480"/>
        <v>23</v>
      </c>
      <c r="S359" s="18">
        <f t="shared" si="481"/>
        <v>56.1</v>
      </c>
      <c r="T359" s="127">
        <v>4</v>
      </c>
      <c r="U359" s="129">
        <v>7.8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7.8</v>
      </c>
    </row>
    <row r="360" spans="1:28">
      <c r="A360" s="8">
        <f t="shared" si="485"/>
        <v>23.110000000000003</v>
      </c>
      <c r="B360" s="16" t="s">
        <v>240</v>
      </c>
      <c r="C360" s="17">
        <v>10</v>
      </c>
      <c r="D360" s="18">
        <v>19.5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10</v>
      </c>
      <c r="L360" s="18">
        <v>19.5</v>
      </c>
      <c r="M360" s="16"/>
      <c r="N360" s="18"/>
      <c r="O360" s="138">
        <v>2.1</v>
      </c>
      <c r="P360" s="92">
        <v>11</v>
      </c>
      <c r="Q360" s="18">
        <f t="shared" si="479"/>
        <v>23.1</v>
      </c>
      <c r="R360" s="92">
        <f t="shared" si="480"/>
        <v>11</v>
      </c>
      <c r="S360" s="18">
        <f t="shared" si="481"/>
        <v>42.6</v>
      </c>
      <c r="T360" s="16">
        <v>10</v>
      </c>
      <c r="U360" s="18">
        <v>19.5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19.5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24</v>
      </c>
      <c r="Q361" s="18">
        <f t="shared" si="479"/>
        <v>26.400000000000002</v>
      </c>
      <c r="R361" s="92">
        <f t="shared" si="480"/>
        <v>24</v>
      </c>
      <c r="S361" s="18">
        <f t="shared" si="481"/>
        <v>26.400000000000002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8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8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238</v>
      </c>
      <c r="D364" s="129">
        <v>285.60000000000002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238</v>
      </c>
      <c r="L364" s="129">
        <v>285.60000000000002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285.60000000000002</v>
      </c>
      <c r="T364" s="127">
        <v>238</v>
      </c>
      <c r="U364" s="129">
        <v>285.60000000000002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285.60000000000002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33.76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33.76</v>
      </c>
      <c r="M367" s="183"/>
      <c r="N367" s="185"/>
      <c r="O367" s="242">
        <v>8.3000000000000007</v>
      </c>
      <c r="P367" s="92">
        <v>3</v>
      </c>
      <c r="Q367" s="18">
        <f t="shared" si="479"/>
        <v>24.900000000000002</v>
      </c>
      <c r="R367" s="92">
        <f t="shared" si="480"/>
        <v>3</v>
      </c>
      <c r="S367" s="18">
        <f t="shared" si="481"/>
        <v>58.66</v>
      </c>
      <c r="T367" s="183">
        <v>0</v>
      </c>
      <c r="U367" s="185">
        <v>33.76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33.76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26.35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26.35</v>
      </c>
      <c r="M368" s="183"/>
      <c r="N368" s="185"/>
      <c r="O368" s="242">
        <v>8.3000000000000007</v>
      </c>
      <c r="P368" s="92">
        <v>1</v>
      </c>
      <c r="Q368" s="18">
        <f t="shared" si="479"/>
        <v>8.3000000000000007</v>
      </c>
      <c r="R368" s="92">
        <f t="shared" si="480"/>
        <v>1</v>
      </c>
      <c r="S368" s="18">
        <f t="shared" si="481"/>
        <v>34.650000000000006</v>
      </c>
      <c r="T368" s="183">
        <v>0</v>
      </c>
      <c r="U368" s="185">
        <v>26.35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26.35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60</v>
      </c>
      <c r="Q370" s="18">
        <f>O370*P370</f>
        <v>15.600000000000001</v>
      </c>
      <c r="R370" s="92">
        <f>P370</f>
        <v>60</v>
      </c>
      <c r="S370" s="18">
        <f>L370+Q370</f>
        <v>15.600000000000001</v>
      </c>
      <c r="T370" s="24">
        <v>0</v>
      </c>
      <c r="U370" s="26">
        <v>0</v>
      </c>
      <c r="V370" s="24"/>
      <c r="W370" s="26"/>
      <c r="X370" s="244">
        <v>0.26</v>
      </c>
      <c r="Y370" s="14">
        <v>60</v>
      </c>
      <c r="Z370" s="18">
        <f t="shared" si="482"/>
        <v>15.600000000000001</v>
      </c>
      <c r="AA370" s="14">
        <f t="shared" si="483"/>
        <v>60</v>
      </c>
      <c r="AB370" s="18">
        <f t="shared" si="484"/>
        <v>15.600000000000001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>
        <v>5</v>
      </c>
      <c r="Z381" s="18">
        <f t="shared" si="482"/>
        <v>155</v>
      </c>
      <c r="AA381" s="14">
        <f t="shared" si="483"/>
        <v>5</v>
      </c>
      <c r="AB381" s="18">
        <f t="shared" si="484"/>
        <v>155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252</v>
      </c>
      <c r="D384" s="84">
        <f>SUM(D350:D383)</f>
        <v>841.83</v>
      </c>
      <c r="E384" s="83">
        <f>SUM(E350:E383)</f>
        <v>0</v>
      </c>
      <c r="F384" s="84">
        <f>SUM(F350:F383)</f>
        <v>-131.96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252</v>
      </c>
      <c r="L384" s="84">
        <f t="shared" si="490"/>
        <v>973.79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154</v>
      </c>
      <c r="Q384" s="84">
        <f t="shared" si="491"/>
        <v>528.54999999999995</v>
      </c>
      <c r="R384" s="276">
        <f t="shared" si="491"/>
        <v>154</v>
      </c>
      <c r="S384" s="84">
        <f t="shared" si="491"/>
        <v>1502.3400000000001</v>
      </c>
      <c r="T384" s="83">
        <f t="shared" si="491"/>
        <v>252</v>
      </c>
      <c r="U384" s="84">
        <f t="shared" si="491"/>
        <v>973.79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66</v>
      </c>
      <c r="Z384" s="84">
        <f t="shared" si="492"/>
        <v>178.9</v>
      </c>
      <c r="AA384" s="276">
        <f t="shared" si="492"/>
        <v>66</v>
      </c>
      <c r="AB384" s="84">
        <f t="shared" si="492"/>
        <v>1152.69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264.51897500000001</v>
      </c>
      <c r="R388" s="92"/>
      <c r="S388" s="18">
        <f>Q388</f>
        <v>264.51897500000001</v>
      </c>
      <c r="T388" s="16"/>
      <c r="U388" s="18"/>
      <c r="V388" s="16"/>
      <c r="W388" s="18"/>
      <c r="X388" s="21"/>
      <c r="Y388" s="14"/>
      <c r="Z388" s="18">
        <v>208</v>
      </c>
      <c r="AA388" s="14">
        <f t="shared" ref="AA388" si="494">Y388</f>
        <v>0</v>
      </c>
      <c r="AB388" s="18">
        <f t="shared" ref="AB388" si="495">U388+Z388</f>
        <v>208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264.51897500000001</v>
      </c>
      <c r="R391" s="276">
        <f t="shared" si="500"/>
        <v>0</v>
      </c>
      <c r="S391" s="84">
        <f t="shared" si="500"/>
        <v>264.51897500000001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208</v>
      </c>
      <c r="AA391" s="276">
        <f>SUM(AA388:AA390)</f>
        <v>0</v>
      </c>
      <c r="AB391" s="84">
        <f>SUM(AB388:AB390)</f>
        <v>208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53.1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1366</v>
      </c>
      <c r="Q393" s="129">
        <v>40.624000000000002</v>
      </c>
      <c r="R393" s="92">
        <f>P393</f>
        <v>1366</v>
      </c>
      <c r="S393" s="18">
        <f>Q393</f>
        <v>40.624000000000002</v>
      </c>
      <c r="T393" s="127"/>
      <c r="U393" s="129"/>
      <c r="V393" s="127"/>
      <c r="W393" s="129"/>
      <c r="X393" s="131"/>
      <c r="Y393" s="108">
        <v>1366</v>
      </c>
      <c r="Z393" s="129">
        <v>40.624000000000002</v>
      </c>
      <c r="AA393" s="14">
        <f t="shared" ref="AA393:AA396" si="503">Y393</f>
        <v>1366</v>
      </c>
      <c r="AB393" s="18">
        <f t="shared" ref="AB393:AB396" si="504">U393+Z393</f>
        <v>40.624000000000002</v>
      </c>
    </row>
    <row r="394" spans="1:29">
      <c r="A394" s="126"/>
      <c r="B394" s="127" t="s">
        <v>172</v>
      </c>
      <c r="C394" s="128"/>
      <c r="D394" s="129">
        <v>10.050000000000001</v>
      </c>
      <c r="E394" s="189">
        <v>53610</v>
      </c>
      <c r="F394" s="129">
        <v>3.22</v>
      </c>
      <c r="G394" s="8" t="e">
        <f t="shared" si="502"/>
        <v>#DIV/0!</v>
      </c>
      <c r="H394" s="18">
        <f t="shared" si="502"/>
        <v>32.039800995024876</v>
      </c>
      <c r="I394" s="127"/>
      <c r="J394" s="130"/>
      <c r="K394" s="127"/>
      <c r="L394" s="129"/>
      <c r="M394" s="127"/>
      <c r="N394" s="129"/>
      <c r="O394" s="131"/>
      <c r="P394" s="277">
        <v>10007</v>
      </c>
      <c r="Q394" s="129">
        <v>12.007999999999999</v>
      </c>
      <c r="R394" s="92">
        <f t="shared" ref="R394:R396" si="505">P394</f>
        <v>10007</v>
      </c>
      <c r="S394" s="18">
        <f t="shared" ref="S394:S396" si="506">Q394</f>
        <v>12.007999999999999</v>
      </c>
      <c r="T394" s="127"/>
      <c r="U394" s="129"/>
      <c r="V394" s="127"/>
      <c r="W394" s="129"/>
      <c r="X394" s="131"/>
      <c r="Y394" s="108">
        <v>10007</v>
      </c>
      <c r="Z394" s="129">
        <v>12.007999999999999</v>
      </c>
      <c r="AA394" s="14">
        <f t="shared" si="503"/>
        <v>10007</v>
      </c>
      <c r="AB394" s="18">
        <f t="shared" si="504"/>
        <v>12.007999999999999</v>
      </c>
    </row>
    <row r="395" spans="1:29">
      <c r="A395" s="126"/>
      <c r="B395" s="127" t="s">
        <v>173</v>
      </c>
      <c r="C395" s="128"/>
      <c r="D395" s="129">
        <v>65.59</v>
      </c>
      <c r="E395" s="189">
        <v>28362</v>
      </c>
      <c r="F395" s="129">
        <v>2.27</v>
      </c>
      <c r="G395" s="8" t="e">
        <f t="shared" si="502"/>
        <v>#DIV/0!</v>
      </c>
      <c r="H395" s="18">
        <f t="shared" si="502"/>
        <v>3.4608934288763527</v>
      </c>
      <c r="I395" s="127"/>
      <c r="J395" s="130"/>
      <c r="K395" s="127"/>
      <c r="L395" s="129"/>
      <c r="M395" s="127"/>
      <c r="N395" s="129"/>
      <c r="O395" s="131"/>
      <c r="P395" s="277">
        <v>287</v>
      </c>
      <c r="Q395" s="129">
        <v>77</v>
      </c>
      <c r="R395" s="92">
        <f t="shared" si="505"/>
        <v>287</v>
      </c>
      <c r="S395" s="18">
        <f t="shared" si="506"/>
        <v>77</v>
      </c>
      <c r="T395" s="127"/>
      <c r="U395" s="129"/>
      <c r="V395" s="127"/>
      <c r="W395" s="129"/>
      <c r="X395" s="131"/>
      <c r="Y395" s="108">
        <v>287</v>
      </c>
      <c r="Z395" s="129">
        <v>77</v>
      </c>
      <c r="AA395" s="14">
        <f t="shared" si="503"/>
        <v>287</v>
      </c>
      <c r="AB395" s="18">
        <f t="shared" si="504"/>
        <v>77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39.11101987499999</v>
      </c>
      <c r="R396" s="92">
        <f t="shared" si="505"/>
        <v>0</v>
      </c>
      <c r="S396" s="18">
        <f t="shared" si="506"/>
        <v>39.11101987499999</v>
      </c>
      <c r="T396" s="16"/>
      <c r="U396" s="18"/>
      <c r="V396" s="16"/>
      <c r="W396" s="18"/>
      <c r="X396" s="21"/>
      <c r="Y396" s="14"/>
      <c r="Z396" s="18">
        <v>29</v>
      </c>
      <c r="AA396" s="14">
        <f t="shared" si="503"/>
        <v>0</v>
      </c>
      <c r="AB396" s="18">
        <f t="shared" si="504"/>
        <v>29</v>
      </c>
    </row>
    <row r="397" spans="1:29" s="50" customFormat="1">
      <c r="A397" s="46"/>
      <c r="B397" s="82" t="s">
        <v>106</v>
      </c>
      <c r="C397" s="83"/>
      <c r="D397" s="84">
        <f>SUM(D393:D396)</f>
        <v>152.572</v>
      </c>
      <c r="E397" s="83">
        <f>SUM(E393:E396)</f>
        <v>81972</v>
      </c>
      <c r="F397" s="84">
        <f>SUM(F393:F396)</f>
        <v>5.49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11660</v>
      </c>
      <c r="Q397" s="84">
        <f t="shared" si="508"/>
        <v>168.74301987499999</v>
      </c>
      <c r="R397" s="276">
        <f t="shared" si="508"/>
        <v>11660</v>
      </c>
      <c r="S397" s="84">
        <f t="shared" si="508"/>
        <v>168.74301987499999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11660</v>
      </c>
      <c r="Z397" s="84">
        <f>SUM(Z393:Z396)</f>
        <v>158.63200000000001</v>
      </c>
      <c r="AA397" s="276">
        <f>SUM(AA393:AA396)</f>
        <v>11660</v>
      </c>
      <c r="AB397" s="84">
        <f>SUM(AB393:AB396)</f>
        <v>158.63200000000001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4403.9539000000004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3047.7388000000001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252</v>
      </c>
      <c r="L398" s="84">
        <f>SUM(L21+L44+L52+L76+L86+L109+L117+L141+L147+L149+L156+L162+L168+L174+L180+L186+L192+L206+L212+L216+L237+L258+L283+L297+L306+L311+L315+L322+L326+L330+L333+L337+L343+L347+L384+L391+L397)</f>
        <v>973.79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183591</v>
      </c>
      <c r="Q398" s="84">
        <f>SUM(Q21+Q44+Q52+Q76+Q86+Q109+Q117+Q141+Q147+Q149+Q156+Q162+Q168+Q174+Q180+Q186+Q192+Q206+Q212+Q216+Q237+Q258+Q283+Q297+Q306+Q311+Q315+Q322+Q326+Q330+Q333+Q337+Q343+Q347+Q384+Q391+Q397)</f>
        <v>4878.2308948749987</v>
      </c>
      <c r="R398" s="276">
        <f>R397+R391+R384+R347+R343+R337+R333+R330+R326+R322+R315+R311+R306+R297+R283+R260+R216+R212+R206+R193+R147+R143+R78</f>
        <v>183591</v>
      </c>
      <c r="S398" s="84">
        <f>SUM(S21+S44+S52+S76+S86+S109+S117+S141+S147+S149+S156+S162+S168+S174+S180+S186+S192+S206+S212+S216+S237+S258+S283+S297+S306+S311+S315+S322+S326+S330+S333+S337+S343+S347+S384+S391+S397)</f>
        <v>5852.0208948749987</v>
      </c>
      <c r="T398" s="83">
        <f>T397+T391+T384+T347+T343+T337+T333+T330+T326+T322+T315+T311+T306+T297+T283+T260+T216+T212+T206+T193+T147+T143+T78</f>
        <v>252</v>
      </c>
      <c r="U398" s="84">
        <f>SUM(U21+U44+U52+U76+U86+U109+U117+U141+U147+U149+U156+U162+U168+U174+U180+U186+U192+U206+U212+U216+U237+U258+U283+U297+U306+U311+U315+U322+U326+U330+U333+U337+U343+U347+U384+U391+U397)</f>
        <v>973.79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182464</v>
      </c>
      <c r="Z398" s="84">
        <f>SUM(Z21+Z44+Z52+Z76+Z86+Z109+Z117+Z141+Z147+Z149+Z156+Z162+Z168+Z174+Z180+Z186+Z192+Z206+Z212+Z216+Z237+Z258+Z283+Z297+Z306+Z311+Z315+Z322+Z326+Z330+Z333+Z337+Z343+Z347+Z384+Z391+Z397)</f>
        <v>4388.8506999999991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182464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5362.6406999999999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4403.9539000000004</v>
      </c>
      <c r="E403" s="82"/>
      <c r="F403" s="84">
        <f>F398</f>
        <v>3047.7388000000001</v>
      </c>
      <c r="G403" s="82"/>
      <c r="H403" s="82"/>
      <c r="I403" s="82"/>
      <c r="J403" s="84">
        <f>J398</f>
        <v>0</v>
      </c>
      <c r="K403" s="83"/>
      <c r="L403" s="84">
        <f>L398</f>
        <v>973.79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4878.2308948749987</v>
      </c>
      <c r="R403" s="276"/>
      <c r="S403" s="84">
        <f>S398</f>
        <v>5852.0208948749987</v>
      </c>
      <c r="T403" s="83"/>
      <c r="U403" s="84">
        <f>U398</f>
        <v>973.79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4388.8506999999991</v>
      </c>
      <c r="AA403" s="276"/>
      <c r="AB403" s="84">
        <f>AB398</f>
        <v>5362.6406999999999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>
        <v>100</v>
      </c>
      <c r="E408" s="19"/>
      <c r="F408" s="18">
        <v>100</v>
      </c>
      <c r="G408" s="8" t="e">
        <f t="shared" si="511"/>
        <v>#DIV/0!</v>
      </c>
      <c r="H408" s="18">
        <f t="shared" si="511"/>
        <v>100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17</v>
      </c>
      <c r="Q412" s="18">
        <f t="shared" si="512"/>
        <v>51</v>
      </c>
      <c r="R412" s="92">
        <f t="shared" si="513"/>
        <v>17</v>
      </c>
      <c r="S412" s="18">
        <f t="shared" si="514"/>
        <v>51</v>
      </c>
      <c r="T412" s="22"/>
      <c r="U412" s="18"/>
      <c r="V412" s="22"/>
      <c r="W412" s="18"/>
      <c r="X412" s="21">
        <v>3</v>
      </c>
      <c r="Y412" s="14">
        <v>4</v>
      </c>
      <c r="Z412" s="18">
        <f t="shared" si="515"/>
        <v>12</v>
      </c>
      <c r="AA412" s="14">
        <f t="shared" si="516"/>
        <v>4</v>
      </c>
      <c r="AB412" s="18">
        <f t="shared" si="517"/>
        <v>12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17</v>
      </c>
      <c r="Q413" s="18">
        <f t="shared" si="512"/>
        <v>59.5</v>
      </c>
      <c r="R413" s="92">
        <f t="shared" si="513"/>
        <v>17</v>
      </c>
      <c r="S413" s="18">
        <f t="shared" si="514"/>
        <v>59.5</v>
      </c>
      <c r="T413" s="22"/>
      <c r="U413" s="18"/>
      <c r="V413" s="22"/>
      <c r="W413" s="18"/>
      <c r="X413" s="21">
        <v>3.5</v>
      </c>
      <c r="Y413" s="14">
        <v>4</v>
      </c>
      <c r="Z413" s="18">
        <f t="shared" si="515"/>
        <v>14</v>
      </c>
      <c r="AA413" s="14">
        <f t="shared" si="516"/>
        <v>4</v>
      </c>
      <c r="AB413" s="18">
        <f t="shared" si="517"/>
        <v>14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4</v>
      </c>
      <c r="Z414" s="18">
        <f t="shared" si="515"/>
        <v>3</v>
      </c>
      <c r="AA414" s="14">
        <f t="shared" si="516"/>
        <v>4</v>
      </c>
      <c r="AB414" s="18">
        <f t="shared" si="517"/>
        <v>3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7</v>
      </c>
      <c r="Q415" s="18">
        <f t="shared" si="512"/>
        <v>6.3</v>
      </c>
      <c r="R415" s="92">
        <f t="shared" si="513"/>
        <v>7</v>
      </c>
      <c r="S415" s="18">
        <f t="shared" si="514"/>
        <v>6.3</v>
      </c>
      <c r="T415" s="22"/>
      <c r="U415" s="18"/>
      <c r="V415" s="22"/>
      <c r="W415" s="18"/>
      <c r="X415" s="21">
        <v>0.9</v>
      </c>
      <c r="Y415" s="14">
        <v>7</v>
      </c>
      <c r="Z415" s="18">
        <f t="shared" si="515"/>
        <v>6.3</v>
      </c>
      <c r="AA415" s="14">
        <f t="shared" si="516"/>
        <v>7</v>
      </c>
      <c r="AB415" s="18">
        <f t="shared" si="517"/>
        <v>6.3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100</v>
      </c>
      <c r="E416" s="83">
        <f>SUM(E407:E415)</f>
        <v>0</v>
      </c>
      <c r="F416" s="84">
        <f>SUM(F407:F415)</f>
        <v>100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1199.8</v>
      </c>
      <c r="R416" s="276"/>
      <c r="S416" s="84">
        <f>SUM(S407:S415)</f>
        <v>1199.8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575.29999999999995</v>
      </c>
      <c r="AA416" s="276"/>
      <c r="AB416" s="84">
        <f>SUM(AB407:AB415)</f>
        <v>575.29999999999995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1560</v>
      </c>
      <c r="D418" s="53">
        <v>280.8</v>
      </c>
      <c r="E418" s="17">
        <f t="shared" ref="E418:F439" si="520">C418</f>
        <v>1560</v>
      </c>
      <c r="F418" s="18">
        <f t="shared" si="520"/>
        <v>280.8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2040</v>
      </c>
      <c r="Q418" s="18">
        <f t="shared" ref="Q418:Q439" si="522">O418*P418</f>
        <v>367.2</v>
      </c>
      <c r="R418" s="92">
        <f t="shared" ref="R418:R439" si="523">P418</f>
        <v>2040</v>
      </c>
      <c r="S418" s="18">
        <f t="shared" ref="S418:S439" si="524">L418+Q418</f>
        <v>367.2</v>
      </c>
      <c r="T418" s="51"/>
      <c r="U418" s="53"/>
      <c r="V418" s="51"/>
      <c r="W418" s="53"/>
      <c r="X418" s="250">
        <v>0.18</v>
      </c>
      <c r="Y418" s="312">
        <f>1590+320</f>
        <v>1910</v>
      </c>
      <c r="Z418" s="18">
        <f t="shared" ref="Z418:Z439" si="525">X418*Y418</f>
        <v>343.8</v>
      </c>
      <c r="AA418" s="14">
        <f t="shared" ref="AA418:AA439" si="526">Y418</f>
        <v>1910</v>
      </c>
      <c r="AB418" s="18">
        <f t="shared" ref="AB418:AB439" si="527">U418+Z418</f>
        <v>343.8</v>
      </c>
    </row>
    <row r="419" spans="1:28">
      <c r="A419" s="206">
        <f>+A418+0.01</f>
        <v>26.110000000000003</v>
      </c>
      <c r="B419" s="51" t="s">
        <v>285</v>
      </c>
      <c r="C419" s="52">
        <v>1560</v>
      </c>
      <c r="D419" s="53">
        <v>18.72</v>
      </c>
      <c r="E419" s="17">
        <f t="shared" si="520"/>
        <v>1560</v>
      </c>
      <c r="F419" s="18">
        <f t="shared" si="520"/>
        <v>18.72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2040</v>
      </c>
      <c r="Q419" s="18">
        <f t="shared" si="522"/>
        <v>24.48</v>
      </c>
      <c r="R419" s="92">
        <f t="shared" si="523"/>
        <v>2040</v>
      </c>
      <c r="S419" s="18">
        <f t="shared" si="524"/>
        <v>24.48</v>
      </c>
      <c r="T419" s="51"/>
      <c r="U419" s="53"/>
      <c r="V419" s="51"/>
      <c r="W419" s="53"/>
      <c r="X419" s="250">
        <v>1.2E-2</v>
      </c>
      <c r="Y419" s="312">
        <f t="shared" ref="Y419:Y420" si="528">1590+320</f>
        <v>1910</v>
      </c>
      <c r="Z419" s="18">
        <f t="shared" si="525"/>
        <v>22.92</v>
      </c>
      <c r="AA419" s="14">
        <f t="shared" si="526"/>
        <v>1910</v>
      </c>
      <c r="AB419" s="18">
        <f t="shared" si="527"/>
        <v>22.92</v>
      </c>
    </row>
    <row r="420" spans="1:28" ht="47.25">
      <c r="A420" s="206">
        <f>+A419+0.01</f>
        <v>26.120000000000005</v>
      </c>
      <c r="B420" s="51" t="s">
        <v>286</v>
      </c>
      <c r="C420" s="52">
        <v>1560</v>
      </c>
      <c r="D420" s="53">
        <v>15.6</v>
      </c>
      <c r="E420" s="17">
        <f t="shared" si="520"/>
        <v>1560</v>
      </c>
      <c r="F420" s="18">
        <f t="shared" si="520"/>
        <v>15.6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2040</v>
      </c>
      <c r="Q420" s="18">
        <f t="shared" si="522"/>
        <v>20.400000000000002</v>
      </c>
      <c r="R420" s="92">
        <f t="shared" si="523"/>
        <v>2040</v>
      </c>
      <c r="S420" s="18">
        <f t="shared" si="524"/>
        <v>20.400000000000002</v>
      </c>
      <c r="T420" s="51"/>
      <c r="U420" s="53"/>
      <c r="V420" s="51"/>
      <c r="W420" s="53"/>
      <c r="X420" s="250">
        <v>0.01</v>
      </c>
      <c r="Y420" s="312">
        <f t="shared" si="528"/>
        <v>1910</v>
      </c>
      <c r="Z420" s="18">
        <f t="shared" si="525"/>
        <v>19.100000000000001</v>
      </c>
      <c r="AA420" s="14">
        <f t="shared" si="526"/>
        <v>1910</v>
      </c>
      <c r="AB420" s="18">
        <f t="shared" si="527"/>
        <v>19.100000000000001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13</v>
      </c>
      <c r="D422" s="18">
        <v>39</v>
      </c>
      <c r="E422" s="17">
        <f t="shared" si="520"/>
        <v>13</v>
      </c>
      <c r="F422" s="18">
        <f t="shared" si="520"/>
        <v>39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17</v>
      </c>
      <c r="Q422" s="18">
        <f t="shared" si="522"/>
        <v>51</v>
      </c>
      <c r="R422" s="92">
        <f t="shared" si="523"/>
        <v>17</v>
      </c>
      <c r="S422" s="18">
        <f t="shared" si="524"/>
        <v>51</v>
      </c>
      <c r="T422" s="22"/>
      <c r="U422" s="18"/>
      <c r="V422" s="22"/>
      <c r="W422" s="18"/>
      <c r="X422" s="21">
        <v>3</v>
      </c>
      <c r="Y422" s="14">
        <v>17</v>
      </c>
      <c r="Z422" s="18">
        <f t="shared" si="525"/>
        <v>51</v>
      </c>
      <c r="AA422" s="14">
        <f t="shared" si="526"/>
        <v>17</v>
      </c>
      <c r="AB422" s="18">
        <f t="shared" si="527"/>
        <v>51</v>
      </c>
    </row>
    <row r="423" spans="1:28" ht="31.5">
      <c r="A423" s="206" t="s">
        <v>43</v>
      </c>
      <c r="B423" s="22" t="s">
        <v>77</v>
      </c>
      <c r="C423" s="17">
        <v>13</v>
      </c>
      <c r="D423" s="18">
        <v>39</v>
      </c>
      <c r="E423" s="17">
        <f t="shared" si="520"/>
        <v>13</v>
      </c>
      <c r="F423" s="18">
        <f t="shared" si="520"/>
        <v>39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17</v>
      </c>
      <c r="Q423" s="18">
        <f t="shared" si="522"/>
        <v>51</v>
      </c>
      <c r="R423" s="92">
        <f t="shared" si="523"/>
        <v>17</v>
      </c>
      <c r="S423" s="18">
        <f t="shared" si="524"/>
        <v>51</v>
      </c>
      <c r="T423" s="22"/>
      <c r="U423" s="18"/>
      <c r="V423" s="22"/>
      <c r="W423" s="18"/>
      <c r="X423" s="21">
        <v>3</v>
      </c>
      <c r="Y423" s="14">
        <v>17</v>
      </c>
      <c r="Z423" s="18">
        <f t="shared" si="525"/>
        <v>51</v>
      </c>
      <c r="AA423" s="14">
        <f t="shared" si="526"/>
        <v>17</v>
      </c>
      <c r="AB423" s="18">
        <f t="shared" si="527"/>
        <v>51</v>
      </c>
    </row>
    <row r="424" spans="1:28" ht="31.5">
      <c r="A424" s="206" t="s">
        <v>45</v>
      </c>
      <c r="B424" s="22" t="s">
        <v>78</v>
      </c>
      <c r="C424" s="17">
        <v>13</v>
      </c>
      <c r="D424" s="18">
        <v>124.80000000000001</v>
      </c>
      <c r="E424" s="17">
        <f t="shared" si="520"/>
        <v>13</v>
      </c>
      <c r="F424" s="18">
        <f t="shared" si="520"/>
        <v>124.80000000000001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17</v>
      </c>
      <c r="Q424" s="18">
        <f t="shared" si="522"/>
        <v>163.19999999999999</v>
      </c>
      <c r="R424" s="92">
        <f t="shared" si="523"/>
        <v>17</v>
      </c>
      <c r="S424" s="18">
        <f t="shared" si="524"/>
        <v>163.19999999999999</v>
      </c>
      <c r="T424" s="22"/>
      <c r="U424" s="18"/>
      <c r="V424" s="22"/>
      <c r="W424" s="18"/>
      <c r="X424" s="21">
        <v>9.6</v>
      </c>
      <c r="Y424" s="14">
        <v>17</v>
      </c>
      <c r="Z424" s="18">
        <f t="shared" si="525"/>
        <v>163.19999999999999</v>
      </c>
      <c r="AA424" s="14">
        <f t="shared" si="526"/>
        <v>17</v>
      </c>
      <c r="AB424" s="18">
        <f t="shared" si="527"/>
        <v>163.19999999999999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13</v>
      </c>
      <c r="D426" s="18">
        <v>23.400000000000002</v>
      </c>
      <c r="E426" s="17">
        <f t="shared" si="520"/>
        <v>13</v>
      </c>
      <c r="F426" s="18">
        <f t="shared" si="520"/>
        <v>23.400000000000002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17</v>
      </c>
      <c r="Q426" s="18">
        <f t="shared" si="522"/>
        <v>30.6</v>
      </c>
      <c r="R426" s="92">
        <f t="shared" si="523"/>
        <v>17</v>
      </c>
      <c r="S426" s="18">
        <f t="shared" si="524"/>
        <v>30.6</v>
      </c>
      <c r="T426" s="22"/>
      <c r="U426" s="18"/>
      <c r="V426" s="22"/>
      <c r="W426" s="18"/>
      <c r="X426" s="21">
        <v>1.8</v>
      </c>
      <c r="Y426" s="14">
        <v>17</v>
      </c>
      <c r="Z426" s="18">
        <f t="shared" si="525"/>
        <v>30.6</v>
      </c>
      <c r="AA426" s="14">
        <f t="shared" si="526"/>
        <v>17</v>
      </c>
      <c r="AB426" s="18">
        <f t="shared" si="527"/>
        <v>30.6</v>
      </c>
    </row>
    <row r="427" spans="1:28" ht="31.5">
      <c r="A427" s="206" t="s">
        <v>51</v>
      </c>
      <c r="B427" s="22" t="s">
        <v>50</v>
      </c>
      <c r="C427" s="17">
        <v>13</v>
      </c>
      <c r="D427" s="18">
        <v>15.6</v>
      </c>
      <c r="E427" s="17">
        <f t="shared" si="520"/>
        <v>13</v>
      </c>
      <c r="F427" s="18">
        <f t="shared" si="520"/>
        <v>15.6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17</v>
      </c>
      <c r="Q427" s="18">
        <f t="shared" si="522"/>
        <v>20.399999999999999</v>
      </c>
      <c r="R427" s="92">
        <f t="shared" si="523"/>
        <v>17</v>
      </c>
      <c r="S427" s="18">
        <f t="shared" si="524"/>
        <v>20.399999999999999</v>
      </c>
      <c r="T427" s="22"/>
      <c r="U427" s="18"/>
      <c r="V427" s="22"/>
      <c r="W427" s="18"/>
      <c r="X427" s="21">
        <v>1.2</v>
      </c>
      <c r="Y427" s="14">
        <v>17</v>
      </c>
      <c r="Z427" s="18">
        <f t="shared" si="525"/>
        <v>20.399999999999999</v>
      </c>
      <c r="AA427" s="14">
        <f t="shared" si="526"/>
        <v>17</v>
      </c>
      <c r="AB427" s="18">
        <f t="shared" si="527"/>
        <v>20.399999999999999</v>
      </c>
    </row>
    <row r="428" spans="1:28" ht="47.25">
      <c r="A428" s="206" t="s">
        <v>53</v>
      </c>
      <c r="B428" s="22" t="s">
        <v>81</v>
      </c>
      <c r="C428" s="17">
        <v>13</v>
      </c>
      <c r="D428" s="18">
        <v>15.6</v>
      </c>
      <c r="E428" s="17">
        <f t="shared" si="520"/>
        <v>13</v>
      </c>
      <c r="F428" s="18">
        <f t="shared" si="520"/>
        <v>15.6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17</v>
      </c>
      <c r="Q428" s="18">
        <f t="shared" si="522"/>
        <v>20.399999999999999</v>
      </c>
      <c r="R428" s="92">
        <f t="shared" si="523"/>
        <v>17</v>
      </c>
      <c r="S428" s="18">
        <f t="shared" si="524"/>
        <v>20.399999999999999</v>
      </c>
      <c r="T428" s="22"/>
      <c r="U428" s="18"/>
      <c r="V428" s="22"/>
      <c r="W428" s="18"/>
      <c r="X428" s="21">
        <v>1.2</v>
      </c>
      <c r="Y428" s="14">
        <v>17</v>
      </c>
      <c r="Z428" s="18">
        <f t="shared" si="525"/>
        <v>20.399999999999999</v>
      </c>
      <c r="AA428" s="14">
        <f t="shared" si="526"/>
        <v>17</v>
      </c>
      <c r="AB428" s="18">
        <f t="shared" si="527"/>
        <v>20.399999999999999</v>
      </c>
    </row>
    <row r="429" spans="1:28" ht="47.25">
      <c r="A429" s="206" t="s">
        <v>82</v>
      </c>
      <c r="B429" s="22" t="s">
        <v>83</v>
      </c>
      <c r="C429" s="17">
        <v>13</v>
      </c>
      <c r="D429" s="18">
        <v>23.400000000000002</v>
      </c>
      <c r="E429" s="17">
        <f t="shared" si="520"/>
        <v>13</v>
      </c>
      <c r="F429" s="18">
        <f t="shared" si="520"/>
        <v>23.400000000000002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17</v>
      </c>
      <c r="Q429" s="18">
        <f t="shared" si="522"/>
        <v>30.6</v>
      </c>
      <c r="R429" s="92">
        <f t="shared" si="523"/>
        <v>17</v>
      </c>
      <c r="S429" s="18">
        <f t="shared" si="524"/>
        <v>30.6</v>
      </c>
      <c r="T429" s="22"/>
      <c r="U429" s="18"/>
      <c r="V429" s="22"/>
      <c r="W429" s="18"/>
      <c r="X429" s="21">
        <v>1.8</v>
      </c>
      <c r="Y429" s="14">
        <v>17</v>
      </c>
      <c r="Z429" s="18">
        <f t="shared" si="525"/>
        <v>30.6</v>
      </c>
      <c r="AA429" s="14">
        <f t="shared" si="526"/>
        <v>17</v>
      </c>
      <c r="AB429" s="18">
        <f t="shared" si="527"/>
        <v>30.6</v>
      </c>
    </row>
    <row r="430" spans="1:28" ht="31.5">
      <c r="A430" s="206">
        <v>26.14</v>
      </c>
      <c r="B430" s="51" t="s">
        <v>287</v>
      </c>
      <c r="C430" s="52">
        <v>1560</v>
      </c>
      <c r="D430" s="53">
        <v>15.6</v>
      </c>
      <c r="E430" s="17">
        <f t="shared" si="520"/>
        <v>1560</v>
      </c>
      <c r="F430" s="18">
        <f t="shared" si="520"/>
        <v>15.6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2040</v>
      </c>
      <c r="Q430" s="18">
        <f t="shared" si="522"/>
        <v>20.400000000000002</v>
      </c>
      <c r="R430" s="92">
        <f t="shared" si="523"/>
        <v>2040</v>
      </c>
      <c r="S430" s="18">
        <f t="shared" si="524"/>
        <v>20.400000000000002</v>
      </c>
      <c r="T430" s="51"/>
      <c r="U430" s="53"/>
      <c r="V430" s="51"/>
      <c r="W430" s="53"/>
      <c r="X430" s="250">
        <v>0.01</v>
      </c>
      <c r="Y430" s="312">
        <v>1910</v>
      </c>
      <c r="Z430" s="18">
        <f t="shared" si="525"/>
        <v>19.100000000000001</v>
      </c>
      <c r="AA430" s="14">
        <f t="shared" si="526"/>
        <v>1910</v>
      </c>
      <c r="AB430" s="18">
        <f t="shared" si="527"/>
        <v>19.100000000000001</v>
      </c>
    </row>
    <row r="431" spans="1:28" ht="31.5">
      <c r="A431" s="206">
        <f t="shared" ref="A431:A439" si="529">+A430+0.01</f>
        <v>26.150000000000002</v>
      </c>
      <c r="B431" s="51" t="s">
        <v>288</v>
      </c>
      <c r="C431" s="52">
        <v>1560</v>
      </c>
      <c r="D431" s="53">
        <v>15.6</v>
      </c>
      <c r="E431" s="17">
        <f t="shared" si="520"/>
        <v>1560</v>
      </c>
      <c r="F431" s="18">
        <f t="shared" si="520"/>
        <v>15.6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2040</v>
      </c>
      <c r="Q431" s="18">
        <f t="shared" si="522"/>
        <v>20.400000000000002</v>
      </c>
      <c r="R431" s="92">
        <f t="shared" si="523"/>
        <v>2040</v>
      </c>
      <c r="S431" s="18">
        <f t="shared" si="524"/>
        <v>20.400000000000002</v>
      </c>
      <c r="T431" s="51"/>
      <c r="U431" s="53"/>
      <c r="V431" s="51"/>
      <c r="W431" s="53"/>
      <c r="X431" s="250">
        <v>0.01</v>
      </c>
      <c r="Y431" s="312">
        <v>1910</v>
      </c>
      <c r="Z431" s="18">
        <f t="shared" si="525"/>
        <v>19.100000000000001</v>
      </c>
      <c r="AA431" s="14">
        <f t="shared" si="526"/>
        <v>1910</v>
      </c>
      <c r="AB431" s="18">
        <f t="shared" si="527"/>
        <v>19.100000000000001</v>
      </c>
    </row>
    <row r="432" spans="1:28" ht="31.5">
      <c r="A432" s="206">
        <f t="shared" si="529"/>
        <v>26.160000000000004</v>
      </c>
      <c r="B432" s="51" t="s">
        <v>289</v>
      </c>
      <c r="C432" s="52">
        <v>1560</v>
      </c>
      <c r="D432" s="53">
        <v>19.5</v>
      </c>
      <c r="E432" s="17">
        <f t="shared" si="520"/>
        <v>1560</v>
      </c>
      <c r="F432" s="18">
        <f t="shared" si="520"/>
        <v>19.5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2040</v>
      </c>
      <c r="Q432" s="18">
        <f t="shared" si="522"/>
        <v>25.5</v>
      </c>
      <c r="R432" s="92">
        <f t="shared" si="523"/>
        <v>2040</v>
      </c>
      <c r="S432" s="18">
        <f t="shared" si="524"/>
        <v>25.5</v>
      </c>
      <c r="T432" s="51"/>
      <c r="U432" s="53"/>
      <c r="V432" s="51"/>
      <c r="W432" s="53"/>
      <c r="X432" s="250">
        <v>1.2500000000000001E-2</v>
      </c>
      <c r="Y432" s="312">
        <v>1910</v>
      </c>
      <c r="Z432" s="18">
        <f t="shared" si="525"/>
        <v>23.875</v>
      </c>
      <c r="AA432" s="14">
        <f t="shared" si="526"/>
        <v>1910</v>
      </c>
      <c r="AB432" s="18">
        <f t="shared" si="527"/>
        <v>23.875</v>
      </c>
    </row>
    <row r="433" spans="1:28">
      <c r="A433" s="206">
        <f t="shared" si="529"/>
        <v>26.170000000000005</v>
      </c>
      <c r="B433" s="51" t="s">
        <v>290</v>
      </c>
      <c r="C433" s="52">
        <v>1560</v>
      </c>
      <c r="D433" s="53">
        <v>11.7</v>
      </c>
      <c r="E433" s="17">
        <f t="shared" si="520"/>
        <v>1560</v>
      </c>
      <c r="F433" s="18">
        <f t="shared" si="520"/>
        <v>11.7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2040</v>
      </c>
      <c r="Q433" s="18">
        <f t="shared" si="522"/>
        <v>15.299999999999999</v>
      </c>
      <c r="R433" s="92">
        <f t="shared" si="523"/>
        <v>2040</v>
      </c>
      <c r="S433" s="18">
        <f t="shared" si="524"/>
        <v>15.299999999999999</v>
      </c>
      <c r="T433" s="51"/>
      <c r="U433" s="53"/>
      <c r="V433" s="51"/>
      <c r="W433" s="53"/>
      <c r="X433" s="250">
        <v>7.4999999999999997E-3</v>
      </c>
      <c r="Y433" s="312">
        <v>1910</v>
      </c>
      <c r="Z433" s="18">
        <f t="shared" si="525"/>
        <v>14.324999999999999</v>
      </c>
      <c r="AA433" s="14">
        <f t="shared" si="526"/>
        <v>1910</v>
      </c>
      <c r="AB433" s="18">
        <f t="shared" si="527"/>
        <v>14.324999999999999</v>
      </c>
    </row>
    <row r="434" spans="1:28" ht="31.5">
      <c r="A434" s="206">
        <f t="shared" si="529"/>
        <v>26.180000000000007</v>
      </c>
      <c r="B434" s="51" t="s">
        <v>291</v>
      </c>
      <c r="C434" s="52">
        <v>1560</v>
      </c>
      <c r="D434" s="53">
        <v>11.7</v>
      </c>
      <c r="E434" s="17">
        <f t="shared" si="520"/>
        <v>1560</v>
      </c>
      <c r="F434" s="18">
        <f t="shared" si="520"/>
        <v>11.7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2040</v>
      </c>
      <c r="Q434" s="18">
        <f t="shared" si="522"/>
        <v>15.299999999999999</v>
      </c>
      <c r="R434" s="92">
        <f t="shared" si="523"/>
        <v>2040</v>
      </c>
      <c r="S434" s="18">
        <f t="shared" si="524"/>
        <v>15.299999999999999</v>
      </c>
      <c r="T434" s="51"/>
      <c r="U434" s="53"/>
      <c r="V434" s="51"/>
      <c r="W434" s="53"/>
      <c r="X434" s="250">
        <v>7.4999999999999997E-3</v>
      </c>
      <c r="Y434" s="312">
        <v>1910</v>
      </c>
      <c r="Z434" s="18">
        <f t="shared" si="525"/>
        <v>14.324999999999999</v>
      </c>
      <c r="AA434" s="14">
        <f t="shared" si="526"/>
        <v>1910</v>
      </c>
      <c r="AB434" s="18">
        <f t="shared" si="527"/>
        <v>14.324999999999999</v>
      </c>
    </row>
    <row r="435" spans="1:28" ht="31.5">
      <c r="A435" s="206">
        <f t="shared" si="529"/>
        <v>26.190000000000008</v>
      </c>
      <c r="B435" s="51" t="s">
        <v>292</v>
      </c>
      <c r="C435" s="52">
        <v>1560</v>
      </c>
      <c r="D435" s="53">
        <v>3.12</v>
      </c>
      <c r="E435" s="17">
        <f t="shared" si="520"/>
        <v>1560</v>
      </c>
      <c r="F435" s="18">
        <f t="shared" si="520"/>
        <v>3.12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2040</v>
      </c>
      <c r="Q435" s="18">
        <f t="shared" si="522"/>
        <v>4.08</v>
      </c>
      <c r="R435" s="92">
        <f t="shared" si="523"/>
        <v>2040</v>
      </c>
      <c r="S435" s="18">
        <f t="shared" si="524"/>
        <v>4.08</v>
      </c>
      <c r="T435" s="51"/>
      <c r="U435" s="53"/>
      <c r="V435" s="51"/>
      <c r="W435" s="53"/>
      <c r="X435" s="250">
        <v>2E-3</v>
      </c>
      <c r="Y435" s="312">
        <v>1910</v>
      </c>
      <c r="Z435" s="18">
        <f t="shared" si="525"/>
        <v>3.8200000000000003</v>
      </c>
      <c r="AA435" s="14">
        <f t="shared" si="526"/>
        <v>1910</v>
      </c>
      <c r="AB435" s="18">
        <f t="shared" si="527"/>
        <v>3.8200000000000003</v>
      </c>
    </row>
    <row r="436" spans="1:28" ht="31.5">
      <c r="A436" s="206">
        <f t="shared" si="529"/>
        <v>26.20000000000001</v>
      </c>
      <c r="B436" s="51" t="s">
        <v>293</v>
      </c>
      <c r="C436" s="52">
        <v>1560</v>
      </c>
      <c r="D436" s="53">
        <v>3.12</v>
      </c>
      <c r="E436" s="17">
        <f t="shared" si="520"/>
        <v>1560</v>
      </c>
      <c r="F436" s="18">
        <f t="shared" si="520"/>
        <v>3.12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2040</v>
      </c>
      <c r="Q436" s="18">
        <f t="shared" si="522"/>
        <v>4.08</v>
      </c>
      <c r="R436" s="92">
        <f t="shared" si="523"/>
        <v>2040</v>
      </c>
      <c r="S436" s="18">
        <f t="shared" si="524"/>
        <v>4.08</v>
      </c>
      <c r="T436" s="51"/>
      <c r="U436" s="53"/>
      <c r="V436" s="51"/>
      <c r="W436" s="53"/>
      <c r="X436" s="250">
        <v>2E-3</v>
      </c>
      <c r="Y436" s="312">
        <v>1910</v>
      </c>
      <c r="Z436" s="18">
        <f t="shared" si="525"/>
        <v>3.8200000000000003</v>
      </c>
      <c r="AA436" s="14">
        <f t="shared" si="526"/>
        <v>1910</v>
      </c>
      <c r="AB436" s="18">
        <f t="shared" si="527"/>
        <v>3.8200000000000003</v>
      </c>
    </row>
    <row r="437" spans="1:28" s="215" customFormat="1" ht="31.5">
      <c r="A437" s="207">
        <f t="shared" si="529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4</v>
      </c>
      <c r="Q437" s="18">
        <f t="shared" si="522"/>
        <v>6.96</v>
      </c>
      <c r="R437" s="92">
        <f t="shared" si="523"/>
        <v>4</v>
      </c>
      <c r="S437" s="18">
        <f t="shared" si="524"/>
        <v>6.96</v>
      </c>
      <c r="T437" s="208"/>
      <c r="U437" s="210"/>
      <c r="V437" s="208"/>
      <c r="W437" s="210"/>
      <c r="X437" s="259">
        <v>1.74</v>
      </c>
      <c r="Y437" s="214">
        <v>4</v>
      </c>
      <c r="Z437" s="18">
        <f t="shared" si="525"/>
        <v>6.96</v>
      </c>
      <c r="AA437" s="14">
        <f t="shared" si="526"/>
        <v>4</v>
      </c>
      <c r="AB437" s="18">
        <f t="shared" si="527"/>
        <v>6.96</v>
      </c>
    </row>
    <row r="438" spans="1:28" ht="31.5">
      <c r="A438" s="206">
        <f t="shared" si="529"/>
        <v>26.220000000000013</v>
      </c>
      <c r="B438" s="51" t="s">
        <v>294</v>
      </c>
      <c r="C438" s="52">
        <v>1560</v>
      </c>
      <c r="D438" s="53">
        <v>7.8</v>
      </c>
      <c r="E438" s="17">
        <f t="shared" si="520"/>
        <v>1560</v>
      </c>
      <c r="F438" s="18">
        <f t="shared" si="520"/>
        <v>7.8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2040</v>
      </c>
      <c r="Q438" s="18">
        <f t="shared" si="522"/>
        <v>10.200000000000001</v>
      </c>
      <c r="R438" s="92">
        <f t="shared" si="523"/>
        <v>2040</v>
      </c>
      <c r="S438" s="18">
        <f t="shared" si="524"/>
        <v>10.200000000000001</v>
      </c>
      <c r="T438" s="51"/>
      <c r="U438" s="53"/>
      <c r="V438" s="51"/>
      <c r="W438" s="53"/>
      <c r="X438" s="250">
        <v>5.0000000000000001E-3</v>
      </c>
      <c r="Y438" s="312">
        <v>1910</v>
      </c>
      <c r="Z438" s="18">
        <f t="shared" si="525"/>
        <v>9.5500000000000007</v>
      </c>
      <c r="AA438" s="14">
        <f t="shared" si="526"/>
        <v>1910</v>
      </c>
      <c r="AB438" s="18">
        <f t="shared" si="527"/>
        <v>9.5500000000000007</v>
      </c>
    </row>
    <row r="439" spans="1:28" ht="31.5">
      <c r="A439" s="206">
        <f t="shared" si="529"/>
        <v>26.230000000000015</v>
      </c>
      <c r="B439" s="51" t="s">
        <v>93</v>
      </c>
      <c r="C439" s="52">
        <v>1560</v>
      </c>
      <c r="D439" s="53">
        <v>3.12</v>
      </c>
      <c r="E439" s="17">
        <f t="shared" si="520"/>
        <v>1560</v>
      </c>
      <c r="F439" s="18">
        <f t="shared" si="520"/>
        <v>3.12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2040</v>
      </c>
      <c r="Q439" s="18">
        <f t="shared" si="522"/>
        <v>4.08</v>
      </c>
      <c r="R439" s="92">
        <f t="shared" si="523"/>
        <v>2040</v>
      </c>
      <c r="S439" s="18">
        <f t="shared" si="524"/>
        <v>4.08</v>
      </c>
      <c r="T439" s="51"/>
      <c r="U439" s="53"/>
      <c r="V439" s="51"/>
      <c r="W439" s="53"/>
      <c r="X439" s="250">
        <v>2E-3</v>
      </c>
      <c r="Y439" s="312">
        <v>1910</v>
      </c>
      <c r="Z439" s="18">
        <f t="shared" si="525"/>
        <v>3.8200000000000003</v>
      </c>
      <c r="AA439" s="14">
        <f t="shared" si="526"/>
        <v>1910</v>
      </c>
      <c r="AB439" s="18">
        <f t="shared" si="527"/>
        <v>3.8200000000000003</v>
      </c>
    </row>
    <row r="440" spans="1:28" s="50" customFormat="1">
      <c r="A440" s="46"/>
      <c r="B440" s="89" t="s">
        <v>295</v>
      </c>
      <c r="C440" s="82"/>
      <c r="D440" s="84">
        <f>SUM(D418:D439)</f>
        <v>687.18000000000018</v>
      </c>
      <c r="E440" s="82"/>
      <c r="F440" s="84">
        <f>SUM(F418:F439)</f>
        <v>687.18000000000018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905.58</v>
      </c>
      <c r="R440" s="85"/>
      <c r="S440" s="84">
        <f>SUM(S418:S439)</f>
        <v>905.58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1910</v>
      </c>
      <c r="Z440" s="84">
        <f>SUM(Z418:Z439)</f>
        <v>871.71500000000026</v>
      </c>
      <c r="AA440" s="276"/>
      <c r="AB440" s="84">
        <f>SUM(AB418:AB439)</f>
        <v>871.71500000000026</v>
      </c>
    </row>
    <row r="441" spans="1:28" s="50" customFormat="1" ht="31.5">
      <c r="A441" s="46"/>
      <c r="B441" s="89" t="s">
        <v>296</v>
      </c>
      <c r="C441" s="82"/>
      <c r="D441" s="84">
        <f>D416+D440</f>
        <v>787.18000000000018</v>
      </c>
      <c r="E441" s="82"/>
      <c r="F441" s="84">
        <f>F416+F440</f>
        <v>787.18000000000018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2105.38</v>
      </c>
      <c r="R441" s="85"/>
      <c r="S441" s="84">
        <f>S416+S440</f>
        <v>2105.38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1910</v>
      </c>
      <c r="Z441" s="84">
        <f>Z416+Z440</f>
        <v>1447.0150000000003</v>
      </c>
      <c r="AA441" s="276"/>
      <c r="AB441" s="84">
        <f>AB416+AB440</f>
        <v>1447.0150000000003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30">E444/C444*100</f>
        <v>#DIV/0!</v>
      </c>
      <c r="H444" s="18" t="e">
        <f t="shared" si="530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1">+A444+0.01</f>
        <v>26.25</v>
      </c>
      <c r="B445" s="72" t="s">
        <v>300</v>
      </c>
      <c r="C445" s="73"/>
      <c r="D445" s="74"/>
      <c r="E445" s="75"/>
      <c r="F445" s="74"/>
      <c r="G445" s="8" t="e">
        <f t="shared" si="530"/>
        <v>#DIV/0!</v>
      </c>
      <c r="H445" s="18" t="e">
        <f t="shared" si="530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1"/>
        <v>26.26</v>
      </c>
      <c r="B446" s="220" t="s">
        <v>278</v>
      </c>
      <c r="C446" s="221"/>
      <c r="D446" s="222"/>
      <c r="E446" s="223"/>
      <c r="F446" s="222"/>
      <c r="G446" s="8" t="e">
        <f t="shared" si="530"/>
        <v>#DIV/0!</v>
      </c>
      <c r="H446" s="18" t="e">
        <f t="shared" si="530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1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30"/>
        <v>#DIV/0!</v>
      </c>
      <c r="H447" s="18" t="e">
        <f t="shared" si="530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1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30"/>
        <v>#DIV/0!</v>
      </c>
      <c r="H448" s="18" t="e">
        <f t="shared" si="530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1"/>
        <v>26.290000000000006</v>
      </c>
      <c r="B449" s="72" t="s">
        <v>68</v>
      </c>
      <c r="C449" s="73"/>
      <c r="D449" s="74"/>
      <c r="E449" s="75"/>
      <c r="F449" s="74"/>
      <c r="G449" s="8" t="e">
        <f t="shared" si="530"/>
        <v>#DIV/0!</v>
      </c>
      <c r="H449" s="18" t="e">
        <f t="shared" si="530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1"/>
        <v>26.300000000000008</v>
      </c>
      <c r="B450" s="72" t="s">
        <v>69</v>
      </c>
      <c r="C450" s="73"/>
      <c r="D450" s="74"/>
      <c r="E450" s="75"/>
      <c r="F450" s="74"/>
      <c r="G450" s="8" t="e">
        <f t="shared" si="530"/>
        <v>#DIV/0!</v>
      </c>
      <c r="H450" s="18" t="e">
        <f t="shared" si="530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1"/>
        <v>26.310000000000009</v>
      </c>
      <c r="B451" s="72" t="s">
        <v>281</v>
      </c>
      <c r="C451" s="73"/>
      <c r="D451" s="74"/>
      <c r="E451" s="75"/>
      <c r="F451" s="74"/>
      <c r="G451" s="8" t="e">
        <f t="shared" si="530"/>
        <v>#DIV/0!</v>
      </c>
      <c r="H451" s="18" t="e">
        <f t="shared" si="530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1"/>
        <v>26.320000000000011</v>
      </c>
      <c r="B452" s="72" t="s">
        <v>34</v>
      </c>
      <c r="C452" s="73"/>
      <c r="D452" s="74"/>
      <c r="E452" s="75"/>
      <c r="F452" s="74"/>
      <c r="G452" s="8" t="e">
        <f t="shared" si="530"/>
        <v>#DIV/0!</v>
      </c>
      <c r="H452" s="18" t="e">
        <f t="shared" si="530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2">E455/C455*100</f>
        <v>#DIV/0!</v>
      </c>
      <c r="H455" s="18" t="e">
        <f t="shared" si="532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2"/>
        <v>#DIV/0!</v>
      </c>
      <c r="H456" s="18" t="e">
        <f t="shared" si="532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2"/>
        <v>#DIV/0!</v>
      </c>
      <c r="H457" s="18" t="e">
        <f t="shared" si="532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2"/>
        <v>#DIV/0!</v>
      </c>
      <c r="H458" s="18" t="e">
        <f t="shared" si="532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2"/>
        <v>#DIV/0!</v>
      </c>
      <c r="H459" s="18" t="e">
        <f t="shared" si="532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2"/>
        <v>#DIV/0!</v>
      </c>
      <c r="H460" s="18" t="e">
        <f t="shared" si="532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2"/>
        <v>#DIV/0!</v>
      </c>
      <c r="H461" s="18" t="e">
        <f t="shared" si="532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2"/>
        <v>#DIV/0!</v>
      </c>
      <c r="H462" s="18" t="e">
        <f t="shared" si="532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2"/>
        <v>#DIV/0!</v>
      </c>
      <c r="H463" s="18" t="e">
        <f t="shared" si="532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2"/>
        <v>#DIV/0!</v>
      </c>
      <c r="H464" s="18" t="e">
        <f t="shared" si="532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2"/>
        <v>#DIV/0!</v>
      </c>
      <c r="H465" s="18" t="e">
        <f t="shared" si="532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2"/>
        <v>#DIV/0!</v>
      </c>
      <c r="H466" s="18" t="e">
        <f t="shared" si="532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3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2"/>
        <v>#DIV/0!</v>
      </c>
      <c r="H467" s="18" t="e">
        <f t="shared" si="532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3"/>
        <v>26.390000000000004</v>
      </c>
      <c r="B468" s="56" t="s">
        <v>86</v>
      </c>
      <c r="C468" s="57"/>
      <c r="D468" s="58"/>
      <c r="E468" s="59"/>
      <c r="F468" s="58"/>
      <c r="G468" s="8" t="e">
        <f t="shared" si="532"/>
        <v>#DIV/0!</v>
      </c>
      <c r="H468" s="18" t="e">
        <f t="shared" si="532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3"/>
        <v>26.400000000000006</v>
      </c>
      <c r="B469" s="56" t="s">
        <v>58</v>
      </c>
      <c r="C469" s="57"/>
      <c r="D469" s="58"/>
      <c r="E469" s="59"/>
      <c r="F469" s="58"/>
      <c r="G469" s="8" t="e">
        <f t="shared" si="532"/>
        <v>#DIV/0!</v>
      </c>
      <c r="H469" s="18" t="e">
        <f t="shared" si="532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3"/>
        <v>26.410000000000007</v>
      </c>
      <c r="B470" s="56" t="s">
        <v>59</v>
      </c>
      <c r="C470" s="57"/>
      <c r="D470" s="58"/>
      <c r="E470" s="59"/>
      <c r="F470" s="58"/>
      <c r="G470" s="8" t="e">
        <f t="shared" si="532"/>
        <v>#DIV/0!</v>
      </c>
      <c r="H470" s="18" t="e">
        <f t="shared" si="532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3"/>
        <v>26.420000000000009</v>
      </c>
      <c r="B471" s="56" t="s">
        <v>60</v>
      </c>
      <c r="C471" s="57"/>
      <c r="D471" s="58"/>
      <c r="E471" s="59"/>
      <c r="F471" s="58"/>
      <c r="G471" s="8" t="e">
        <f t="shared" si="532"/>
        <v>#DIV/0!</v>
      </c>
      <c r="H471" s="18" t="e">
        <f t="shared" si="532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3"/>
        <v>26.43000000000001</v>
      </c>
      <c r="B472" s="56" t="s">
        <v>61</v>
      </c>
      <c r="C472" s="57"/>
      <c r="D472" s="58"/>
      <c r="E472" s="59"/>
      <c r="F472" s="58"/>
      <c r="G472" s="8" t="e">
        <f t="shared" si="532"/>
        <v>#DIV/0!</v>
      </c>
      <c r="H472" s="18" t="e">
        <f t="shared" si="532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3"/>
        <v>26.440000000000012</v>
      </c>
      <c r="B473" s="56" t="s">
        <v>62</v>
      </c>
      <c r="C473" s="57"/>
      <c r="D473" s="58"/>
      <c r="E473" s="59"/>
      <c r="F473" s="58"/>
      <c r="G473" s="8" t="e">
        <f t="shared" si="532"/>
        <v>#DIV/0!</v>
      </c>
      <c r="H473" s="18" t="e">
        <f t="shared" si="532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3"/>
        <v>26.450000000000014</v>
      </c>
      <c r="B474" s="56" t="s">
        <v>63</v>
      </c>
      <c r="C474" s="57"/>
      <c r="D474" s="58"/>
      <c r="E474" s="59"/>
      <c r="F474" s="58"/>
      <c r="G474" s="8" t="e">
        <f t="shared" si="532"/>
        <v>#DIV/0!</v>
      </c>
      <c r="H474" s="18" t="e">
        <f t="shared" si="532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3"/>
        <v>26.460000000000015</v>
      </c>
      <c r="B475" s="56" t="s">
        <v>64</v>
      </c>
      <c r="C475" s="57"/>
      <c r="D475" s="58"/>
      <c r="E475" s="59"/>
      <c r="F475" s="58"/>
      <c r="G475" s="8" t="e">
        <f t="shared" si="532"/>
        <v>#DIV/0!</v>
      </c>
      <c r="H475" s="18" t="e">
        <f t="shared" si="532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4">E480/C480*100</f>
        <v>#DIV/0!</v>
      </c>
      <c r="H480" s="18" t="e">
        <f t="shared" si="534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5">+A480+0.01</f>
        <v>26.48</v>
      </c>
      <c r="B481" s="22" t="s">
        <v>312</v>
      </c>
      <c r="C481" s="17"/>
      <c r="D481" s="18"/>
      <c r="E481" s="19"/>
      <c r="F481" s="18"/>
      <c r="G481" s="8" t="e">
        <f t="shared" si="534"/>
        <v>#DIV/0!</v>
      </c>
      <c r="H481" s="18" t="e">
        <f t="shared" si="534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5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4"/>
        <v>#DIV/0!</v>
      </c>
      <c r="H482" s="18" t="e">
        <f t="shared" si="534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5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4"/>
        <v>#DIV/0!</v>
      </c>
      <c r="H483" s="18" t="e">
        <f t="shared" si="534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5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4"/>
        <v>#DIV/0!</v>
      </c>
      <c r="H484" s="18" t="e">
        <f t="shared" si="534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5"/>
        <v>26.520000000000007</v>
      </c>
      <c r="B485" s="22" t="s">
        <v>68</v>
      </c>
      <c r="C485" s="17"/>
      <c r="D485" s="18"/>
      <c r="E485" s="19"/>
      <c r="F485" s="18"/>
      <c r="G485" s="8" t="e">
        <f t="shared" si="534"/>
        <v>#DIV/0!</v>
      </c>
      <c r="H485" s="18" t="e">
        <f t="shared" si="534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5"/>
        <v>26.530000000000008</v>
      </c>
      <c r="B486" s="22" t="s">
        <v>32</v>
      </c>
      <c r="C486" s="17"/>
      <c r="D486" s="18"/>
      <c r="E486" s="19"/>
      <c r="F486" s="18"/>
      <c r="G486" s="8" t="e">
        <f t="shared" si="534"/>
        <v>#DIV/0!</v>
      </c>
      <c r="H486" s="18" t="e">
        <f t="shared" si="534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5"/>
        <v>26.54000000000001</v>
      </c>
      <c r="B487" s="22" t="s">
        <v>281</v>
      </c>
      <c r="C487" s="17"/>
      <c r="D487" s="18"/>
      <c r="E487" s="19"/>
      <c r="F487" s="18"/>
      <c r="G487" s="8" t="e">
        <f t="shared" si="534"/>
        <v>#DIV/0!</v>
      </c>
      <c r="H487" s="18" t="e">
        <f t="shared" si="534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5"/>
        <v>26.550000000000011</v>
      </c>
      <c r="B488" s="22" t="s">
        <v>34</v>
      </c>
      <c r="C488" s="17"/>
      <c r="D488" s="18"/>
      <c r="E488" s="19"/>
      <c r="F488" s="18"/>
      <c r="G488" s="8" t="e">
        <f t="shared" si="534"/>
        <v>#DIV/0!</v>
      </c>
      <c r="H488" s="18" t="e">
        <f t="shared" si="534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6">E491/C491*100</f>
        <v>#DIV/0!</v>
      </c>
      <c r="H491" s="18" t="e">
        <f t="shared" si="536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6"/>
        <v>#DIV/0!</v>
      </c>
      <c r="H492" s="18" t="e">
        <f t="shared" si="536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6"/>
        <v>#DIV/0!</v>
      </c>
      <c r="H493" s="18" t="e">
        <f t="shared" si="536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6"/>
        <v>#DIV/0!</v>
      </c>
      <c r="H494" s="18" t="e">
        <f t="shared" si="536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6"/>
        <v>#DIV/0!</v>
      </c>
      <c r="H495" s="18" t="e">
        <f t="shared" si="536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6"/>
        <v>#DIV/0!</v>
      </c>
      <c r="H496" s="18" t="e">
        <f t="shared" si="536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6"/>
        <v>#DIV/0!</v>
      </c>
      <c r="H497" s="18" t="e">
        <f t="shared" si="536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6"/>
        <v>#DIV/0!</v>
      </c>
      <c r="H498" s="18" t="e">
        <f t="shared" si="536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6"/>
        <v>#DIV/0!</v>
      </c>
      <c r="H499" s="18" t="e">
        <f t="shared" si="536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6"/>
        <v>#DIV/0!</v>
      </c>
      <c r="H500" s="18" t="e">
        <f t="shared" si="536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6"/>
        <v>#DIV/0!</v>
      </c>
      <c r="H501" s="18" t="e">
        <f t="shared" si="536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7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6"/>
        <v>#DIV/0!</v>
      </c>
      <c r="H502" s="18" t="e">
        <f t="shared" si="536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7"/>
        <v>26.620000000000022</v>
      </c>
      <c r="B503" s="22" t="s">
        <v>86</v>
      </c>
      <c r="C503" s="17"/>
      <c r="D503" s="18"/>
      <c r="E503" s="19"/>
      <c r="F503" s="18"/>
      <c r="G503" s="8" t="e">
        <f t="shared" si="536"/>
        <v>#DIV/0!</v>
      </c>
      <c r="H503" s="18" t="e">
        <f t="shared" si="536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7"/>
        <v>26.630000000000024</v>
      </c>
      <c r="B504" s="22" t="s">
        <v>323</v>
      </c>
      <c r="C504" s="17"/>
      <c r="D504" s="18"/>
      <c r="E504" s="19"/>
      <c r="F504" s="18"/>
      <c r="G504" s="8" t="e">
        <f t="shared" si="536"/>
        <v>#DIV/0!</v>
      </c>
      <c r="H504" s="18" t="e">
        <f t="shared" si="536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7"/>
        <v>26.640000000000025</v>
      </c>
      <c r="B505" s="22" t="s">
        <v>324</v>
      </c>
      <c r="C505" s="17"/>
      <c r="D505" s="18"/>
      <c r="E505" s="19"/>
      <c r="F505" s="18"/>
      <c r="G505" s="8" t="e">
        <f t="shared" si="536"/>
        <v>#DIV/0!</v>
      </c>
      <c r="H505" s="18" t="e">
        <f t="shared" si="536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7"/>
        <v>26.650000000000027</v>
      </c>
      <c r="B506" s="22" t="s">
        <v>325</v>
      </c>
      <c r="C506" s="17"/>
      <c r="D506" s="18"/>
      <c r="E506" s="19"/>
      <c r="F506" s="18"/>
      <c r="G506" s="8" t="e">
        <f t="shared" si="536"/>
        <v>#DIV/0!</v>
      </c>
      <c r="H506" s="18" t="e">
        <f t="shared" si="536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7"/>
        <v>26.660000000000029</v>
      </c>
      <c r="B507" s="22" t="s">
        <v>326</v>
      </c>
      <c r="C507" s="17"/>
      <c r="D507" s="18"/>
      <c r="E507" s="19"/>
      <c r="F507" s="18"/>
      <c r="G507" s="8" t="e">
        <f t="shared" si="536"/>
        <v>#DIV/0!</v>
      </c>
      <c r="H507" s="18" t="e">
        <f t="shared" si="536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7"/>
        <v>26.67000000000003</v>
      </c>
      <c r="B508" s="22" t="s">
        <v>327</v>
      </c>
      <c r="C508" s="17"/>
      <c r="D508" s="18"/>
      <c r="E508" s="19"/>
      <c r="F508" s="18"/>
      <c r="G508" s="8" t="e">
        <f t="shared" si="536"/>
        <v>#DIV/0!</v>
      </c>
      <c r="H508" s="18" t="e">
        <f t="shared" si="536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7"/>
        <v>26.680000000000032</v>
      </c>
      <c r="B509" s="22" t="s">
        <v>328</v>
      </c>
      <c r="C509" s="17"/>
      <c r="D509" s="18"/>
      <c r="E509" s="19"/>
      <c r="F509" s="18"/>
      <c r="G509" s="8" t="e">
        <f t="shared" si="536"/>
        <v>#DIV/0!</v>
      </c>
      <c r="H509" s="18" t="e">
        <f t="shared" si="536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7"/>
        <v>26.690000000000033</v>
      </c>
      <c r="B510" s="22" t="s">
        <v>329</v>
      </c>
      <c r="C510" s="17"/>
      <c r="D510" s="18"/>
      <c r="E510" s="19"/>
      <c r="F510" s="18"/>
      <c r="G510" s="8" t="e">
        <f t="shared" si="536"/>
        <v>#DIV/0!</v>
      </c>
      <c r="H510" s="18" t="e">
        <f t="shared" si="536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8">D512+D511</f>
        <v>0</v>
      </c>
      <c r="E513" s="228">
        <f t="shared" si="538"/>
        <v>0</v>
      </c>
      <c r="F513" s="11">
        <f t="shared" si="538"/>
        <v>0</v>
      </c>
      <c r="G513" s="64"/>
      <c r="H513" s="64"/>
      <c r="I513" s="228">
        <f t="shared" ref="I513" si="539">I512+I511</f>
        <v>0</v>
      </c>
      <c r="J513" s="228">
        <f t="shared" ref="J513" si="540">J512+J511</f>
        <v>0</v>
      </c>
      <c r="K513" s="228">
        <f t="shared" ref="K513" si="541">K512+K511</f>
        <v>0</v>
      </c>
      <c r="L513" s="228">
        <f t="shared" ref="L513" si="542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3">P512+P511</f>
        <v>0</v>
      </c>
      <c r="Q513" s="11">
        <f t="shared" ref="Q513" si="544">Q512+Q511</f>
        <v>0</v>
      </c>
      <c r="R513" s="199">
        <f t="shared" ref="R513" si="545">R512+R511</f>
        <v>0</v>
      </c>
      <c r="S513" s="11">
        <f t="shared" ref="S513:U513" si="546">S512+S511</f>
        <v>0</v>
      </c>
      <c r="T513" s="228">
        <f t="shared" si="546"/>
        <v>0</v>
      </c>
      <c r="U513" s="228">
        <f t="shared" si="546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7">Y512+Y511</f>
        <v>0</v>
      </c>
      <c r="Z513" s="11">
        <f t="shared" si="547"/>
        <v>0</v>
      </c>
      <c r="AA513" s="199">
        <f t="shared" si="547"/>
        <v>0</v>
      </c>
      <c r="AB513" s="11">
        <f t="shared" si="547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787.18000000000018</v>
      </c>
      <c r="E514" s="228">
        <f t="shared" ref="E514" si="548">E440</f>
        <v>0</v>
      </c>
      <c r="F514" s="11">
        <f>F441</f>
        <v>787.18000000000018</v>
      </c>
      <c r="G514" s="64"/>
      <c r="H514" s="64"/>
      <c r="I514" s="228">
        <f t="shared" ref="I514" si="549">I440</f>
        <v>0</v>
      </c>
      <c r="J514" s="11">
        <f>J441</f>
        <v>0</v>
      </c>
      <c r="K514" s="228">
        <f t="shared" ref="K514" si="550">K440</f>
        <v>0</v>
      </c>
      <c r="L514" s="11">
        <f>L441</f>
        <v>0</v>
      </c>
      <c r="M514" s="229">
        <f t="shared" ref="M514:N515" si="551">M440+M476+M511</f>
        <v>0</v>
      </c>
      <c r="N514" s="65">
        <f t="shared" si="551"/>
        <v>0</v>
      </c>
      <c r="O514" s="13"/>
      <c r="P514" s="199">
        <f t="shared" ref="P514:U514" si="552">P440</f>
        <v>0</v>
      </c>
      <c r="Q514" s="11">
        <f>Q441</f>
        <v>2105.38</v>
      </c>
      <c r="R514" s="199">
        <f>R422</f>
        <v>17</v>
      </c>
      <c r="S514" s="11">
        <f>S441</f>
        <v>2105.38</v>
      </c>
      <c r="T514" s="228">
        <f t="shared" si="552"/>
        <v>0</v>
      </c>
      <c r="U514" s="11">
        <f t="shared" si="552"/>
        <v>0</v>
      </c>
      <c r="V514" s="315">
        <f t="shared" ref="V514:W514" si="553">V440+V476+V511</f>
        <v>0</v>
      </c>
      <c r="W514" s="65">
        <f t="shared" si="553"/>
        <v>0</v>
      </c>
      <c r="X514" s="13"/>
      <c r="Y514" s="199">
        <f t="shared" ref="Y514" si="554">Y440</f>
        <v>1910</v>
      </c>
      <c r="Z514" s="11">
        <f>Z441</f>
        <v>1447.0150000000003</v>
      </c>
      <c r="AA514" s="199">
        <f>AA422</f>
        <v>17</v>
      </c>
      <c r="AB514" s="11">
        <f>AB441</f>
        <v>1447.0150000000003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787.18000000000018</v>
      </c>
      <c r="E515" s="228">
        <f t="shared" ref="E515" si="555">E514</f>
        <v>0</v>
      </c>
      <c r="F515" s="11">
        <f>F514</f>
        <v>787.18000000000018</v>
      </c>
      <c r="G515" s="64"/>
      <c r="H515" s="64"/>
      <c r="I515" s="228">
        <f t="shared" ref="I515" si="556">I514</f>
        <v>0</v>
      </c>
      <c r="J515" s="11">
        <f>J514</f>
        <v>0</v>
      </c>
      <c r="K515" s="228">
        <f t="shared" ref="K515" si="557">K514</f>
        <v>0</v>
      </c>
      <c r="L515" s="11">
        <f>L514</f>
        <v>0</v>
      </c>
      <c r="M515" s="229">
        <f t="shared" si="551"/>
        <v>0</v>
      </c>
      <c r="N515" s="65">
        <f t="shared" si="551"/>
        <v>0</v>
      </c>
      <c r="O515" s="13"/>
      <c r="P515" s="199">
        <f t="shared" ref="P515" si="558">P514</f>
        <v>0</v>
      </c>
      <c r="Q515" s="11">
        <f>Q514</f>
        <v>2105.38</v>
      </c>
      <c r="R515" s="199">
        <f t="shared" ref="R515:U515" si="559">R514</f>
        <v>17</v>
      </c>
      <c r="S515" s="11">
        <f>S514</f>
        <v>2105.38</v>
      </c>
      <c r="T515" s="228">
        <f t="shared" si="559"/>
        <v>0</v>
      </c>
      <c r="U515" s="11">
        <f t="shared" si="559"/>
        <v>0</v>
      </c>
      <c r="V515" s="315">
        <f t="shared" ref="V515:W515" si="560">V441+V477+V512</f>
        <v>0</v>
      </c>
      <c r="W515" s="65">
        <f t="shared" si="560"/>
        <v>0</v>
      </c>
      <c r="X515" s="13"/>
      <c r="Y515" s="199">
        <f t="shared" ref="Y515:AA515" si="561">Y514</f>
        <v>1910</v>
      </c>
      <c r="Z515" s="11">
        <f>Z514</f>
        <v>1447.0150000000003</v>
      </c>
      <c r="AA515" s="199">
        <f t="shared" si="561"/>
        <v>17</v>
      </c>
      <c r="AB515" s="11">
        <f>AB514</f>
        <v>1447.0150000000003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5191.1339000000007</v>
      </c>
      <c r="E516" s="228">
        <f t="shared" ref="E516" si="562">E515+E403</f>
        <v>0</v>
      </c>
      <c r="F516" s="11">
        <f>F403+F515</f>
        <v>3834.9188000000004</v>
      </c>
      <c r="G516" s="64"/>
      <c r="H516" s="64"/>
      <c r="I516" s="228">
        <f t="shared" ref="I516" si="563">I515+I403</f>
        <v>0</v>
      </c>
      <c r="J516" s="11">
        <f>J403+J515</f>
        <v>0</v>
      </c>
      <c r="K516" s="228">
        <f t="shared" ref="K516" si="564">K515+K403</f>
        <v>0</v>
      </c>
      <c r="L516" s="11">
        <f>L403+L515</f>
        <v>973.79</v>
      </c>
      <c r="M516" s="199">
        <f>M403+M515</f>
        <v>0</v>
      </c>
      <c r="N516" s="11">
        <f>N403+N515</f>
        <v>0</v>
      </c>
      <c r="O516" s="13"/>
      <c r="P516" s="199">
        <f t="shared" ref="P516" si="565">P515+P403</f>
        <v>0</v>
      </c>
      <c r="Q516" s="11">
        <f>Q403+Q515</f>
        <v>6983.6108948749988</v>
      </c>
      <c r="R516" s="199">
        <f t="shared" ref="R516:T516" si="566">R515+R403</f>
        <v>17</v>
      </c>
      <c r="S516" s="11">
        <f>S403+S515</f>
        <v>7957.4008948749988</v>
      </c>
      <c r="T516" s="228">
        <f t="shared" si="566"/>
        <v>0</v>
      </c>
      <c r="U516" s="11">
        <f>U403+U515</f>
        <v>973.79</v>
      </c>
      <c r="V516" s="199">
        <f>V403+V515</f>
        <v>0</v>
      </c>
      <c r="W516" s="11">
        <f>W403+W515</f>
        <v>0</v>
      </c>
      <c r="X516" s="13"/>
      <c r="Y516" s="199">
        <f t="shared" ref="Y516:AA516" si="567">Y515+Y403</f>
        <v>1910</v>
      </c>
      <c r="Z516" s="11">
        <f>Z403+Z515</f>
        <v>5835.8656999999994</v>
      </c>
      <c r="AA516" s="199">
        <f t="shared" si="567"/>
        <v>17</v>
      </c>
      <c r="AB516" s="11">
        <f>AB403+AB515</f>
        <v>6809.6557000000003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Adilabad&amp;C&amp;"-,Bold"&amp;18Costing Sheets for AWP&amp;&amp;B 2017-18 - SSA-RTE&amp;R&amp;"-,Bold"&amp;20Annexure-XII(Rs. in lakh)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>
    <tabColor theme="5" tint="-0.249977111117893"/>
  </sheetPr>
  <dimension ref="A1:AC517"/>
  <sheetViews>
    <sheetView showZeros="0" zoomScale="70" zoomScaleNormal="70" zoomScaleSheetLayoutView="70" workbookViewId="0">
      <pane xSplit="2" ySplit="5" topLeftCell="N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1387</v>
      </c>
      <c r="Q145" s="18">
        <f t="shared" ref="Q145:Q146" si="141">O145*P145</f>
        <v>41.61</v>
      </c>
      <c r="R145" s="92">
        <f t="shared" ref="R145:R146" si="142">P145</f>
        <v>1387</v>
      </c>
      <c r="S145" s="18">
        <f t="shared" ref="S145:S146" si="143">L145+Q145</f>
        <v>41.61</v>
      </c>
      <c r="T145" s="16"/>
      <c r="U145" s="18"/>
      <c r="V145" s="16"/>
      <c r="W145" s="18"/>
      <c r="X145" s="21">
        <v>0.03</v>
      </c>
      <c r="Y145" s="14">
        <v>1387</v>
      </c>
      <c r="Z145" s="18">
        <f t="shared" ref="Z145:Z146" si="144">X145*Y145</f>
        <v>41.61</v>
      </c>
      <c r="AA145" s="14">
        <f t="shared" ref="AA145:AA146" si="145">Y145</f>
        <v>1387</v>
      </c>
      <c r="AB145" s="18">
        <f t="shared" ref="AB145:AB146" si="146">U145+Z145</f>
        <v>41.61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1387</v>
      </c>
      <c r="Q147" s="84">
        <f t="shared" si="149"/>
        <v>41.61</v>
      </c>
      <c r="R147" s="276">
        <f t="shared" si="149"/>
        <v>1387</v>
      </c>
      <c r="S147" s="84">
        <f t="shared" si="149"/>
        <v>41.61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1387</v>
      </c>
      <c r="Z147" s="84">
        <f t="shared" si="151"/>
        <v>41.61</v>
      </c>
      <c r="AA147" s="276">
        <f t="shared" si="151"/>
        <v>1387</v>
      </c>
      <c r="AB147" s="84">
        <f t="shared" si="151"/>
        <v>41.61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75</v>
      </c>
      <c r="D164" s="18">
        <f>C164*O164</f>
        <v>4.5</v>
      </c>
      <c r="E164" s="19">
        <v>75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73</v>
      </c>
      <c r="Q166" s="18">
        <f t="shared" si="183"/>
        <v>2.19</v>
      </c>
      <c r="R166" s="92">
        <f t="shared" si="184"/>
        <v>73</v>
      </c>
      <c r="S166" s="18">
        <f t="shared" si="185"/>
        <v>2.19</v>
      </c>
      <c r="T166" s="16"/>
      <c r="U166" s="18"/>
      <c r="V166" s="16"/>
      <c r="W166" s="18"/>
      <c r="X166" s="21">
        <v>0.03</v>
      </c>
      <c r="Y166" s="14">
        <v>73</v>
      </c>
      <c r="Z166" s="18">
        <f t="shared" si="186"/>
        <v>2.19</v>
      </c>
      <c r="AA166" s="14">
        <f t="shared" si="187"/>
        <v>73</v>
      </c>
      <c r="AB166" s="18">
        <f t="shared" si="188"/>
        <v>2.19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75</v>
      </c>
      <c r="D168" s="84">
        <f>SUM(D164:D167)</f>
        <v>4.5</v>
      </c>
      <c r="E168" s="83">
        <f>SUM(E164:E167)</f>
        <v>75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73</v>
      </c>
      <c r="Q168" s="84">
        <f t="shared" si="191"/>
        <v>2.19</v>
      </c>
      <c r="R168" s="276">
        <f t="shared" si="191"/>
        <v>73</v>
      </c>
      <c r="S168" s="84">
        <f t="shared" si="191"/>
        <v>2.19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73</v>
      </c>
      <c r="Z168" s="84">
        <f t="shared" si="193"/>
        <v>2.19</v>
      </c>
      <c r="AA168" s="276">
        <f t="shared" si="193"/>
        <v>73</v>
      </c>
      <c r="AB168" s="84">
        <f t="shared" si="193"/>
        <v>2.19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75</v>
      </c>
      <c r="Q172" s="18">
        <f t="shared" si="195"/>
        <v>2.25</v>
      </c>
      <c r="R172" s="92">
        <f t="shared" si="196"/>
        <v>75</v>
      </c>
      <c r="S172" s="18">
        <f t="shared" si="197"/>
        <v>2.25</v>
      </c>
      <c r="T172" s="16"/>
      <c r="U172" s="18"/>
      <c r="V172" s="16"/>
      <c r="W172" s="18"/>
      <c r="X172" s="21">
        <v>0.03</v>
      </c>
      <c r="Y172" s="14">
        <v>75</v>
      </c>
      <c r="Z172" s="18">
        <f t="shared" si="198"/>
        <v>2.25</v>
      </c>
      <c r="AA172" s="14">
        <f t="shared" si="199"/>
        <v>75</v>
      </c>
      <c r="AB172" s="18">
        <f t="shared" si="200"/>
        <v>2.25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75</v>
      </c>
      <c r="Q174" s="84">
        <f t="shared" si="203"/>
        <v>2.25</v>
      </c>
      <c r="R174" s="276">
        <f t="shared" si="203"/>
        <v>75</v>
      </c>
      <c r="S174" s="84">
        <f t="shared" si="203"/>
        <v>2.25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75</v>
      </c>
      <c r="Z174" s="84">
        <f t="shared" si="205"/>
        <v>2.25</v>
      </c>
      <c r="AA174" s="276">
        <f t="shared" si="205"/>
        <v>75</v>
      </c>
      <c r="AB174" s="84">
        <f t="shared" si="205"/>
        <v>2.25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80</v>
      </c>
      <c r="D176" s="18">
        <f>C176*O176</f>
        <v>4.8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307</v>
      </c>
      <c r="Q176" s="18">
        <f t="shared" ref="Q176:Q179" si="207">O176*P176</f>
        <v>18.419999999999998</v>
      </c>
      <c r="R176" s="92">
        <f t="shared" ref="R176:R179" si="208">P176</f>
        <v>307</v>
      </c>
      <c r="S176" s="18">
        <f t="shared" ref="S176:S179" si="209">L176+Q176</f>
        <v>18.419999999999998</v>
      </c>
      <c r="T176" s="16"/>
      <c r="U176" s="18"/>
      <c r="V176" s="16"/>
      <c r="W176" s="18"/>
      <c r="X176" s="21">
        <v>0.06</v>
      </c>
      <c r="Y176" s="14">
        <v>0</v>
      </c>
      <c r="Z176" s="18">
        <f t="shared" ref="Z176:Z179" si="210">X176*Y176</f>
        <v>0</v>
      </c>
      <c r="AA176" s="14">
        <f t="shared" ref="AA176:AA179" si="211">Y176</f>
        <v>0</v>
      </c>
      <c r="AB176" s="18">
        <f t="shared" ref="AB176:AB179" si="212">U176+Z176</f>
        <v>0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80</v>
      </c>
      <c r="D180" s="84">
        <f>SUM(D176:D179)</f>
        <v>4.8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307</v>
      </c>
      <c r="Q180" s="84">
        <f t="shared" si="215"/>
        <v>18.419999999999998</v>
      </c>
      <c r="R180" s="276">
        <f t="shared" si="215"/>
        <v>307</v>
      </c>
      <c r="S180" s="84">
        <f t="shared" si="215"/>
        <v>18.419999999999998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0</v>
      </c>
      <c r="Z180" s="84">
        <f t="shared" si="217"/>
        <v>0</v>
      </c>
      <c r="AA180" s="276">
        <f t="shared" si="217"/>
        <v>0</v>
      </c>
      <c r="AB180" s="84">
        <f t="shared" si="217"/>
        <v>0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>
        <v>4452</v>
      </c>
      <c r="D184" s="18">
        <f>C184*O184</f>
        <v>445.20000000000005</v>
      </c>
      <c r="E184" s="19"/>
      <c r="F184" s="18"/>
      <c r="G184" s="8">
        <f t="shared" si="218"/>
        <v>0</v>
      </c>
      <c r="H184" s="18">
        <f t="shared" si="218"/>
        <v>0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4452</v>
      </c>
      <c r="D186" s="84">
        <f>SUM(D182:D185)</f>
        <v>445.20000000000005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>
        <v>69</v>
      </c>
      <c r="D190" s="18">
        <f>C190*O190</f>
        <v>2.0699999999999998</v>
      </c>
      <c r="E190" s="19"/>
      <c r="F190" s="18"/>
      <c r="G190" s="8">
        <f t="shared" si="230"/>
        <v>0</v>
      </c>
      <c r="H190" s="18">
        <f t="shared" si="230"/>
        <v>0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69</v>
      </c>
      <c r="D192" s="84">
        <f>SUM(D188:D191)</f>
        <v>2.0699999999999998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4676</v>
      </c>
      <c r="D193" s="84">
        <f>D156+D162+D168+D174+D180+D186+D192</f>
        <v>456.57000000000005</v>
      </c>
      <c r="E193" s="83">
        <f>E156+E162+E168+E174+E180+E186+E192</f>
        <v>75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455</v>
      </c>
      <c r="Q193" s="84">
        <f t="shared" si="244"/>
        <v>22.86</v>
      </c>
      <c r="R193" s="276">
        <f t="shared" si="244"/>
        <v>455</v>
      </c>
      <c r="S193" s="84">
        <f t="shared" si="244"/>
        <v>22.86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148</v>
      </c>
      <c r="Z193" s="84">
        <f t="shared" si="246"/>
        <v>4.4399999999999995</v>
      </c>
      <c r="AA193" s="276">
        <f t="shared" si="246"/>
        <v>148</v>
      </c>
      <c r="AB193" s="84">
        <f t="shared" si="246"/>
        <v>4.4399999999999995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16298</v>
      </c>
      <c r="Q197" s="212">
        <f t="shared" ref="Q197:Q205" si="248">O197*P197</f>
        <v>24.446999999999999</v>
      </c>
      <c r="R197" s="313">
        <f t="shared" ref="R197:R205" si="249">P197</f>
        <v>16298</v>
      </c>
      <c r="S197" s="212">
        <f t="shared" ref="S197:S205" si="250">L197+Q197</f>
        <v>24.446999999999999</v>
      </c>
      <c r="T197" s="335"/>
      <c r="U197" s="212"/>
      <c r="V197" s="335"/>
      <c r="W197" s="212"/>
      <c r="X197" s="338">
        <v>1.5E-3</v>
      </c>
      <c r="Y197" s="214">
        <v>16298</v>
      </c>
      <c r="Z197" s="212">
        <f t="shared" ref="Z197:Z205" si="251">X197*Y197</f>
        <v>24.446999999999999</v>
      </c>
      <c r="AA197" s="214">
        <f t="shared" ref="AA197:AA205" si="252">Y197</f>
        <v>16298</v>
      </c>
      <c r="AB197" s="212">
        <f t="shared" ref="AB197:AB205" si="253">U197+Z197</f>
        <v>24.446999999999999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13</v>
      </c>
      <c r="Q198" s="212">
        <f t="shared" si="248"/>
        <v>1.95E-2</v>
      </c>
      <c r="R198" s="313">
        <f t="shared" si="249"/>
        <v>13</v>
      </c>
      <c r="S198" s="212">
        <f t="shared" si="250"/>
        <v>1.95E-2</v>
      </c>
      <c r="T198" s="335"/>
      <c r="U198" s="212"/>
      <c r="V198" s="335"/>
      <c r="W198" s="212"/>
      <c r="X198" s="338">
        <v>1.5E-3</v>
      </c>
      <c r="Y198" s="214">
        <v>13</v>
      </c>
      <c r="Z198" s="212">
        <f t="shared" si="251"/>
        <v>1.95E-2</v>
      </c>
      <c r="AA198" s="214">
        <f t="shared" si="252"/>
        <v>13</v>
      </c>
      <c r="AB198" s="212">
        <f t="shared" si="253"/>
        <v>1.95E-2</v>
      </c>
    </row>
    <row r="199" spans="1:28" s="339" customFormat="1">
      <c r="A199" s="211"/>
      <c r="B199" s="335" t="s">
        <v>126</v>
      </c>
      <c r="C199" s="336">
        <v>5</v>
      </c>
      <c r="D199" s="212">
        <f>C199*0.0015</f>
        <v>7.4999999999999997E-3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10</v>
      </c>
      <c r="Q199" s="212">
        <f t="shared" si="248"/>
        <v>1.4999999999999999E-2</v>
      </c>
      <c r="R199" s="313">
        <f t="shared" si="249"/>
        <v>10</v>
      </c>
      <c r="S199" s="212">
        <f t="shared" si="250"/>
        <v>1.4999999999999999E-2</v>
      </c>
      <c r="T199" s="335"/>
      <c r="U199" s="212"/>
      <c r="V199" s="335"/>
      <c r="W199" s="212"/>
      <c r="X199" s="338">
        <v>1.5E-3</v>
      </c>
      <c r="Y199" s="214">
        <v>10</v>
      </c>
      <c r="Z199" s="212">
        <f t="shared" si="251"/>
        <v>1.4999999999999999E-2</v>
      </c>
      <c r="AA199" s="214">
        <f t="shared" si="252"/>
        <v>10</v>
      </c>
      <c r="AB199" s="212">
        <f t="shared" si="253"/>
        <v>1.4999999999999999E-2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19115</v>
      </c>
      <c r="Q200" s="212">
        <f t="shared" si="248"/>
        <v>28.672499999999999</v>
      </c>
      <c r="R200" s="313">
        <f t="shared" si="249"/>
        <v>19115</v>
      </c>
      <c r="S200" s="212">
        <f t="shared" si="250"/>
        <v>28.672499999999999</v>
      </c>
      <c r="T200" s="335"/>
      <c r="U200" s="212"/>
      <c r="V200" s="335"/>
      <c r="W200" s="212"/>
      <c r="X200" s="338">
        <v>1.5E-3</v>
      </c>
      <c r="Y200" s="214">
        <v>19115</v>
      </c>
      <c r="Z200" s="212">
        <f t="shared" si="251"/>
        <v>28.672499999999999</v>
      </c>
      <c r="AA200" s="214">
        <f t="shared" si="252"/>
        <v>19115</v>
      </c>
      <c r="AB200" s="212">
        <f t="shared" si="253"/>
        <v>28.672499999999999</v>
      </c>
    </row>
    <row r="201" spans="1:28" s="339" customFormat="1">
      <c r="A201" s="211"/>
      <c r="B201" s="335" t="s">
        <v>128</v>
      </c>
      <c r="C201" s="336">
        <v>28</v>
      </c>
      <c r="D201" s="212">
        <f>C201*0.0015</f>
        <v>4.2000000000000003E-2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17</v>
      </c>
      <c r="Q201" s="212">
        <f t="shared" si="248"/>
        <v>2.5500000000000002E-2</v>
      </c>
      <c r="R201" s="313">
        <f t="shared" si="249"/>
        <v>17</v>
      </c>
      <c r="S201" s="212">
        <f t="shared" si="250"/>
        <v>2.5500000000000002E-2</v>
      </c>
      <c r="T201" s="335"/>
      <c r="U201" s="212"/>
      <c r="V201" s="335"/>
      <c r="W201" s="212"/>
      <c r="X201" s="338">
        <v>1.5E-3</v>
      </c>
      <c r="Y201" s="214">
        <v>17</v>
      </c>
      <c r="Z201" s="212">
        <f t="shared" si="251"/>
        <v>2.5500000000000002E-2</v>
      </c>
      <c r="AA201" s="214">
        <f t="shared" si="252"/>
        <v>17</v>
      </c>
      <c r="AB201" s="212">
        <f t="shared" si="253"/>
        <v>2.5500000000000002E-2</v>
      </c>
    </row>
    <row r="202" spans="1:28" s="339" customFormat="1">
      <c r="A202" s="211"/>
      <c r="B202" s="335" t="s">
        <v>129</v>
      </c>
      <c r="C202" s="336">
        <v>36</v>
      </c>
      <c r="D202" s="212">
        <f>C202*0.0015</f>
        <v>5.3999999999999999E-2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20</v>
      </c>
      <c r="Q202" s="212">
        <f t="shared" si="248"/>
        <v>0.03</v>
      </c>
      <c r="R202" s="313">
        <f t="shared" si="249"/>
        <v>20</v>
      </c>
      <c r="S202" s="212">
        <f t="shared" si="250"/>
        <v>0.03</v>
      </c>
      <c r="T202" s="335"/>
      <c r="U202" s="212"/>
      <c r="V202" s="335"/>
      <c r="W202" s="212"/>
      <c r="X202" s="338">
        <v>1.5E-3</v>
      </c>
      <c r="Y202" s="214">
        <v>20</v>
      </c>
      <c r="Z202" s="212">
        <f t="shared" si="251"/>
        <v>0.03</v>
      </c>
      <c r="AA202" s="214">
        <f t="shared" si="252"/>
        <v>20</v>
      </c>
      <c r="AB202" s="212">
        <f t="shared" si="253"/>
        <v>0.03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23130</v>
      </c>
      <c r="Q203" s="212">
        <f t="shared" si="248"/>
        <v>57.825000000000003</v>
      </c>
      <c r="R203" s="313">
        <f t="shared" si="249"/>
        <v>23130</v>
      </c>
      <c r="S203" s="212">
        <f t="shared" si="250"/>
        <v>57.825000000000003</v>
      </c>
      <c r="T203" s="335"/>
      <c r="U203" s="212"/>
      <c r="V203" s="335"/>
      <c r="W203" s="212"/>
      <c r="X203" s="338">
        <v>2.5000000000000001E-3</v>
      </c>
      <c r="Y203" s="214">
        <v>23130</v>
      </c>
      <c r="Z203" s="212">
        <f t="shared" si="251"/>
        <v>57.825000000000003</v>
      </c>
      <c r="AA203" s="214">
        <f t="shared" si="252"/>
        <v>23130</v>
      </c>
      <c r="AB203" s="212">
        <f t="shared" si="253"/>
        <v>57.825000000000003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83</v>
      </c>
      <c r="D204" s="212">
        <f>C204*0.0025</f>
        <v>0.20750000000000002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14</v>
      </c>
      <c r="Q204" s="212">
        <f t="shared" si="248"/>
        <v>3.5000000000000003E-2</v>
      </c>
      <c r="R204" s="313">
        <f t="shared" si="249"/>
        <v>14</v>
      </c>
      <c r="S204" s="212">
        <f t="shared" si="250"/>
        <v>3.5000000000000003E-2</v>
      </c>
      <c r="T204" s="335"/>
      <c r="U204" s="212"/>
      <c r="V204" s="335"/>
      <c r="W204" s="212"/>
      <c r="X204" s="338">
        <v>2.5000000000000001E-3</v>
      </c>
      <c r="Y204" s="214">
        <v>14</v>
      </c>
      <c r="Z204" s="212">
        <f t="shared" si="251"/>
        <v>3.5000000000000003E-2</v>
      </c>
      <c r="AA204" s="214">
        <f t="shared" si="252"/>
        <v>14</v>
      </c>
      <c r="AB204" s="212">
        <f t="shared" si="253"/>
        <v>3.5000000000000003E-2</v>
      </c>
    </row>
    <row r="205" spans="1:28">
      <c r="A205" s="8">
        <f>+A204+0.01</f>
        <v>7.0399999999999991</v>
      </c>
      <c r="B205" s="16" t="s">
        <v>132</v>
      </c>
      <c r="C205" s="17">
        <v>34</v>
      </c>
      <c r="D205" s="18">
        <f>C205*0.0025</f>
        <v>8.5000000000000006E-2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33</v>
      </c>
      <c r="Q205" s="18">
        <f t="shared" si="248"/>
        <v>8.2500000000000004E-2</v>
      </c>
      <c r="R205" s="92">
        <f t="shared" si="249"/>
        <v>33</v>
      </c>
      <c r="S205" s="18">
        <f t="shared" si="250"/>
        <v>8.2500000000000004E-2</v>
      </c>
      <c r="T205" s="16"/>
      <c r="U205" s="18"/>
      <c r="V205" s="16"/>
      <c r="W205" s="18"/>
      <c r="X205" s="21">
        <v>2.5000000000000001E-3</v>
      </c>
      <c r="Y205" s="14">
        <v>33</v>
      </c>
      <c r="Z205" s="18">
        <f t="shared" si="251"/>
        <v>8.2500000000000004E-2</v>
      </c>
      <c r="AA205" s="14">
        <f t="shared" si="252"/>
        <v>33</v>
      </c>
      <c r="AB205" s="18">
        <f t="shared" si="253"/>
        <v>8.2500000000000004E-2</v>
      </c>
    </row>
    <row r="206" spans="1:28" s="50" customFormat="1">
      <c r="A206" s="46"/>
      <c r="B206" s="82" t="s">
        <v>104</v>
      </c>
      <c r="C206" s="83">
        <f>SUM(C197:C205)</f>
        <v>186</v>
      </c>
      <c r="D206" s="84">
        <f>SUM(D197:D205)</f>
        <v>0.39600000000000007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58650</v>
      </c>
      <c r="Q206" s="84">
        <f t="shared" si="256"/>
        <v>111.152</v>
      </c>
      <c r="R206" s="276">
        <f t="shared" si="256"/>
        <v>58650</v>
      </c>
      <c r="S206" s="84">
        <f t="shared" si="256"/>
        <v>111.152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58650</v>
      </c>
      <c r="Z206" s="84">
        <f t="shared" si="258"/>
        <v>111.152</v>
      </c>
      <c r="AA206" s="276">
        <f t="shared" si="258"/>
        <v>58650</v>
      </c>
      <c r="AB206" s="84">
        <f t="shared" si="258"/>
        <v>111.152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30794</v>
      </c>
      <c r="D208" s="18">
        <v>123.176</v>
      </c>
      <c r="E208" s="17">
        <f>C208</f>
        <v>30794</v>
      </c>
      <c r="F208" s="18">
        <f>D208</f>
        <v>123.176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30174</v>
      </c>
      <c r="Q208" s="18">
        <f t="shared" ref="Q208:Q211" si="260">O208*P208</f>
        <v>120.696</v>
      </c>
      <c r="R208" s="92">
        <f t="shared" ref="R208:R211" si="261">P208</f>
        <v>30174</v>
      </c>
      <c r="S208" s="18">
        <f t="shared" ref="S208:S211" si="262">L208+Q208</f>
        <v>120.696</v>
      </c>
      <c r="T208" s="16"/>
      <c r="U208" s="18"/>
      <c r="V208" s="16"/>
      <c r="W208" s="18"/>
      <c r="X208" s="21">
        <v>4.0000000000000001E-3</v>
      </c>
      <c r="Y208" s="14">
        <v>30174</v>
      </c>
      <c r="Z208" s="18">
        <f t="shared" ref="Z208:Z211" si="263">X208*Y208</f>
        <v>120.696</v>
      </c>
      <c r="AA208" s="14">
        <f t="shared" ref="AA208:AA211" si="264">Y208</f>
        <v>30174</v>
      </c>
      <c r="AB208" s="18">
        <f t="shared" ref="AB208:AB211" si="265">U208+Z208</f>
        <v>120.696</v>
      </c>
    </row>
    <row r="209" spans="1:28">
      <c r="A209" s="8">
        <f>+A208+0.01</f>
        <v>8.02</v>
      </c>
      <c r="B209" s="16" t="s">
        <v>135</v>
      </c>
      <c r="C209" s="17">
        <v>5165</v>
      </c>
      <c r="D209" s="18">
        <v>20.66</v>
      </c>
      <c r="E209" s="17">
        <f t="shared" ref="E209:F211" si="266">C209</f>
        <v>5165</v>
      </c>
      <c r="F209" s="18">
        <f t="shared" si="266"/>
        <v>20.66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4771</v>
      </c>
      <c r="Q209" s="18">
        <f t="shared" si="260"/>
        <v>19.084</v>
      </c>
      <c r="R209" s="92">
        <f t="shared" si="261"/>
        <v>4771</v>
      </c>
      <c r="S209" s="18">
        <f t="shared" si="262"/>
        <v>19.084</v>
      </c>
      <c r="T209" s="16"/>
      <c r="U209" s="18"/>
      <c r="V209" s="16"/>
      <c r="W209" s="18"/>
      <c r="X209" s="21">
        <v>4.0000000000000001E-3</v>
      </c>
      <c r="Y209" s="14">
        <v>4771</v>
      </c>
      <c r="Z209" s="18">
        <f t="shared" si="263"/>
        <v>19.084</v>
      </c>
      <c r="AA209" s="14">
        <f t="shared" si="264"/>
        <v>4771</v>
      </c>
      <c r="AB209" s="18">
        <f t="shared" si="265"/>
        <v>19.084</v>
      </c>
    </row>
    <row r="210" spans="1:28">
      <c r="A210" s="8">
        <f>+A209+0.01</f>
        <v>8.0299999999999994</v>
      </c>
      <c r="B210" s="16" t="s">
        <v>136</v>
      </c>
      <c r="C210" s="17">
        <v>13469</v>
      </c>
      <c r="D210" s="18">
        <v>53.875999999999998</v>
      </c>
      <c r="E210" s="17">
        <f t="shared" si="266"/>
        <v>13469</v>
      </c>
      <c r="F210" s="18">
        <f t="shared" si="266"/>
        <v>53.875999999999998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12447</v>
      </c>
      <c r="Q210" s="18">
        <f t="shared" si="260"/>
        <v>49.788000000000004</v>
      </c>
      <c r="R210" s="92">
        <f t="shared" si="261"/>
        <v>12447</v>
      </c>
      <c r="S210" s="18">
        <f t="shared" si="262"/>
        <v>49.788000000000004</v>
      </c>
      <c r="T210" s="16"/>
      <c r="U210" s="18"/>
      <c r="V210" s="16"/>
      <c r="W210" s="18"/>
      <c r="X210" s="21">
        <v>4.0000000000000001E-3</v>
      </c>
      <c r="Y210" s="14">
        <v>12447</v>
      </c>
      <c r="Z210" s="18">
        <f t="shared" si="263"/>
        <v>49.788000000000004</v>
      </c>
      <c r="AA210" s="14">
        <f t="shared" si="264"/>
        <v>12447</v>
      </c>
      <c r="AB210" s="18">
        <f t="shared" si="265"/>
        <v>49.788000000000004</v>
      </c>
    </row>
    <row r="211" spans="1:28">
      <c r="A211" s="8">
        <f>+A210+0.01</f>
        <v>8.0399999999999991</v>
      </c>
      <c r="B211" s="16" t="s">
        <v>137</v>
      </c>
      <c r="C211" s="17">
        <v>6654</v>
      </c>
      <c r="D211" s="18">
        <v>26.616</v>
      </c>
      <c r="E211" s="17">
        <f t="shared" si="266"/>
        <v>6654</v>
      </c>
      <c r="F211" s="18">
        <f t="shared" si="266"/>
        <v>26.616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8920</v>
      </c>
      <c r="Q211" s="18">
        <f t="shared" si="260"/>
        <v>35.68</v>
      </c>
      <c r="R211" s="92">
        <f t="shared" si="261"/>
        <v>8920</v>
      </c>
      <c r="S211" s="18">
        <f t="shared" si="262"/>
        <v>35.68</v>
      </c>
      <c r="T211" s="16"/>
      <c r="U211" s="18"/>
      <c r="V211" s="16"/>
      <c r="W211" s="18"/>
      <c r="X211" s="21">
        <v>4.0000000000000001E-3</v>
      </c>
      <c r="Y211" s="14">
        <v>8920</v>
      </c>
      <c r="Z211" s="18">
        <f t="shared" si="263"/>
        <v>35.68</v>
      </c>
      <c r="AA211" s="14">
        <f t="shared" si="264"/>
        <v>8920</v>
      </c>
      <c r="AB211" s="18">
        <f t="shared" si="265"/>
        <v>35.68</v>
      </c>
    </row>
    <row r="212" spans="1:28" s="50" customFormat="1">
      <c r="A212" s="46"/>
      <c r="B212" s="82" t="s">
        <v>106</v>
      </c>
      <c r="C212" s="83">
        <f>SUM(C208:C211)</f>
        <v>56082</v>
      </c>
      <c r="D212" s="84">
        <f>SUM(D208:D211)</f>
        <v>224.32800000000003</v>
      </c>
      <c r="E212" s="83">
        <f>SUM(E208:E211)</f>
        <v>56082</v>
      </c>
      <c r="F212" s="84">
        <f>SUM(F208:F211)</f>
        <v>224.32800000000003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56312</v>
      </c>
      <c r="Q212" s="84">
        <f t="shared" si="269"/>
        <v>225.24800000000002</v>
      </c>
      <c r="R212" s="276">
        <f t="shared" si="269"/>
        <v>56312</v>
      </c>
      <c r="S212" s="84">
        <f t="shared" si="269"/>
        <v>225.24800000000002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56312</v>
      </c>
      <c r="Z212" s="84">
        <f>SUM(Z208:Z211)</f>
        <v>225.24800000000002</v>
      </c>
      <c r="AA212" s="276">
        <f>SUM(AA208:AA211)</f>
        <v>56312</v>
      </c>
      <c r="AB212" s="84">
        <f>SUM(AB208:AB211)</f>
        <v>225.24800000000002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139</v>
      </c>
      <c r="D241" s="164">
        <f>C241*0.429*12</f>
        <v>715.572</v>
      </c>
      <c r="E241" s="163">
        <f>C241</f>
        <v>139</v>
      </c>
      <c r="F241" s="164">
        <f>D241</f>
        <v>715.572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139</v>
      </c>
      <c r="Q241" s="18">
        <f t="shared" ref="Q241:Q254" si="299">O241*P241*12</f>
        <v>760.60799999999995</v>
      </c>
      <c r="R241" s="92">
        <f t="shared" ref="R241:R257" si="300">P241</f>
        <v>139</v>
      </c>
      <c r="S241" s="18">
        <f t="shared" ref="S241:S257" si="301">L241+Q241</f>
        <v>760.60799999999995</v>
      </c>
      <c r="T241" s="162"/>
      <c r="U241" s="164"/>
      <c r="V241" s="162"/>
      <c r="W241" s="164"/>
      <c r="X241" s="166">
        <v>0.45600000000000002</v>
      </c>
      <c r="Y241" s="331">
        <v>139</v>
      </c>
      <c r="Z241" s="121">
        <f>X241*Y241*12</f>
        <v>760.60799999999995</v>
      </c>
      <c r="AA241" s="321">
        <f>Y241</f>
        <v>139</v>
      </c>
      <c r="AB241" s="121">
        <f>U241+Z241</f>
        <v>760.60799999999995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45</v>
      </c>
      <c r="D246" s="176">
        <f>C246*0.6006*12</f>
        <v>324.32400000000001</v>
      </c>
      <c r="E246" s="163">
        <f t="shared" ref="E246:E248" si="309">C246</f>
        <v>45</v>
      </c>
      <c r="F246" s="164">
        <f t="shared" ref="F246:F248" si="310">D246</f>
        <v>324.32400000000001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45</v>
      </c>
      <c r="Q246" s="18">
        <f t="shared" si="299"/>
        <v>345.06</v>
      </c>
      <c r="R246" s="92">
        <f t="shared" si="300"/>
        <v>45</v>
      </c>
      <c r="S246" s="18">
        <f t="shared" si="301"/>
        <v>345.06</v>
      </c>
      <c r="T246" s="174"/>
      <c r="U246" s="176"/>
      <c r="V246" s="174"/>
      <c r="W246" s="176"/>
      <c r="X246" s="177">
        <v>0.63900000000000001</v>
      </c>
      <c r="Y246" s="278">
        <v>45</v>
      </c>
      <c r="Z246" s="121">
        <f t="shared" ref="Z246:Z254" si="311">X246*Y246*12</f>
        <v>345.06</v>
      </c>
      <c r="AA246" s="321">
        <f t="shared" si="306"/>
        <v>45</v>
      </c>
      <c r="AB246" s="121">
        <f t="shared" ref="AB246:AB257" si="312">U246+Z246</f>
        <v>345.06</v>
      </c>
    </row>
    <row r="247" spans="1:28" s="125" customFormat="1">
      <c r="A247" s="118"/>
      <c r="B247" s="174" t="s">
        <v>151</v>
      </c>
      <c r="C247" s="175">
        <f t="shared" si="308"/>
        <v>58</v>
      </c>
      <c r="D247" s="176">
        <f t="shared" ref="D247:D248" si="313">C247*0.6006*12</f>
        <v>418.01760000000002</v>
      </c>
      <c r="E247" s="163">
        <f t="shared" si="309"/>
        <v>58</v>
      </c>
      <c r="F247" s="164">
        <f t="shared" si="310"/>
        <v>418.01760000000002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58</v>
      </c>
      <c r="Q247" s="18">
        <f t="shared" si="299"/>
        <v>444.74399999999997</v>
      </c>
      <c r="R247" s="92">
        <f t="shared" si="300"/>
        <v>58</v>
      </c>
      <c r="S247" s="18">
        <f t="shared" si="301"/>
        <v>444.74399999999997</v>
      </c>
      <c r="T247" s="174"/>
      <c r="U247" s="176"/>
      <c r="V247" s="174"/>
      <c r="W247" s="176"/>
      <c r="X247" s="177">
        <v>0.63900000000000001</v>
      </c>
      <c r="Y247" s="278">
        <v>58</v>
      </c>
      <c r="Z247" s="121">
        <f t="shared" si="311"/>
        <v>444.74399999999997</v>
      </c>
      <c r="AA247" s="321">
        <f t="shared" si="306"/>
        <v>58</v>
      </c>
      <c r="AB247" s="121">
        <f t="shared" si="312"/>
        <v>444.74399999999997</v>
      </c>
    </row>
    <row r="248" spans="1:28" s="125" customFormat="1">
      <c r="A248" s="118"/>
      <c r="B248" s="174" t="s">
        <v>152</v>
      </c>
      <c r="C248" s="175">
        <f t="shared" si="308"/>
        <v>66</v>
      </c>
      <c r="D248" s="176">
        <f t="shared" si="313"/>
        <v>475.67520000000002</v>
      </c>
      <c r="E248" s="163">
        <f t="shared" si="309"/>
        <v>66</v>
      </c>
      <c r="F248" s="164">
        <f t="shared" si="310"/>
        <v>475.67520000000002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66</v>
      </c>
      <c r="Q248" s="18">
        <f t="shared" si="299"/>
        <v>506.08799999999997</v>
      </c>
      <c r="R248" s="92">
        <f t="shared" si="300"/>
        <v>66</v>
      </c>
      <c r="S248" s="18">
        <f t="shared" si="301"/>
        <v>506.08799999999997</v>
      </c>
      <c r="T248" s="174"/>
      <c r="U248" s="176"/>
      <c r="V248" s="174"/>
      <c r="W248" s="176"/>
      <c r="X248" s="177">
        <v>0.63900000000000001</v>
      </c>
      <c r="Y248" s="278">
        <v>66</v>
      </c>
      <c r="Z248" s="121">
        <f t="shared" si="311"/>
        <v>506.08799999999997</v>
      </c>
      <c r="AA248" s="321">
        <f t="shared" si="306"/>
        <v>66</v>
      </c>
      <c r="AB248" s="121">
        <f t="shared" si="312"/>
        <v>506.08799999999997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23</v>
      </c>
      <c r="D255" s="176">
        <f>C255*0.12*10</f>
        <v>27.599999999999998</v>
      </c>
      <c r="E255" s="163">
        <f t="shared" ref="E255:E257" si="314">C255</f>
        <v>23</v>
      </c>
      <c r="F255" s="164">
        <f t="shared" ref="F255:F257" si="315">D255</f>
        <v>27.599999999999998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23</v>
      </c>
      <c r="Q255" s="18">
        <f>O255*P255*10</f>
        <v>27.599999999999998</v>
      </c>
      <c r="R255" s="92">
        <f t="shared" si="300"/>
        <v>23</v>
      </c>
      <c r="S255" s="18">
        <f t="shared" si="301"/>
        <v>27.599999999999998</v>
      </c>
      <c r="T255" s="178"/>
      <c r="U255" s="176"/>
      <c r="V255" s="178"/>
      <c r="W255" s="176"/>
      <c r="X255" s="177">
        <v>0.12</v>
      </c>
      <c r="Y255" s="278">
        <v>23</v>
      </c>
      <c r="Z255" s="18">
        <f t="shared" ref="Z255:Z257" si="316">X255*Y255*10</f>
        <v>27.599999999999998</v>
      </c>
      <c r="AA255" s="321">
        <f t="shared" si="306"/>
        <v>23</v>
      </c>
      <c r="AB255" s="121">
        <f t="shared" si="312"/>
        <v>27.599999999999998</v>
      </c>
    </row>
    <row r="256" spans="1:28" s="125" customFormat="1">
      <c r="A256" s="118"/>
      <c r="B256" s="178" t="s">
        <v>157</v>
      </c>
      <c r="C256" s="175">
        <f t="shared" ref="C256:C257" si="317">P256</f>
        <v>14</v>
      </c>
      <c r="D256" s="176">
        <f t="shared" ref="D256:D257" si="318">C256*0.12*10</f>
        <v>16.8</v>
      </c>
      <c r="E256" s="163">
        <f t="shared" si="314"/>
        <v>14</v>
      </c>
      <c r="F256" s="164">
        <f t="shared" si="315"/>
        <v>16.8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14</v>
      </c>
      <c r="Q256" s="18">
        <f>O256*P256*10</f>
        <v>16.8</v>
      </c>
      <c r="R256" s="92">
        <f t="shared" si="300"/>
        <v>14</v>
      </c>
      <c r="S256" s="18">
        <f t="shared" si="301"/>
        <v>16.8</v>
      </c>
      <c r="T256" s="178"/>
      <c r="U256" s="176"/>
      <c r="V256" s="178"/>
      <c r="W256" s="176"/>
      <c r="X256" s="177">
        <v>0.12</v>
      </c>
      <c r="Y256" s="278">
        <v>14</v>
      </c>
      <c r="Z256" s="18">
        <f t="shared" si="316"/>
        <v>16.8</v>
      </c>
      <c r="AA256" s="321">
        <f t="shared" si="306"/>
        <v>14</v>
      </c>
      <c r="AB256" s="121">
        <f t="shared" si="312"/>
        <v>16.8</v>
      </c>
    </row>
    <row r="257" spans="1:28" s="125" customFormat="1">
      <c r="A257" s="118"/>
      <c r="B257" s="178" t="s">
        <v>167</v>
      </c>
      <c r="C257" s="175">
        <f t="shared" si="317"/>
        <v>43</v>
      </c>
      <c r="D257" s="176">
        <f t="shared" si="318"/>
        <v>51.6</v>
      </c>
      <c r="E257" s="163">
        <f t="shared" si="314"/>
        <v>43</v>
      </c>
      <c r="F257" s="164">
        <f t="shared" si="315"/>
        <v>51.6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43</v>
      </c>
      <c r="Q257" s="18">
        <f>O257*P257*10</f>
        <v>51.6</v>
      </c>
      <c r="R257" s="92">
        <f t="shared" si="300"/>
        <v>43</v>
      </c>
      <c r="S257" s="18">
        <f t="shared" si="301"/>
        <v>51.6</v>
      </c>
      <c r="T257" s="178"/>
      <c r="U257" s="176"/>
      <c r="V257" s="178"/>
      <c r="W257" s="176"/>
      <c r="X257" s="177">
        <v>0.12</v>
      </c>
      <c r="Y257" s="278">
        <v>43</v>
      </c>
      <c r="Z257" s="18">
        <f t="shared" si="316"/>
        <v>51.6</v>
      </c>
      <c r="AA257" s="321">
        <f t="shared" si="306"/>
        <v>43</v>
      </c>
      <c r="AB257" s="121">
        <f t="shared" si="312"/>
        <v>51.6</v>
      </c>
    </row>
    <row r="258" spans="1:28" s="50" customFormat="1">
      <c r="A258" s="179"/>
      <c r="B258" s="159" t="s">
        <v>106</v>
      </c>
      <c r="C258" s="160">
        <f>SUM(C241:C257)</f>
        <v>388</v>
      </c>
      <c r="D258" s="161">
        <f>SUM(D241:D257)</f>
        <v>2029.5887999999998</v>
      </c>
      <c r="E258" s="160">
        <f>SUM(E241:E257)</f>
        <v>388</v>
      </c>
      <c r="F258" s="161">
        <f>SUM(F241:F257)</f>
        <v>2029.5887999999998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388</v>
      </c>
      <c r="Q258" s="161">
        <f t="shared" si="321"/>
        <v>2152.5</v>
      </c>
      <c r="R258" s="301">
        <f t="shared" si="321"/>
        <v>388</v>
      </c>
      <c r="S258" s="161">
        <f t="shared" si="321"/>
        <v>2152.5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388</v>
      </c>
      <c r="Z258" s="161">
        <f t="shared" si="323"/>
        <v>2152.5</v>
      </c>
      <c r="AA258" s="301">
        <f t="shared" si="323"/>
        <v>388</v>
      </c>
      <c r="AB258" s="161">
        <f t="shared" si="323"/>
        <v>2152.5</v>
      </c>
    </row>
    <row r="259" spans="1:28" s="50" customFormat="1">
      <c r="A259" s="179"/>
      <c r="B259" s="180" t="s">
        <v>10</v>
      </c>
      <c r="C259" s="181">
        <f>C258</f>
        <v>388</v>
      </c>
      <c r="D259" s="182">
        <f>D258</f>
        <v>2029.5887999999998</v>
      </c>
      <c r="E259" s="181">
        <f>E258</f>
        <v>388</v>
      </c>
      <c r="F259" s="182">
        <f>F258</f>
        <v>2029.5887999999998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388</v>
      </c>
      <c r="Q259" s="182">
        <f t="shared" si="326"/>
        <v>2152.5</v>
      </c>
      <c r="R259" s="304">
        <f t="shared" si="326"/>
        <v>388</v>
      </c>
      <c r="S259" s="182">
        <f t="shared" si="326"/>
        <v>2152.5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388</v>
      </c>
      <c r="Z259" s="182">
        <f t="shared" si="328"/>
        <v>2152.5</v>
      </c>
      <c r="AA259" s="304">
        <f t="shared" si="328"/>
        <v>388</v>
      </c>
      <c r="AB259" s="182">
        <f t="shared" si="328"/>
        <v>2152.5</v>
      </c>
    </row>
    <row r="260" spans="1:28" s="50" customFormat="1">
      <c r="A260" s="179"/>
      <c r="B260" s="180" t="s">
        <v>168</v>
      </c>
      <c r="C260" s="181">
        <f>C238+C259</f>
        <v>388</v>
      </c>
      <c r="D260" s="182">
        <f>D238+D259</f>
        <v>2029.5887999999998</v>
      </c>
      <c r="E260" s="181">
        <f>E238+E259</f>
        <v>388</v>
      </c>
      <c r="F260" s="182">
        <f>F238+F259</f>
        <v>2029.5887999999998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388</v>
      </c>
      <c r="Q260" s="182">
        <f t="shared" si="331"/>
        <v>2152.5</v>
      </c>
      <c r="R260" s="304">
        <f t="shared" si="331"/>
        <v>388</v>
      </c>
      <c r="S260" s="182">
        <f t="shared" si="331"/>
        <v>2152.5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388</v>
      </c>
      <c r="Z260" s="182">
        <f t="shared" si="333"/>
        <v>2152.5</v>
      </c>
      <c r="AA260" s="304">
        <f t="shared" si="333"/>
        <v>388</v>
      </c>
      <c r="AB260" s="182">
        <f t="shared" si="333"/>
        <v>2152.5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1131</v>
      </c>
      <c r="D264" s="18">
        <v>7.9169999999999998</v>
      </c>
      <c r="E264" s="19">
        <v>1100</v>
      </c>
      <c r="F264" s="18">
        <v>7.7</v>
      </c>
      <c r="G264" s="241">
        <f t="shared" ref="G264:G270" si="334">E264/C264*100</f>
        <v>97.259062776304148</v>
      </c>
      <c r="H264" s="18">
        <f t="shared" ref="H264:H270" si="335">F264/D264*100</f>
        <v>97.259062776304162</v>
      </c>
      <c r="I264" s="16"/>
      <c r="J264" s="20"/>
      <c r="K264" s="16"/>
      <c r="L264" s="18"/>
      <c r="M264" s="16"/>
      <c r="N264" s="18"/>
      <c r="O264" s="21">
        <v>0.01</v>
      </c>
      <c r="P264" s="92">
        <v>1130</v>
      </c>
      <c r="Q264" s="18">
        <f>O264*P264</f>
        <v>11.3</v>
      </c>
      <c r="R264" s="92">
        <f>P264</f>
        <v>1130</v>
      </c>
      <c r="S264" s="18">
        <f>L264+Q264</f>
        <v>11.3</v>
      </c>
      <c r="T264" s="16"/>
      <c r="U264" s="18"/>
      <c r="V264" s="16"/>
      <c r="W264" s="18"/>
      <c r="X264" s="21">
        <v>0.01</v>
      </c>
      <c r="Y264" s="14">
        <v>1130</v>
      </c>
      <c r="Z264" s="18">
        <f>X264*Y264</f>
        <v>11.3</v>
      </c>
      <c r="AA264" s="14">
        <f>Y264</f>
        <v>1130</v>
      </c>
      <c r="AB264" s="18">
        <f>U264+Z264</f>
        <v>11.3</v>
      </c>
    </row>
    <row r="265" spans="1:28" s="66" customFormat="1">
      <c r="A265" s="8"/>
      <c r="B265" s="16" t="s">
        <v>172</v>
      </c>
      <c r="C265" s="17">
        <v>1242</v>
      </c>
      <c r="D265" s="18">
        <v>8.6940000000000008</v>
      </c>
      <c r="E265" s="19">
        <v>1208</v>
      </c>
      <c r="F265" s="18">
        <v>5.44</v>
      </c>
      <c r="G265" s="241">
        <f t="shared" si="334"/>
        <v>97.262479871175529</v>
      </c>
      <c r="H265" s="18">
        <f t="shared" si="335"/>
        <v>62.571888658845175</v>
      </c>
      <c r="I265" s="16"/>
      <c r="J265" s="20"/>
      <c r="K265" s="16"/>
      <c r="L265" s="18"/>
      <c r="M265" s="16"/>
      <c r="N265" s="18"/>
      <c r="O265" s="21">
        <v>0.01</v>
      </c>
      <c r="P265" s="92">
        <v>1205</v>
      </c>
      <c r="Q265" s="18">
        <f t="shared" ref="Q265:Q282" si="336">O265*P265</f>
        <v>12.05</v>
      </c>
      <c r="R265" s="92">
        <f t="shared" ref="R265:R282" si="337">P265</f>
        <v>1205</v>
      </c>
      <c r="S265" s="18">
        <f t="shared" ref="S265:S282" si="338">L265+Q265</f>
        <v>12.05</v>
      </c>
      <c r="T265" s="16"/>
      <c r="U265" s="18"/>
      <c r="V265" s="16"/>
      <c r="W265" s="18"/>
      <c r="X265" s="21">
        <v>0.01</v>
      </c>
      <c r="Y265" s="14">
        <v>1205</v>
      </c>
      <c r="Z265" s="18">
        <f t="shared" ref="Z265:Z270" si="339">X265*Y265</f>
        <v>12.05</v>
      </c>
      <c r="AA265" s="14">
        <f t="shared" ref="AA265:AA270" si="340">Y265</f>
        <v>1205</v>
      </c>
      <c r="AB265" s="18">
        <f t="shared" ref="AB265:AB270" si="341">U265+Z265</f>
        <v>12.05</v>
      </c>
    </row>
    <row r="266" spans="1:28" s="66" customFormat="1">
      <c r="A266" s="8"/>
      <c r="B266" s="16" t="s">
        <v>173</v>
      </c>
      <c r="C266" s="17">
        <v>1072</v>
      </c>
      <c r="D266" s="18">
        <v>7.5040000000000004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1076</v>
      </c>
      <c r="Q266" s="18">
        <f t="shared" si="336"/>
        <v>10.76</v>
      </c>
      <c r="R266" s="92">
        <f t="shared" si="337"/>
        <v>1076</v>
      </c>
      <c r="S266" s="18">
        <f t="shared" si="338"/>
        <v>10.76</v>
      </c>
      <c r="T266" s="16"/>
      <c r="U266" s="18"/>
      <c r="V266" s="16"/>
      <c r="W266" s="18"/>
      <c r="X266" s="21">
        <v>0.01</v>
      </c>
      <c r="Y266" s="14">
        <v>1076</v>
      </c>
      <c r="Z266" s="18">
        <f t="shared" si="339"/>
        <v>10.76</v>
      </c>
      <c r="AA266" s="14">
        <f t="shared" si="340"/>
        <v>1076</v>
      </c>
      <c r="AB266" s="18">
        <f t="shared" si="341"/>
        <v>10.76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1131</v>
      </c>
      <c r="D268" s="18">
        <v>6.7860000000000005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1130</v>
      </c>
      <c r="Q268" s="18">
        <f t="shared" si="336"/>
        <v>11.3</v>
      </c>
      <c r="R268" s="92">
        <f t="shared" si="337"/>
        <v>1130</v>
      </c>
      <c r="S268" s="18">
        <f t="shared" si="338"/>
        <v>11.3</v>
      </c>
      <c r="T268" s="16"/>
      <c r="U268" s="18"/>
      <c r="V268" s="16"/>
      <c r="W268" s="18"/>
      <c r="X268" s="21">
        <v>0.01</v>
      </c>
      <c r="Y268" s="14">
        <f>Y264</f>
        <v>1130</v>
      </c>
      <c r="Z268" s="18">
        <f t="shared" si="339"/>
        <v>11.3</v>
      </c>
      <c r="AA268" s="14">
        <f t="shared" si="340"/>
        <v>1130</v>
      </c>
      <c r="AB268" s="18">
        <f t="shared" si="341"/>
        <v>11.3</v>
      </c>
    </row>
    <row r="269" spans="1:28" s="66" customFormat="1">
      <c r="A269" s="8"/>
      <c r="B269" s="16" t="s">
        <v>172</v>
      </c>
      <c r="C269" s="17">
        <v>1242</v>
      </c>
      <c r="D269" s="18">
        <v>7.452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1205</v>
      </c>
      <c r="Q269" s="18">
        <f t="shared" si="336"/>
        <v>12.05</v>
      </c>
      <c r="R269" s="92">
        <f t="shared" si="337"/>
        <v>1205</v>
      </c>
      <c r="S269" s="18">
        <f t="shared" si="338"/>
        <v>12.05</v>
      </c>
      <c r="T269" s="16"/>
      <c r="U269" s="18"/>
      <c r="V269" s="16"/>
      <c r="W269" s="18"/>
      <c r="X269" s="21">
        <v>0.01</v>
      </c>
      <c r="Y269" s="14">
        <f>Y265</f>
        <v>1205</v>
      </c>
      <c r="Z269" s="18">
        <f t="shared" si="339"/>
        <v>12.05</v>
      </c>
      <c r="AA269" s="14">
        <f t="shared" si="340"/>
        <v>1205</v>
      </c>
      <c r="AB269" s="18">
        <f t="shared" si="341"/>
        <v>12.05</v>
      </c>
    </row>
    <row r="270" spans="1:28" s="66" customFormat="1">
      <c r="A270" s="8"/>
      <c r="B270" s="16" t="s">
        <v>173</v>
      </c>
      <c r="C270" s="17">
        <v>1072</v>
      </c>
      <c r="D270" s="18">
        <v>6.4320000000000004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1076</v>
      </c>
      <c r="Q270" s="18">
        <f t="shared" si="336"/>
        <v>10.76</v>
      </c>
      <c r="R270" s="92">
        <f t="shared" si="337"/>
        <v>1076</v>
      </c>
      <c r="S270" s="18">
        <f t="shared" si="338"/>
        <v>10.76</v>
      </c>
      <c r="T270" s="16"/>
      <c r="U270" s="18"/>
      <c r="V270" s="16"/>
      <c r="W270" s="18"/>
      <c r="X270" s="21">
        <v>0.01</v>
      </c>
      <c r="Y270" s="14">
        <f>Y266</f>
        <v>1076</v>
      </c>
      <c r="Z270" s="18">
        <f t="shared" si="339"/>
        <v>10.76</v>
      </c>
      <c r="AA270" s="14">
        <f t="shared" si="340"/>
        <v>1076</v>
      </c>
      <c r="AB270" s="18">
        <f t="shared" si="341"/>
        <v>10.76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147</v>
      </c>
      <c r="Q282" s="18">
        <f t="shared" si="336"/>
        <v>2.94</v>
      </c>
      <c r="R282" s="92">
        <f t="shared" si="337"/>
        <v>147</v>
      </c>
      <c r="S282" s="18">
        <f t="shared" si="338"/>
        <v>2.94</v>
      </c>
      <c r="T282" s="16"/>
      <c r="U282" s="18"/>
      <c r="V282" s="16"/>
      <c r="W282" s="18"/>
      <c r="X282" s="21">
        <v>1.6E-2</v>
      </c>
      <c r="Y282" s="14">
        <v>147</v>
      </c>
      <c r="Z282" s="18">
        <f t="shared" si="343"/>
        <v>2.3519999999999999</v>
      </c>
      <c r="AA282" s="14">
        <f t="shared" si="344"/>
        <v>147</v>
      </c>
      <c r="AB282" s="18">
        <f t="shared" si="345"/>
        <v>2.3519999999999999</v>
      </c>
    </row>
    <row r="283" spans="1:28" s="50" customFormat="1">
      <c r="A283" s="46"/>
      <c r="B283" s="82" t="s">
        <v>106</v>
      </c>
      <c r="C283" s="83">
        <f>SUM(C268:C282)</f>
        <v>3503</v>
      </c>
      <c r="D283" s="84">
        <f>SUM(D264:D282)</f>
        <v>45.708999999999996</v>
      </c>
      <c r="E283" s="83">
        <f>SUM(E268:E282)</f>
        <v>56</v>
      </c>
      <c r="F283" s="84">
        <f>SUM(F264:F282)</f>
        <v>14.024000000000003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3708</v>
      </c>
      <c r="Q283" s="84">
        <f t="shared" ref="Q283" si="355">SUM(Q264:Q282)</f>
        <v>74.239999999999995</v>
      </c>
      <c r="R283" s="276">
        <f t="shared" ref="R283" si="356">SUM(R268:R282)</f>
        <v>3708</v>
      </c>
      <c r="S283" s="84">
        <f t="shared" ref="S283" si="357">SUM(S264:S282)</f>
        <v>74.239999999999995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3708</v>
      </c>
      <c r="Z283" s="84">
        <f t="shared" ref="Z283" si="361">SUM(Z264:Z282)</f>
        <v>73.572000000000003</v>
      </c>
      <c r="AA283" s="276">
        <f t="shared" ref="AA283" si="362">SUM(AA268:AA282)</f>
        <v>3708</v>
      </c>
      <c r="AB283" s="84">
        <f t="shared" ref="AB283" si="363">SUM(AB264:AB282)</f>
        <v>73.572000000000003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24</v>
      </c>
      <c r="D287" s="185">
        <f>C287*12*0.16</f>
        <v>46.08</v>
      </c>
      <c r="E287" s="184">
        <f>C287</f>
        <v>24</v>
      </c>
      <c r="F287" s="185">
        <f>D287</f>
        <v>46.08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32</v>
      </c>
      <c r="Q287" s="18">
        <f>O287*P287*12</f>
        <v>67.584000000000003</v>
      </c>
      <c r="R287" s="92">
        <f t="shared" si="365"/>
        <v>32</v>
      </c>
      <c r="S287" s="18">
        <f t="shared" si="366"/>
        <v>67.584000000000003</v>
      </c>
      <c r="T287" s="183"/>
      <c r="U287" s="185"/>
      <c r="V287" s="183"/>
      <c r="W287" s="185"/>
      <c r="X287" s="188">
        <v>0.17599999999999999</v>
      </c>
      <c r="Y287" s="333">
        <v>32</v>
      </c>
      <c r="Z287" s="18">
        <f>X287*Y287*12</f>
        <v>67.584000000000003</v>
      </c>
      <c r="AA287" s="14">
        <f>Y287</f>
        <v>32</v>
      </c>
      <c r="AB287" s="18">
        <f>U287+Z287</f>
        <v>67.584000000000003</v>
      </c>
    </row>
    <row r="288" spans="1:28" s="66" customFormat="1">
      <c r="A288" s="8"/>
      <c r="B288" s="183" t="s">
        <v>188</v>
      </c>
      <c r="C288" s="184">
        <v>12</v>
      </c>
      <c r="D288" s="185">
        <f>C288*12*0.16</f>
        <v>23.04</v>
      </c>
      <c r="E288" s="184">
        <f t="shared" ref="E288:E296" si="368">C288</f>
        <v>12</v>
      </c>
      <c r="F288" s="185">
        <f t="shared" ref="F288:F296" si="369">D288</f>
        <v>23.04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16</v>
      </c>
      <c r="Q288" s="18">
        <f>O288*P288*12</f>
        <v>33.792000000000002</v>
      </c>
      <c r="R288" s="92">
        <f t="shared" si="365"/>
        <v>16</v>
      </c>
      <c r="S288" s="18">
        <f t="shared" si="366"/>
        <v>33.792000000000002</v>
      </c>
      <c r="T288" s="183"/>
      <c r="U288" s="185"/>
      <c r="V288" s="183"/>
      <c r="W288" s="185"/>
      <c r="X288" s="188">
        <v>0.17599999999999999</v>
      </c>
      <c r="Y288" s="333">
        <v>16</v>
      </c>
      <c r="Z288" s="18">
        <f t="shared" ref="Z288:Z290" si="370">X288*Y288*12</f>
        <v>33.792000000000002</v>
      </c>
      <c r="AA288" s="14">
        <f t="shared" ref="AA288:AA290" si="371">Y288</f>
        <v>16</v>
      </c>
      <c r="AB288" s="18">
        <f t="shared" ref="AB288:AB290" si="372">U288+Z288</f>
        <v>33.792000000000002</v>
      </c>
    </row>
    <row r="289" spans="1:28" s="66" customFormat="1">
      <c r="A289" s="8"/>
      <c r="B289" s="183" t="s">
        <v>189</v>
      </c>
      <c r="C289" s="184">
        <v>12</v>
      </c>
      <c r="D289" s="185">
        <f>C289*12*0.16</f>
        <v>23.04</v>
      </c>
      <c r="E289" s="184">
        <f t="shared" si="368"/>
        <v>12</v>
      </c>
      <c r="F289" s="185">
        <f t="shared" si="369"/>
        <v>23.04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16</v>
      </c>
      <c r="Q289" s="18">
        <f>O289*P289*12</f>
        <v>33.792000000000002</v>
      </c>
      <c r="R289" s="92">
        <f t="shared" si="365"/>
        <v>16</v>
      </c>
      <c r="S289" s="18">
        <f t="shared" si="366"/>
        <v>33.792000000000002</v>
      </c>
      <c r="T289" s="183"/>
      <c r="U289" s="185"/>
      <c r="V289" s="183"/>
      <c r="W289" s="185"/>
      <c r="X289" s="188">
        <v>0.17599999999999999</v>
      </c>
      <c r="Y289" s="333">
        <v>16</v>
      </c>
      <c r="Z289" s="18">
        <f t="shared" si="370"/>
        <v>33.792000000000002</v>
      </c>
      <c r="AA289" s="14">
        <f t="shared" si="371"/>
        <v>16</v>
      </c>
      <c r="AB289" s="18">
        <f t="shared" si="372"/>
        <v>33.792000000000002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16</v>
      </c>
      <c r="Q290" s="18">
        <f>O290*P290*12</f>
        <v>23.04</v>
      </c>
      <c r="R290" s="92">
        <f t="shared" si="365"/>
        <v>16</v>
      </c>
      <c r="S290" s="18">
        <f t="shared" si="366"/>
        <v>23.04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4</v>
      </c>
      <c r="Q291" s="18">
        <f>O291*P291</f>
        <v>4</v>
      </c>
      <c r="R291" s="92">
        <f t="shared" si="365"/>
        <v>4</v>
      </c>
      <c r="S291" s="18">
        <f t="shared" si="366"/>
        <v>4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12</v>
      </c>
      <c r="Q292" s="18">
        <f>O292*P292</f>
        <v>12</v>
      </c>
      <c r="R292" s="92">
        <f t="shared" si="365"/>
        <v>12</v>
      </c>
      <c r="S292" s="18">
        <f t="shared" si="366"/>
        <v>12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12</v>
      </c>
      <c r="D293" s="185">
        <f>C293*0.5</f>
        <v>6</v>
      </c>
      <c r="E293" s="184">
        <f t="shared" si="368"/>
        <v>12</v>
      </c>
      <c r="F293" s="185">
        <f t="shared" si="369"/>
        <v>6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16</v>
      </c>
      <c r="Q293" s="18">
        <f t="shared" ref="Q293:Q296" si="376">O293*P293</f>
        <v>8</v>
      </c>
      <c r="R293" s="92">
        <f t="shared" ref="R293:R296" si="377">P293</f>
        <v>16</v>
      </c>
      <c r="S293" s="18">
        <f t="shared" ref="S293:S296" si="378">L293+Q293</f>
        <v>8</v>
      </c>
      <c r="T293" s="16"/>
      <c r="U293" s="18"/>
      <c r="V293" s="16"/>
      <c r="W293" s="18"/>
      <c r="X293" s="21">
        <v>0.5</v>
      </c>
      <c r="Y293" s="14">
        <v>16</v>
      </c>
      <c r="Z293" s="18">
        <f t="shared" si="373"/>
        <v>8</v>
      </c>
      <c r="AA293" s="14">
        <f t="shared" si="374"/>
        <v>16</v>
      </c>
      <c r="AB293" s="18">
        <f t="shared" si="375"/>
        <v>8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12</v>
      </c>
      <c r="D294" s="185">
        <f>C294*0.3</f>
        <v>3.5999999999999996</v>
      </c>
      <c r="E294" s="184">
        <f t="shared" si="368"/>
        <v>12</v>
      </c>
      <c r="F294" s="185">
        <f t="shared" si="369"/>
        <v>3.5999999999999996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16</v>
      </c>
      <c r="Q294" s="18">
        <f t="shared" si="376"/>
        <v>4.8</v>
      </c>
      <c r="R294" s="92">
        <f t="shared" si="377"/>
        <v>16</v>
      </c>
      <c r="S294" s="18">
        <f t="shared" si="378"/>
        <v>4.8</v>
      </c>
      <c r="T294" s="183"/>
      <c r="U294" s="185"/>
      <c r="V294" s="183"/>
      <c r="W294" s="185"/>
      <c r="X294" s="188">
        <v>0.3</v>
      </c>
      <c r="Y294" s="333">
        <v>16</v>
      </c>
      <c r="Z294" s="18">
        <f t="shared" si="373"/>
        <v>4.8</v>
      </c>
      <c r="AA294" s="14">
        <f t="shared" si="374"/>
        <v>16</v>
      </c>
      <c r="AB294" s="18">
        <f t="shared" si="375"/>
        <v>4.8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16</v>
      </c>
      <c r="Q295" s="18">
        <f t="shared" si="376"/>
        <v>1.6</v>
      </c>
      <c r="R295" s="92">
        <f t="shared" si="377"/>
        <v>16</v>
      </c>
      <c r="S295" s="18">
        <f t="shared" si="378"/>
        <v>1.6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16</v>
      </c>
      <c r="Q296" s="18">
        <f t="shared" si="376"/>
        <v>1.6</v>
      </c>
      <c r="R296" s="92">
        <f t="shared" si="377"/>
        <v>16</v>
      </c>
      <c r="S296" s="18">
        <f t="shared" si="378"/>
        <v>1.6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12</v>
      </c>
      <c r="D297" s="84">
        <f>SUM(D287:D296)</f>
        <v>101.75999999999999</v>
      </c>
      <c r="E297" s="83">
        <f>E293</f>
        <v>12</v>
      </c>
      <c r="F297" s="84">
        <f>SUM(F287:F296)</f>
        <v>101.75999999999999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16</v>
      </c>
      <c r="Q297" s="84">
        <f t="shared" ref="Q297" si="386">SUM(Q287:Q296)</f>
        <v>190.208</v>
      </c>
      <c r="R297" s="276">
        <f t="shared" ref="R297" si="387">R293</f>
        <v>16</v>
      </c>
      <c r="S297" s="84">
        <f t="shared" ref="S297" si="388">SUM(S287:S296)</f>
        <v>190.208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16</v>
      </c>
      <c r="Z297" s="84">
        <f t="shared" ref="Z297" si="391">SUM(Z287:Z296)</f>
        <v>147.96800000000002</v>
      </c>
      <c r="AA297" s="276">
        <f t="shared" ref="AA297" si="392">AA293</f>
        <v>16</v>
      </c>
      <c r="AB297" s="84">
        <f t="shared" ref="AB297" si="393">SUM(AB287:AB296)</f>
        <v>147.96800000000002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55</v>
      </c>
      <c r="D299" s="18">
        <f>C299*0.162*12</f>
        <v>106.92</v>
      </c>
      <c r="E299" s="17">
        <f>C299</f>
        <v>55</v>
      </c>
      <c r="F299" s="18">
        <f>D299</f>
        <v>106.92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60</v>
      </c>
      <c r="Q299" s="18">
        <f>O299*P299*12</f>
        <v>128.304</v>
      </c>
      <c r="R299" s="92">
        <f>P299</f>
        <v>60</v>
      </c>
      <c r="S299" s="18">
        <f>L299+Q299</f>
        <v>128.304</v>
      </c>
      <c r="T299" s="16"/>
      <c r="U299" s="18"/>
      <c r="V299" s="16"/>
      <c r="W299" s="18"/>
      <c r="X299" s="21">
        <v>0.1782</v>
      </c>
      <c r="Y299" s="14">
        <v>55</v>
      </c>
      <c r="Z299" s="18">
        <f>X299*Y299*12</f>
        <v>117.61199999999999</v>
      </c>
      <c r="AA299" s="14">
        <f>Y299</f>
        <v>55</v>
      </c>
      <c r="AB299" s="18">
        <f>U299+Z299</f>
        <v>117.61199999999999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60</v>
      </c>
      <c r="Q301" s="18">
        <f t="shared" ref="Q301:Q305" si="400">O301*P301</f>
        <v>6</v>
      </c>
      <c r="R301" s="92">
        <f t="shared" si="396"/>
        <v>60</v>
      </c>
      <c r="S301" s="18">
        <f t="shared" ref="S301:S305" si="401">L301+Q301</f>
        <v>6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55</v>
      </c>
      <c r="D302" s="18">
        <f>C302*0.1</f>
        <v>5.5</v>
      </c>
      <c r="E302" s="17">
        <f>C302</f>
        <v>55</v>
      </c>
      <c r="F302" s="18">
        <f>D302</f>
        <v>5.5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60</v>
      </c>
      <c r="Q302" s="18">
        <f t="shared" si="400"/>
        <v>6</v>
      </c>
      <c r="R302" s="92">
        <f t="shared" si="396"/>
        <v>60</v>
      </c>
      <c r="S302" s="18">
        <f t="shared" si="401"/>
        <v>6</v>
      </c>
      <c r="T302" s="16"/>
      <c r="U302" s="18"/>
      <c r="V302" s="16"/>
      <c r="W302" s="18"/>
      <c r="X302" s="21">
        <v>0.1</v>
      </c>
      <c r="Y302" s="14">
        <v>55</v>
      </c>
      <c r="Z302" s="18">
        <f t="shared" si="402"/>
        <v>5.5</v>
      </c>
      <c r="AA302" s="14">
        <f t="shared" si="398"/>
        <v>55</v>
      </c>
      <c r="AB302" s="18">
        <f t="shared" si="403"/>
        <v>5.5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55</v>
      </c>
      <c r="D303" s="185">
        <f>C303*0.12</f>
        <v>6.6</v>
      </c>
      <c r="E303" s="17">
        <f>C303</f>
        <v>55</v>
      </c>
      <c r="F303" s="18">
        <f>D303</f>
        <v>6.6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60</v>
      </c>
      <c r="Q303" s="18">
        <f t="shared" si="400"/>
        <v>7.1999999999999993</v>
      </c>
      <c r="R303" s="92">
        <f t="shared" si="396"/>
        <v>60</v>
      </c>
      <c r="S303" s="18">
        <f t="shared" si="401"/>
        <v>7.1999999999999993</v>
      </c>
      <c r="T303" s="183"/>
      <c r="U303" s="185"/>
      <c r="V303" s="183"/>
      <c r="W303" s="185"/>
      <c r="X303" s="188">
        <v>0.12</v>
      </c>
      <c r="Y303" s="333">
        <v>55</v>
      </c>
      <c r="Z303" s="18">
        <f t="shared" si="402"/>
        <v>6.6</v>
      </c>
      <c r="AA303" s="14">
        <f t="shared" si="398"/>
        <v>55</v>
      </c>
      <c r="AB303" s="18">
        <f t="shared" si="403"/>
        <v>6.6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60</v>
      </c>
      <c r="Q304" s="18">
        <f t="shared" si="400"/>
        <v>1.7999999999999998</v>
      </c>
      <c r="R304" s="92">
        <f t="shared" si="396"/>
        <v>60</v>
      </c>
      <c r="S304" s="18">
        <f t="shared" si="401"/>
        <v>1.7999999999999998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60</v>
      </c>
      <c r="Q305" s="18">
        <f t="shared" si="400"/>
        <v>1.2</v>
      </c>
      <c r="R305" s="92">
        <f t="shared" si="396"/>
        <v>60</v>
      </c>
      <c r="S305" s="18">
        <f t="shared" si="401"/>
        <v>1.2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55</v>
      </c>
      <c r="D306" s="84">
        <f>SUM(D299:D305)</f>
        <v>119.02</v>
      </c>
      <c r="E306" s="83"/>
      <c r="F306" s="84">
        <f>SUM(F299:F305)</f>
        <v>119.02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60</v>
      </c>
      <c r="Q306" s="84">
        <f>SUM(Q299:Q305)</f>
        <v>150.50399999999999</v>
      </c>
      <c r="R306" s="276">
        <f>R302</f>
        <v>60</v>
      </c>
      <c r="S306" s="84">
        <f>SUM(S299:S305)</f>
        <v>150.50399999999999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55</v>
      </c>
      <c r="Z306" s="84">
        <f>SUM(Z299:Z305)</f>
        <v>129.71199999999999</v>
      </c>
      <c r="AA306" s="276">
        <f>AA302</f>
        <v>55</v>
      </c>
      <c r="AB306" s="84">
        <f>SUM(AB299:AB305)</f>
        <v>129.71199999999999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10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10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1130</v>
      </c>
      <c r="Q319" s="18">
        <f>O319*P319</f>
        <v>5.65</v>
      </c>
      <c r="R319" s="92">
        <f>P319</f>
        <v>1130</v>
      </c>
      <c r="S319" s="18">
        <f>L319+Q319</f>
        <v>5.65</v>
      </c>
      <c r="T319" s="127"/>
      <c r="U319" s="129"/>
      <c r="V319" s="127"/>
      <c r="W319" s="129"/>
      <c r="X319" s="131">
        <v>5.0000000000000001E-3</v>
      </c>
      <c r="Y319" s="108">
        <v>1130</v>
      </c>
      <c r="Z319" s="18">
        <f t="shared" ref="Z319:Z321" si="425">X319*Y319</f>
        <v>5.65</v>
      </c>
      <c r="AA319" s="14">
        <f t="shared" ref="AA319:AA321" si="426">Y319</f>
        <v>1130</v>
      </c>
      <c r="AB319" s="18">
        <f t="shared" ref="AB319:AB321" si="427">U319+Z319</f>
        <v>5.65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1205</v>
      </c>
      <c r="Q320" s="18">
        <f t="shared" ref="Q320:Q321" si="428">O320*P320</f>
        <v>6.0250000000000004</v>
      </c>
      <c r="R320" s="92">
        <f t="shared" ref="R320:R321" si="429">P320</f>
        <v>1205</v>
      </c>
      <c r="S320" s="18">
        <f t="shared" ref="S320:S321" si="430">L320+Q320</f>
        <v>6.0250000000000004</v>
      </c>
      <c r="T320" s="127"/>
      <c r="U320" s="129"/>
      <c r="V320" s="127"/>
      <c r="W320" s="129"/>
      <c r="X320" s="131">
        <v>5.0000000000000001E-3</v>
      </c>
      <c r="Y320" s="108">
        <v>1205</v>
      </c>
      <c r="Z320" s="18">
        <f t="shared" si="425"/>
        <v>6.0250000000000004</v>
      </c>
      <c r="AA320" s="14">
        <f t="shared" si="426"/>
        <v>1205</v>
      </c>
      <c r="AB320" s="18">
        <f t="shared" si="427"/>
        <v>6.0250000000000004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1076</v>
      </c>
      <c r="Q321" s="18">
        <f t="shared" si="428"/>
        <v>5.38</v>
      </c>
      <c r="R321" s="92">
        <f t="shared" si="429"/>
        <v>1076</v>
      </c>
      <c r="S321" s="18">
        <f t="shared" si="430"/>
        <v>5.38</v>
      </c>
      <c r="T321" s="127"/>
      <c r="U321" s="129"/>
      <c r="V321" s="127"/>
      <c r="W321" s="129"/>
      <c r="X321" s="131">
        <v>5.0000000000000001E-3</v>
      </c>
      <c r="Y321" s="108">
        <v>1076</v>
      </c>
      <c r="Z321" s="18">
        <f t="shared" si="425"/>
        <v>5.38</v>
      </c>
      <c r="AA321" s="14">
        <f t="shared" si="426"/>
        <v>1076</v>
      </c>
      <c r="AB321" s="18">
        <f t="shared" si="427"/>
        <v>5.38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3411</v>
      </c>
      <c r="Q322" s="84">
        <f t="shared" si="433"/>
        <v>17.055</v>
      </c>
      <c r="R322" s="276">
        <f t="shared" si="433"/>
        <v>3411</v>
      </c>
      <c r="S322" s="84">
        <f t="shared" si="433"/>
        <v>17.055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3411</v>
      </c>
      <c r="Z322" s="84">
        <f>SUM(Z319:Z321)</f>
        <v>17.055</v>
      </c>
      <c r="AA322" s="276">
        <f>SUM(AA319:AA321)</f>
        <v>3411</v>
      </c>
      <c r="AB322" s="84">
        <f>SUM(AB319:AB321)</f>
        <v>17.055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916</v>
      </c>
      <c r="D324" s="18">
        <v>45.800000000000004</v>
      </c>
      <c r="E324" s="17">
        <f t="shared" ref="E324:F325" si="435">C324</f>
        <v>916</v>
      </c>
      <c r="F324" s="18">
        <f t="shared" si="435"/>
        <v>45.800000000000004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878</v>
      </c>
      <c r="Q324" s="18">
        <f t="shared" ref="Q324:Q325" si="436">O324*P324</f>
        <v>43.900000000000006</v>
      </c>
      <c r="R324" s="92">
        <f t="shared" ref="R324:R325" si="437">P324</f>
        <v>878</v>
      </c>
      <c r="S324" s="18">
        <f t="shared" ref="S324:S325" si="438">L324+Q324</f>
        <v>43.900000000000006</v>
      </c>
      <c r="T324" s="16"/>
      <c r="U324" s="18"/>
      <c r="V324" s="16"/>
      <c r="W324" s="18"/>
      <c r="X324" s="21">
        <v>0.05</v>
      </c>
      <c r="Y324" s="14">
        <v>826</v>
      </c>
      <c r="Z324" s="18">
        <f t="shared" ref="Z324:Z325" si="439">X324*Y324</f>
        <v>41.300000000000004</v>
      </c>
      <c r="AA324" s="14">
        <f t="shared" ref="AA324:AA325" si="440">Y324</f>
        <v>826</v>
      </c>
      <c r="AB324" s="18">
        <f t="shared" ref="AB324:AB325" si="441">U324+Z324</f>
        <v>41.300000000000004</v>
      </c>
      <c r="AC324" s="343">
        <f>P324-Y324</f>
        <v>52</v>
      </c>
    </row>
    <row r="325" spans="1:29" s="66" customFormat="1">
      <c r="A325" s="8">
        <v>17.02</v>
      </c>
      <c r="B325" s="16" t="s">
        <v>205</v>
      </c>
      <c r="C325" s="17">
        <v>270</v>
      </c>
      <c r="D325" s="18">
        <v>18.900000000000002</v>
      </c>
      <c r="E325" s="17">
        <f t="shared" si="435"/>
        <v>270</v>
      </c>
      <c r="F325" s="18">
        <f t="shared" si="435"/>
        <v>18.900000000000002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259</v>
      </c>
      <c r="Q325" s="18">
        <f t="shared" si="436"/>
        <v>18.130000000000003</v>
      </c>
      <c r="R325" s="92">
        <f t="shared" si="437"/>
        <v>259</v>
      </c>
      <c r="S325" s="18">
        <f t="shared" si="438"/>
        <v>18.130000000000003</v>
      </c>
      <c r="T325" s="16"/>
      <c r="U325" s="18"/>
      <c r="V325" s="16"/>
      <c r="W325" s="18"/>
      <c r="X325" s="21">
        <v>7.0000000000000007E-2</v>
      </c>
      <c r="Y325" s="14">
        <v>246</v>
      </c>
      <c r="Z325" s="18">
        <f t="shared" si="439"/>
        <v>17.220000000000002</v>
      </c>
      <c r="AA325" s="14">
        <f t="shared" si="440"/>
        <v>246</v>
      </c>
      <c r="AB325" s="18">
        <f t="shared" si="441"/>
        <v>17.220000000000002</v>
      </c>
      <c r="AC325" s="343">
        <f>P325-Y325</f>
        <v>13</v>
      </c>
    </row>
    <row r="326" spans="1:29" s="50" customFormat="1">
      <c r="A326" s="46"/>
      <c r="B326" s="82" t="s">
        <v>106</v>
      </c>
      <c r="C326" s="83">
        <f>SUM(C324:C325)</f>
        <v>1186</v>
      </c>
      <c r="D326" s="84">
        <f>SUM(D324:D325)</f>
        <v>64.7</v>
      </c>
      <c r="E326" s="83">
        <f>SUM(E324:E325)</f>
        <v>1186</v>
      </c>
      <c r="F326" s="84">
        <f>SUM(F324:F325)</f>
        <v>64.7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1137</v>
      </c>
      <c r="Q326" s="84">
        <f t="shared" si="444"/>
        <v>62.030000000000008</v>
      </c>
      <c r="R326" s="276">
        <f t="shared" si="444"/>
        <v>1137</v>
      </c>
      <c r="S326" s="84">
        <f t="shared" si="444"/>
        <v>62.030000000000008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1072</v>
      </c>
      <c r="Z326" s="84">
        <f t="shared" si="446"/>
        <v>58.52000000000001</v>
      </c>
      <c r="AA326" s="276">
        <f t="shared" si="446"/>
        <v>1072</v>
      </c>
      <c r="AB326" s="84">
        <f t="shared" si="446"/>
        <v>58.52000000000001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1190</v>
      </c>
      <c r="D332" s="18">
        <v>74</v>
      </c>
      <c r="E332" s="17">
        <f t="shared" ref="E332:F332" si="449">C332</f>
        <v>1190</v>
      </c>
      <c r="F332" s="18">
        <f t="shared" si="449"/>
        <v>74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1174</v>
      </c>
      <c r="Q332" s="18">
        <v>73.55</v>
      </c>
      <c r="R332" s="92">
        <f>P332</f>
        <v>1174</v>
      </c>
      <c r="S332" s="18">
        <f>L332+Q332</f>
        <v>73.55</v>
      </c>
      <c r="T332" s="16"/>
      <c r="U332" s="18"/>
      <c r="V332" s="16"/>
      <c r="W332" s="18"/>
      <c r="X332" s="21"/>
      <c r="Y332" s="14">
        <v>1174</v>
      </c>
      <c r="Z332" s="18">
        <v>73.55</v>
      </c>
      <c r="AA332" s="14">
        <f>Y332</f>
        <v>1174</v>
      </c>
      <c r="AB332" s="18">
        <f>U332+Z332</f>
        <v>73.55</v>
      </c>
    </row>
    <row r="333" spans="1:29" s="50" customFormat="1">
      <c r="A333" s="46"/>
      <c r="B333" s="82" t="s">
        <v>106</v>
      </c>
      <c r="C333" s="83">
        <f>C332</f>
        <v>1190</v>
      </c>
      <c r="D333" s="84">
        <f>D332</f>
        <v>74</v>
      </c>
      <c r="E333" s="83">
        <f>E332</f>
        <v>1190</v>
      </c>
      <c r="F333" s="84">
        <f>F332</f>
        <v>74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1174</v>
      </c>
      <c r="Q333" s="84">
        <f t="shared" si="452"/>
        <v>73.55</v>
      </c>
      <c r="R333" s="276">
        <f t="shared" si="452"/>
        <v>1174</v>
      </c>
      <c r="S333" s="84">
        <f t="shared" si="452"/>
        <v>73.55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1174</v>
      </c>
      <c r="Z333" s="84">
        <f>Z332</f>
        <v>73.55</v>
      </c>
      <c r="AA333" s="276">
        <f>AA332</f>
        <v>1174</v>
      </c>
      <c r="AB333" s="84">
        <f>AB332</f>
        <v>73.55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1112</v>
      </c>
      <c r="D336" s="18">
        <v>33.36</v>
      </c>
      <c r="E336" s="17">
        <f>C336</f>
        <v>1112</v>
      </c>
      <c r="F336" s="18">
        <f>D336</f>
        <v>33.36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991</v>
      </c>
      <c r="Q336" s="18">
        <f>O336*P336</f>
        <v>29.73</v>
      </c>
      <c r="R336" s="92">
        <f>P336</f>
        <v>991</v>
      </c>
      <c r="S336" s="18">
        <f>L336+Q336</f>
        <v>29.73</v>
      </c>
      <c r="T336" s="16"/>
      <c r="U336" s="18"/>
      <c r="V336" s="16"/>
      <c r="W336" s="18"/>
      <c r="X336" s="21">
        <v>0.03</v>
      </c>
      <c r="Y336" s="14">
        <v>856</v>
      </c>
      <c r="Z336" s="18">
        <f t="shared" ref="Z336" si="454">X336*Y336</f>
        <v>25.68</v>
      </c>
      <c r="AA336" s="14">
        <f t="shared" ref="AA336" si="455">Y336</f>
        <v>856</v>
      </c>
      <c r="AB336" s="18">
        <f t="shared" ref="AB336" si="456">U336+Z336</f>
        <v>25.68</v>
      </c>
    </row>
    <row r="337" spans="1:28" s="50" customFormat="1">
      <c r="A337" s="46"/>
      <c r="B337" s="82" t="s">
        <v>106</v>
      </c>
      <c r="C337" s="83">
        <f>C336</f>
        <v>1112</v>
      </c>
      <c r="D337" s="84">
        <f>D336</f>
        <v>33.36</v>
      </c>
      <c r="E337" s="83">
        <f>E336</f>
        <v>1112</v>
      </c>
      <c r="F337" s="84">
        <f>F336</f>
        <v>33.36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991</v>
      </c>
      <c r="Q337" s="84">
        <f t="shared" si="459"/>
        <v>29.73</v>
      </c>
      <c r="R337" s="276">
        <f t="shared" si="459"/>
        <v>991</v>
      </c>
      <c r="S337" s="84">
        <f t="shared" si="459"/>
        <v>29.73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856</v>
      </c>
      <c r="Z337" s="84">
        <f t="shared" si="461"/>
        <v>25.68</v>
      </c>
      <c r="AA337" s="276">
        <f t="shared" si="461"/>
        <v>856</v>
      </c>
      <c r="AB337" s="84">
        <f t="shared" si="461"/>
        <v>25.68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2.5</v>
      </c>
      <c r="E339" s="19"/>
      <c r="F339" s="18">
        <f>D339</f>
        <v>2.5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2.5</v>
      </c>
      <c r="E340" s="19"/>
      <c r="F340" s="18">
        <f t="shared" ref="F340:F342" si="465">D340</f>
        <v>2.5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2.5</v>
      </c>
      <c r="E341" s="19"/>
      <c r="F341" s="18">
        <f t="shared" si="465"/>
        <v>2.5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2.5</v>
      </c>
      <c r="E342" s="19"/>
      <c r="F342" s="18">
        <f t="shared" si="465"/>
        <v>2.5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10</v>
      </c>
      <c r="E343" s="82"/>
      <c r="F343" s="84">
        <f>SUM(F339:F342)</f>
        <v>10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6336</v>
      </c>
      <c r="D346" s="18">
        <v>19.007999999999999</v>
      </c>
      <c r="E346" s="17">
        <v>5358</v>
      </c>
      <c r="F346" s="18">
        <v>16.074000000000002</v>
      </c>
      <c r="G346" s="8">
        <f>E346/C346*100</f>
        <v>84.564393939393938</v>
      </c>
      <c r="H346" s="18">
        <f>F346/D346*100</f>
        <v>84.564393939393952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6822</v>
      </c>
      <c r="Q346" s="18">
        <f>O346*P346</f>
        <v>20.466000000000001</v>
      </c>
      <c r="R346" s="92">
        <f>P346</f>
        <v>6822</v>
      </c>
      <c r="S346" s="18">
        <f>L346+Q346</f>
        <v>20.466000000000001</v>
      </c>
      <c r="T346" s="16"/>
      <c r="U346" s="18"/>
      <c r="V346" s="16"/>
      <c r="W346" s="18"/>
      <c r="X346" s="21">
        <v>3.0000000000000001E-3</v>
      </c>
      <c r="Y346" s="14">
        <v>6294</v>
      </c>
      <c r="Z346" s="18">
        <f t="shared" ref="Z346" si="469">X346*Y346</f>
        <v>18.882000000000001</v>
      </c>
      <c r="AA346" s="14">
        <f t="shared" ref="AA346" si="470">Y346</f>
        <v>6294</v>
      </c>
      <c r="AB346" s="18">
        <f t="shared" ref="AB346" si="471">U346+Z346</f>
        <v>18.882000000000001</v>
      </c>
    </row>
    <row r="347" spans="1:28" s="50" customFormat="1">
      <c r="A347" s="46"/>
      <c r="B347" s="47" t="s">
        <v>104</v>
      </c>
      <c r="C347" s="48">
        <f>C346</f>
        <v>6336</v>
      </c>
      <c r="D347" s="49">
        <f>D346</f>
        <v>19.007999999999999</v>
      </c>
      <c r="E347" s="48">
        <f>E346</f>
        <v>5358</v>
      </c>
      <c r="F347" s="49">
        <f>F346</f>
        <v>16.074000000000002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6822</v>
      </c>
      <c r="Q347" s="49">
        <f t="shared" si="474"/>
        <v>20.466000000000001</v>
      </c>
      <c r="R347" s="286">
        <f t="shared" si="474"/>
        <v>6822</v>
      </c>
      <c r="S347" s="49">
        <f t="shared" si="474"/>
        <v>20.466000000000001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6294</v>
      </c>
      <c r="Z347" s="49">
        <f>Z346</f>
        <v>18.882000000000001</v>
      </c>
      <c r="AA347" s="286">
        <f>AA346</f>
        <v>6294</v>
      </c>
      <c r="AB347" s="49">
        <f>AB346</f>
        <v>18.882000000000001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224.11</v>
      </c>
      <c r="E355" s="17">
        <f t="shared" si="476"/>
        <v>0</v>
      </c>
      <c r="F355" s="18">
        <f t="shared" si="477"/>
        <v>65</v>
      </c>
      <c r="G355" s="8" t="e">
        <f t="shared" si="486"/>
        <v>#DIV/0!</v>
      </c>
      <c r="H355" s="18">
        <f t="shared" si="486"/>
        <v>29.003614296550801</v>
      </c>
      <c r="I355" s="16"/>
      <c r="J355" s="20"/>
      <c r="K355" s="16">
        <v>0</v>
      </c>
      <c r="L355" s="18">
        <v>159.11000000000001</v>
      </c>
      <c r="M355" s="16"/>
      <c r="N355" s="18"/>
      <c r="O355" s="138">
        <v>8.3000000000000007</v>
      </c>
      <c r="P355" s="92">
        <v>17</v>
      </c>
      <c r="Q355" s="18">
        <f t="shared" si="479"/>
        <v>141.10000000000002</v>
      </c>
      <c r="R355" s="92">
        <f t="shared" si="480"/>
        <v>17</v>
      </c>
      <c r="S355" s="18">
        <f t="shared" si="481"/>
        <v>300.21000000000004</v>
      </c>
      <c r="T355" s="16">
        <v>0</v>
      </c>
      <c r="U355" s="18">
        <v>159.11000000000001</v>
      </c>
      <c r="V355" s="16"/>
      <c r="W355" s="18"/>
      <c r="X355" s="138">
        <v>8.3000000000000007</v>
      </c>
      <c r="Y355" s="14">
        <v>2</v>
      </c>
      <c r="Z355" s="18">
        <f t="shared" si="482"/>
        <v>16.600000000000001</v>
      </c>
      <c r="AA355" s="14">
        <f t="shared" si="483"/>
        <v>2</v>
      </c>
      <c r="AB355" s="18">
        <f t="shared" si="484"/>
        <v>175.71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0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2</v>
      </c>
      <c r="D359" s="129">
        <v>3.9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2</v>
      </c>
      <c r="L359" s="129">
        <v>3.9</v>
      </c>
      <c r="M359" s="127"/>
      <c r="N359" s="129"/>
      <c r="O359" s="245">
        <v>2.1</v>
      </c>
      <c r="P359" s="92">
        <v>11</v>
      </c>
      <c r="Q359" s="18">
        <f t="shared" si="479"/>
        <v>23.1</v>
      </c>
      <c r="R359" s="92">
        <f t="shared" si="480"/>
        <v>11</v>
      </c>
      <c r="S359" s="18">
        <f t="shared" si="481"/>
        <v>27</v>
      </c>
      <c r="T359" s="127">
        <v>2</v>
      </c>
      <c r="U359" s="129">
        <v>3.9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3.9</v>
      </c>
    </row>
    <row r="360" spans="1:28">
      <c r="A360" s="8">
        <f t="shared" si="485"/>
        <v>23.110000000000003</v>
      </c>
      <c r="B360" s="16" t="s">
        <v>240</v>
      </c>
      <c r="C360" s="17">
        <v>7</v>
      </c>
      <c r="D360" s="18">
        <v>13.65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7</v>
      </c>
      <c r="L360" s="18">
        <v>13.65</v>
      </c>
      <c r="M360" s="16"/>
      <c r="N360" s="18"/>
      <c r="O360" s="138">
        <v>2.1</v>
      </c>
      <c r="P360" s="92">
        <v>4</v>
      </c>
      <c r="Q360" s="18">
        <f t="shared" si="479"/>
        <v>8.4</v>
      </c>
      <c r="R360" s="92">
        <f t="shared" si="480"/>
        <v>4</v>
      </c>
      <c r="S360" s="18">
        <f t="shared" si="481"/>
        <v>22.05</v>
      </c>
      <c r="T360" s="16">
        <v>7</v>
      </c>
      <c r="U360" s="18">
        <v>13.65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13.65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24</v>
      </c>
      <c r="Q361" s="18">
        <f t="shared" si="479"/>
        <v>26.400000000000002</v>
      </c>
      <c r="R361" s="92">
        <f t="shared" si="480"/>
        <v>24</v>
      </c>
      <c r="S361" s="18">
        <f t="shared" si="481"/>
        <v>26.400000000000002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4</v>
      </c>
      <c r="D364" s="129">
        <v>4.8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4</v>
      </c>
      <c r="L364" s="129">
        <v>4.8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4.8</v>
      </c>
      <c r="T364" s="127">
        <v>4</v>
      </c>
      <c r="U364" s="129">
        <v>4.8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4.8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2</v>
      </c>
      <c r="Q367" s="18">
        <f t="shared" si="479"/>
        <v>16.600000000000001</v>
      </c>
      <c r="R367" s="92">
        <f t="shared" si="480"/>
        <v>2</v>
      </c>
      <c r="S367" s="18">
        <f t="shared" si="481"/>
        <v>16.600000000000001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133</v>
      </c>
      <c r="Q370" s="18">
        <f>O370*P370</f>
        <v>34.58</v>
      </c>
      <c r="R370" s="92">
        <f>P370</f>
        <v>133</v>
      </c>
      <c r="S370" s="18">
        <f>L370+Q370</f>
        <v>34.58</v>
      </c>
      <c r="T370" s="24">
        <v>0</v>
      </c>
      <c r="U370" s="26">
        <v>0</v>
      </c>
      <c r="V370" s="24"/>
      <c r="W370" s="26"/>
      <c r="X370" s="244">
        <v>0.26</v>
      </c>
      <c r="Y370" s="14">
        <v>133</v>
      </c>
      <c r="Z370" s="18">
        <f t="shared" si="482"/>
        <v>34.58</v>
      </c>
      <c r="AA370" s="14">
        <f t="shared" si="483"/>
        <v>133</v>
      </c>
      <c r="AB370" s="18">
        <f t="shared" si="484"/>
        <v>34.58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1</v>
      </c>
      <c r="Q373" s="18">
        <v>2</v>
      </c>
      <c r="R373" s="92">
        <f t="shared" si="488"/>
        <v>1</v>
      </c>
      <c r="S373" s="18">
        <f t="shared" si="489"/>
        <v>2</v>
      </c>
      <c r="T373" s="195">
        <v>0</v>
      </c>
      <c r="U373" s="194">
        <v>0</v>
      </c>
      <c r="V373" s="195"/>
      <c r="W373" s="194"/>
      <c r="X373" s="246"/>
      <c r="Y373" s="14">
        <v>1</v>
      </c>
      <c r="Z373" s="18">
        <v>2</v>
      </c>
      <c r="AA373" s="14">
        <f t="shared" si="483"/>
        <v>1</v>
      </c>
      <c r="AB373" s="18">
        <f t="shared" si="484"/>
        <v>2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58</v>
      </c>
      <c r="Q374" s="18">
        <v>58.79</v>
      </c>
      <c r="R374" s="92">
        <f t="shared" si="488"/>
        <v>58</v>
      </c>
      <c r="S374" s="18">
        <f t="shared" si="489"/>
        <v>58.79</v>
      </c>
      <c r="T374" s="195">
        <v>0</v>
      </c>
      <c r="U374" s="194">
        <v>0</v>
      </c>
      <c r="V374" s="195"/>
      <c r="W374" s="194"/>
      <c r="X374" s="246"/>
      <c r="Y374" s="14">
        <v>58</v>
      </c>
      <c r="Z374" s="18">
        <v>58.79</v>
      </c>
      <c r="AA374" s="14">
        <f t="shared" si="483"/>
        <v>58</v>
      </c>
      <c r="AB374" s="18">
        <f t="shared" si="484"/>
        <v>58.79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4</v>
      </c>
      <c r="Q381" s="18">
        <f t="shared" si="487"/>
        <v>124</v>
      </c>
      <c r="R381" s="92">
        <f t="shared" si="488"/>
        <v>4</v>
      </c>
      <c r="S381" s="18">
        <f t="shared" si="489"/>
        <v>124</v>
      </c>
      <c r="T381" s="263">
        <v>0</v>
      </c>
      <c r="U381" s="265">
        <v>0</v>
      </c>
      <c r="V381" s="263"/>
      <c r="W381" s="265"/>
      <c r="X381" s="268">
        <v>31</v>
      </c>
      <c r="Y381" s="14">
        <v>4</v>
      </c>
      <c r="Z381" s="18">
        <f t="shared" si="482"/>
        <v>124</v>
      </c>
      <c r="AA381" s="14">
        <f t="shared" si="483"/>
        <v>4</v>
      </c>
      <c r="AB381" s="18">
        <f t="shared" si="484"/>
        <v>124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7</v>
      </c>
      <c r="Q382" s="18">
        <f t="shared" si="487"/>
        <v>64.75</v>
      </c>
      <c r="R382" s="92">
        <f t="shared" si="488"/>
        <v>7</v>
      </c>
      <c r="S382" s="18">
        <f t="shared" si="489"/>
        <v>64.75</v>
      </c>
      <c r="T382" s="271">
        <v>0</v>
      </c>
      <c r="U382" s="267">
        <v>0</v>
      </c>
      <c r="V382" s="271"/>
      <c r="W382" s="267"/>
      <c r="X382" s="274">
        <v>9.25</v>
      </c>
      <c r="Y382" s="14">
        <v>11</v>
      </c>
      <c r="Z382" s="18">
        <f t="shared" si="482"/>
        <v>101.75</v>
      </c>
      <c r="AA382" s="14">
        <f t="shared" si="483"/>
        <v>11</v>
      </c>
      <c r="AB382" s="18">
        <f t="shared" si="484"/>
        <v>101.75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71</v>
      </c>
      <c r="Q383" s="18">
        <f t="shared" si="487"/>
        <v>589.30000000000007</v>
      </c>
      <c r="R383" s="92">
        <f t="shared" si="488"/>
        <v>71</v>
      </c>
      <c r="S383" s="18">
        <f t="shared" si="489"/>
        <v>589.30000000000007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35</v>
      </c>
      <c r="Z383" s="18">
        <f t="shared" si="482"/>
        <v>290.5</v>
      </c>
      <c r="AA383" s="14">
        <f t="shared" si="483"/>
        <v>35</v>
      </c>
      <c r="AB383" s="18">
        <f t="shared" si="484"/>
        <v>290.5</v>
      </c>
    </row>
    <row r="384" spans="1:28" s="50" customFormat="1">
      <c r="A384" s="46"/>
      <c r="B384" s="82" t="s">
        <v>104</v>
      </c>
      <c r="C384" s="83">
        <f>SUM(C350:C383)</f>
        <v>13</v>
      </c>
      <c r="D384" s="84">
        <f>SUM(D350:D383)</f>
        <v>246.46000000000004</v>
      </c>
      <c r="E384" s="83">
        <f>SUM(E350:E383)</f>
        <v>0</v>
      </c>
      <c r="F384" s="84">
        <f>SUM(F350:F383)</f>
        <v>65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13</v>
      </c>
      <c r="L384" s="84">
        <f t="shared" si="490"/>
        <v>181.46000000000004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332</v>
      </c>
      <c r="Q384" s="84">
        <f t="shared" si="491"/>
        <v>1089.02</v>
      </c>
      <c r="R384" s="276">
        <f t="shared" si="491"/>
        <v>332</v>
      </c>
      <c r="S384" s="84">
        <f t="shared" si="491"/>
        <v>1270.48</v>
      </c>
      <c r="T384" s="83">
        <f t="shared" si="491"/>
        <v>13</v>
      </c>
      <c r="U384" s="84">
        <f t="shared" si="491"/>
        <v>181.46000000000004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244</v>
      </c>
      <c r="Z384" s="84">
        <f t="shared" si="492"/>
        <v>628.22</v>
      </c>
      <c r="AA384" s="276">
        <f t="shared" si="492"/>
        <v>244</v>
      </c>
      <c r="AB384" s="84">
        <f t="shared" si="492"/>
        <v>809.68000000000006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344.85060750000002</v>
      </c>
      <c r="R388" s="92"/>
      <c r="S388" s="18">
        <f>Q388</f>
        <v>344.85060750000002</v>
      </c>
      <c r="T388" s="16"/>
      <c r="U388" s="18"/>
      <c r="V388" s="16"/>
      <c r="W388" s="18"/>
      <c r="X388" s="21"/>
      <c r="Y388" s="14"/>
      <c r="Z388" s="18">
        <v>138</v>
      </c>
      <c r="AA388" s="14">
        <f t="shared" ref="AA388" si="494">Y388</f>
        <v>0</v>
      </c>
      <c r="AB388" s="18">
        <f t="shared" ref="AB388" si="495">U388+Z388</f>
        <v>138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344.85060750000002</v>
      </c>
      <c r="R391" s="276">
        <f t="shared" si="500"/>
        <v>0</v>
      </c>
      <c r="S391" s="84">
        <f t="shared" si="500"/>
        <v>344.85060750000002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138</v>
      </c>
      <c r="AA391" s="276">
        <f>SUM(AA388:AA390)</f>
        <v>0</v>
      </c>
      <c r="AB391" s="84">
        <f>SUM(AB388:AB390)</f>
        <v>138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45.22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1128</v>
      </c>
      <c r="Q393" s="129">
        <v>37.292000000000002</v>
      </c>
      <c r="R393" s="92">
        <f>P393</f>
        <v>1128</v>
      </c>
      <c r="S393" s="18">
        <f>Q393</f>
        <v>37.292000000000002</v>
      </c>
      <c r="T393" s="127"/>
      <c r="U393" s="129"/>
      <c r="V393" s="127"/>
      <c r="W393" s="129"/>
      <c r="X393" s="131"/>
      <c r="Y393" s="108">
        <v>1128</v>
      </c>
      <c r="Z393" s="129">
        <v>25</v>
      </c>
      <c r="AA393" s="14">
        <f t="shared" ref="AA393:AA396" si="503">Y393</f>
        <v>1128</v>
      </c>
      <c r="AB393" s="18">
        <f t="shared" ref="AB393:AB396" si="504">U393+Z393</f>
        <v>25</v>
      </c>
    </row>
    <row r="394" spans="1:29">
      <c r="A394" s="126"/>
      <c r="B394" s="127" t="s">
        <v>172</v>
      </c>
      <c r="C394" s="128"/>
      <c r="D394" s="129">
        <v>7.43</v>
      </c>
      <c r="E394" s="189">
        <v>39614</v>
      </c>
      <c r="F394" s="129">
        <v>2.38</v>
      </c>
      <c r="G394" s="8" t="e">
        <f t="shared" si="502"/>
        <v>#DIV/0!</v>
      </c>
      <c r="H394" s="18">
        <f t="shared" si="502"/>
        <v>32.03230148048452</v>
      </c>
      <c r="I394" s="127"/>
      <c r="J394" s="130"/>
      <c r="K394" s="127"/>
      <c r="L394" s="129"/>
      <c r="M394" s="127"/>
      <c r="N394" s="129"/>
      <c r="O394" s="131"/>
      <c r="P394" s="277">
        <v>9306</v>
      </c>
      <c r="Q394" s="129">
        <v>11.167</v>
      </c>
      <c r="R394" s="92">
        <f t="shared" ref="R394:R396" si="505">P394</f>
        <v>9306</v>
      </c>
      <c r="S394" s="18">
        <f t="shared" ref="S394:S396" si="506">Q394</f>
        <v>11.167</v>
      </c>
      <c r="T394" s="127"/>
      <c r="U394" s="129"/>
      <c r="V394" s="127"/>
      <c r="W394" s="129"/>
      <c r="X394" s="131"/>
      <c r="Y394" s="108">
        <v>9306</v>
      </c>
      <c r="Z394" s="129">
        <v>11.167</v>
      </c>
      <c r="AA394" s="14">
        <f t="shared" si="503"/>
        <v>9306</v>
      </c>
      <c r="AB394" s="18">
        <f t="shared" si="504"/>
        <v>11.167</v>
      </c>
    </row>
    <row r="395" spans="1:29">
      <c r="A395" s="126"/>
      <c r="B395" s="127" t="s">
        <v>173</v>
      </c>
      <c r="C395" s="128"/>
      <c r="D395" s="129">
        <v>54.79</v>
      </c>
      <c r="E395" s="189">
        <v>24179</v>
      </c>
      <c r="F395" s="129">
        <v>1.93</v>
      </c>
      <c r="G395" s="8" t="e">
        <f t="shared" si="502"/>
        <v>#DIV/0!</v>
      </c>
      <c r="H395" s="18">
        <f t="shared" si="502"/>
        <v>3.5225406096002922</v>
      </c>
      <c r="I395" s="127"/>
      <c r="J395" s="130"/>
      <c r="K395" s="127"/>
      <c r="L395" s="129"/>
      <c r="M395" s="127"/>
      <c r="N395" s="129"/>
      <c r="O395" s="131"/>
      <c r="P395" s="277">
        <v>261</v>
      </c>
      <c r="Q395" s="129">
        <v>71.8</v>
      </c>
      <c r="R395" s="92">
        <f t="shared" si="505"/>
        <v>261</v>
      </c>
      <c r="S395" s="18">
        <f t="shared" si="506"/>
        <v>71.8</v>
      </c>
      <c r="T395" s="127"/>
      <c r="U395" s="129"/>
      <c r="V395" s="127"/>
      <c r="W395" s="129"/>
      <c r="X395" s="131"/>
      <c r="Y395" s="108">
        <v>261</v>
      </c>
      <c r="Z395" s="129">
        <v>55</v>
      </c>
      <c r="AA395" s="14">
        <f t="shared" si="503"/>
        <v>261</v>
      </c>
      <c r="AB395" s="18">
        <f t="shared" si="504"/>
        <v>55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50.988625537500013</v>
      </c>
      <c r="R396" s="92">
        <f t="shared" si="505"/>
        <v>0</v>
      </c>
      <c r="S396" s="18">
        <f t="shared" si="506"/>
        <v>50.988625537500013</v>
      </c>
      <c r="T396" s="16"/>
      <c r="U396" s="18"/>
      <c r="V396" s="16"/>
      <c r="W396" s="18"/>
      <c r="X396" s="21"/>
      <c r="Y396" s="14"/>
      <c r="Z396" s="18">
        <v>24</v>
      </c>
      <c r="AA396" s="14">
        <f t="shared" si="503"/>
        <v>0</v>
      </c>
      <c r="AB396" s="18">
        <f t="shared" si="504"/>
        <v>24</v>
      </c>
    </row>
    <row r="397" spans="1:29" s="50" customFormat="1">
      <c r="A397" s="46"/>
      <c r="B397" s="82" t="s">
        <v>106</v>
      </c>
      <c r="C397" s="83"/>
      <c r="D397" s="84">
        <f>SUM(D393:D396)</f>
        <v>131.27199999999999</v>
      </c>
      <c r="E397" s="83">
        <f>SUM(E393:E396)</f>
        <v>63793</v>
      </c>
      <c r="F397" s="84">
        <f>SUM(F393:F396)</f>
        <v>4.3099999999999996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10695</v>
      </c>
      <c r="Q397" s="84">
        <f t="shared" si="508"/>
        <v>171.24762553750003</v>
      </c>
      <c r="R397" s="276">
        <f t="shared" si="508"/>
        <v>10695</v>
      </c>
      <c r="S397" s="84">
        <f t="shared" si="508"/>
        <v>171.24762553750003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10695</v>
      </c>
      <c r="Z397" s="84">
        <f>SUM(Z393:Z396)</f>
        <v>115.167</v>
      </c>
      <c r="AA397" s="276">
        <f>SUM(AA393:AA396)</f>
        <v>10695</v>
      </c>
      <c r="AB397" s="84">
        <f>SUM(AB393:AB396)</f>
        <v>115.167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3710.482399999999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2756.1647999999996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13</v>
      </c>
      <c r="L398" s="84">
        <f>SUM(L21+L44+L52+L76+L86+L109+L117+L141+L147+L149+L156+L162+L168+L174+L180+L186+L192+L206+L212+L216+L237+L258+L283+L297+L306+L311+L315+L322+L326+L330+L333+L337+L343+L347+L384+L391+L397)</f>
        <v>181.46000000000004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145560</v>
      </c>
      <c r="Q398" s="84">
        <f>SUM(Q21+Q44+Q52+Q76+Q86+Q109+Q117+Q141+Q147+Q149+Q156+Q162+Q168+Q174+Q180+Q186+Q192+Q206+Q212+Q216+Q237+Q258+Q283+Q297+Q306+Q311+Q315+Q322+Q326+Q330+Q333+Q337+Q343+Q347+Q384+Q391+Q397)</f>
        <v>4933.8712330375001</v>
      </c>
      <c r="R398" s="276">
        <f>R397+R391+R384+R347+R343+R337+R333+R330+R326+R322+R315+R311+R306+R297+R283+R260+R216+R212+R206+R193+R147+R143+R78</f>
        <v>145560</v>
      </c>
      <c r="S398" s="84">
        <f>SUM(S21+S44+S52+S76+S86+S109+S117+S141+S147+S149+S156+S162+S168+S174+S180+S186+S192+S206+S212+S216+S237+S258+S283+S297+S306+S311+S315+S322+S326+S330+S333+S337+S343+S347+S384+S391+S397)</f>
        <v>5115.3312330375011</v>
      </c>
      <c r="T398" s="83">
        <f>T397+T391+T384+T347+T343+T337+T333+T330+T326+T322+T315+T311+T306+T297+T283+T260+T216+T212+T206+T193+T147+T143+T78</f>
        <v>13</v>
      </c>
      <c r="U398" s="84">
        <f>SUM(U21+U44+U52+U76+U86+U109+U117+U141+U147+U149+U156+U162+U168+U174+U180+U186+U192+U206+U212+U216+U237+U258+U283+U297+U306+U311+U315+U322+U326+U330+U333+U337+U343+U347+U384+U391+U397)</f>
        <v>181.46000000000004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144432</v>
      </c>
      <c r="Z398" s="84">
        <f>SUM(Z21+Z44+Z52+Z76+Z86+Z109+Z117+Z141+Z147+Z149+Z156+Z162+Z168+Z174+Z180+Z186+Z192+Z206+Z212+Z216+Z237+Z258+Z283+Z297+Z306+Z311+Z315+Z322+Z326+Z330+Z333+Z337+Z343+Z347+Z384+Z391+Z397)</f>
        <v>4118.8760000000002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144432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4300.3360000000002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3710.482399999999</v>
      </c>
      <c r="E403" s="82"/>
      <c r="F403" s="84">
        <f>F398</f>
        <v>2756.1647999999996</v>
      </c>
      <c r="G403" s="82"/>
      <c r="H403" s="82"/>
      <c r="I403" s="82"/>
      <c r="J403" s="84">
        <f>J398</f>
        <v>0</v>
      </c>
      <c r="K403" s="83"/>
      <c r="L403" s="84">
        <f>L398</f>
        <v>181.46000000000004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4933.8712330375001</v>
      </c>
      <c r="R403" s="276"/>
      <c r="S403" s="84">
        <f>S398</f>
        <v>5115.3312330375011</v>
      </c>
      <c r="T403" s="83"/>
      <c r="U403" s="84">
        <f>U398</f>
        <v>181.46000000000004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4118.8760000000002</v>
      </c>
      <c r="AA403" s="276"/>
      <c r="AB403" s="84">
        <f>AB398</f>
        <v>4300.3360000000002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>
        <v>1</v>
      </c>
      <c r="Z407" s="18">
        <f>X407*Y407</f>
        <v>270</v>
      </c>
      <c r="AA407" s="14">
        <f>Y407</f>
        <v>1</v>
      </c>
      <c r="AB407" s="18">
        <f>U407+Z407</f>
        <v>270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16</v>
      </c>
      <c r="Q412" s="18">
        <f t="shared" si="512"/>
        <v>48</v>
      </c>
      <c r="R412" s="92">
        <f t="shared" si="513"/>
        <v>16</v>
      </c>
      <c r="S412" s="18">
        <f t="shared" si="514"/>
        <v>48</v>
      </c>
      <c r="T412" s="22"/>
      <c r="U412" s="18"/>
      <c r="V412" s="22"/>
      <c r="W412" s="18"/>
      <c r="X412" s="21">
        <v>3</v>
      </c>
      <c r="Y412" s="14">
        <v>3</v>
      </c>
      <c r="Z412" s="18">
        <f t="shared" si="515"/>
        <v>9</v>
      </c>
      <c r="AA412" s="14">
        <f t="shared" si="516"/>
        <v>3</v>
      </c>
      <c r="AB412" s="18">
        <f t="shared" si="517"/>
        <v>9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16</v>
      </c>
      <c r="Q413" s="18">
        <f t="shared" si="512"/>
        <v>56</v>
      </c>
      <c r="R413" s="92">
        <f t="shared" si="513"/>
        <v>16</v>
      </c>
      <c r="S413" s="18">
        <f t="shared" si="514"/>
        <v>56</v>
      </c>
      <c r="T413" s="22"/>
      <c r="U413" s="18"/>
      <c r="V413" s="22"/>
      <c r="W413" s="18"/>
      <c r="X413" s="21">
        <v>3.5</v>
      </c>
      <c r="Y413" s="14">
        <v>3</v>
      </c>
      <c r="Z413" s="18">
        <f t="shared" si="515"/>
        <v>10.5</v>
      </c>
      <c r="AA413" s="14">
        <f t="shared" si="516"/>
        <v>3</v>
      </c>
      <c r="AB413" s="18">
        <f t="shared" si="517"/>
        <v>10.5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3</v>
      </c>
      <c r="Z414" s="18">
        <f t="shared" si="515"/>
        <v>2.25</v>
      </c>
      <c r="AA414" s="14">
        <f t="shared" si="516"/>
        <v>3</v>
      </c>
      <c r="AB414" s="18">
        <f t="shared" si="517"/>
        <v>2.25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9</v>
      </c>
      <c r="Q415" s="18">
        <f t="shared" si="512"/>
        <v>8.1</v>
      </c>
      <c r="R415" s="92">
        <f t="shared" si="513"/>
        <v>9</v>
      </c>
      <c r="S415" s="18">
        <f t="shared" si="514"/>
        <v>8.1</v>
      </c>
      <c r="T415" s="22"/>
      <c r="U415" s="18"/>
      <c r="V415" s="22"/>
      <c r="W415" s="18"/>
      <c r="X415" s="21">
        <v>0.9</v>
      </c>
      <c r="Y415" s="14">
        <v>9</v>
      </c>
      <c r="Z415" s="18">
        <f t="shared" si="515"/>
        <v>8.1</v>
      </c>
      <c r="AA415" s="14">
        <f t="shared" si="516"/>
        <v>9</v>
      </c>
      <c r="AB415" s="18">
        <f t="shared" si="517"/>
        <v>8.1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1195.0999999999999</v>
      </c>
      <c r="R416" s="276"/>
      <c r="S416" s="84">
        <f>SUM(S407:S415)</f>
        <v>1195.0999999999999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299.85000000000002</v>
      </c>
      <c r="AA416" s="276"/>
      <c r="AB416" s="84">
        <f>SUM(AB407:AB415)</f>
        <v>299.85000000000002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1440</v>
      </c>
      <c r="D418" s="53">
        <v>259.2</v>
      </c>
      <c r="E418" s="17">
        <f t="shared" ref="E418:F439" si="520">C418</f>
        <v>1440</v>
      </c>
      <c r="F418" s="18">
        <f t="shared" si="520"/>
        <v>259.2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1920</v>
      </c>
      <c r="Q418" s="18">
        <f t="shared" ref="Q418:Q439" si="522">O418*P418</f>
        <v>345.59999999999997</v>
      </c>
      <c r="R418" s="92">
        <f t="shared" ref="R418:R439" si="523">P418</f>
        <v>1920</v>
      </c>
      <c r="S418" s="18">
        <f t="shared" ref="S418:S439" si="524">L418+Q418</f>
        <v>345.59999999999997</v>
      </c>
      <c r="T418" s="51"/>
      <c r="U418" s="53"/>
      <c r="V418" s="51"/>
      <c r="W418" s="53"/>
      <c r="X418" s="250">
        <v>0.18</v>
      </c>
      <c r="Y418" s="312">
        <f>1500+240</f>
        <v>1740</v>
      </c>
      <c r="Z418" s="18">
        <f t="shared" ref="Z418:Z439" si="525">X418*Y418</f>
        <v>313.2</v>
      </c>
      <c r="AA418" s="14">
        <f t="shared" ref="AA418:AA439" si="526">Y418</f>
        <v>1740</v>
      </c>
      <c r="AB418" s="18">
        <f t="shared" ref="AB418:AB439" si="527">U418+Z418</f>
        <v>313.2</v>
      </c>
    </row>
    <row r="419" spans="1:28">
      <c r="A419" s="206">
        <f>+A418+0.01</f>
        <v>26.110000000000003</v>
      </c>
      <c r="B419" s="51" t="s">
        <v>285</v>
      </c>
      <c r="C419" s="52">
        <v>1440</v>
      </c>
      <c r="D419" s="53">
        <v>17.28</v>
      </c>
      <c r="E419" s="17">
        <f t="shared" si="520"/>
        <v>1440</v>
      </c>
      <c r="F419" s="18">
        <f t="shared" si="520"/>
        <v>17.28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1920</v>
      </c>
      <c r="Q419" s="18">
        <f t="shared" si="522"/>
        <v>23.04</v>
      </c>
      <c r="R419" s="92">
        <f t="shared" si="523"/>
        <v>1920</v>
      </c>
      <c r="S419" s="18">
        <f t="shared" si="524"/>
        <v>23.04</v>
      </c>
      <c r="T419" s="51"/>
      <c r="U419" s="53"/>
      <c r="V419" s="51"/>
      <c r="W419" s="53"/>
      <c r="X419" s="250">
        <v>1.2E-2</v>
      </c>
      <c r="Y419" s="312">
        <v>1740</v>
      </c>
      <c r="Z419" s="18">
        <f t="shared" si="525"/>
        <v>20.88</v>
      </c>
      <c r="AA419" s="14">
        <f t="shared" si="526"/>
        <v>1740</v>
      </c>
      <c r="AB419" s="18">
        <f t="shared" si="527"/>
        <v>20.88</v>
      </c>
    </row>
    <row r="420" spans="1:28" ht="47.25">
      <c r="A420" s="206">
        <f>+A419+0.01</f>
        <v>26.120000000000005</v>
      </c>
      <c r="B420" s="51" t="s">
        <v>286</v>
      </c>
      <c r="C420" s="52">
        <v>1440</v>
      </c>
      <c r="D420" s="53">
        <v>14.4</v>
      </c>
      <c r="E420" s="17">
        <f t="shared" si="520"/>
        <v>1440</v>
      </c>
      <c r="F420" s="18">
        <f t="shared" si="520"/>
        <v>14.4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1920</v>
      </c>
      <c r="Q420" s="18">
        <f t="shared" si="522"/>
        <v>19.2</v>
      </c>
      <c r="R420" s="92">
        <f t="shared" si="523"/>
        <v>1920</v>
      </c>
      <c r="S420" s="18">
        <f t="shared" si="524"/>
        <v>19.2</v>
      </c>
      <c r="T420" s="51"/>
      <c r="U420" s="53"/>
      <c r="V420" s="51"/>
      <c r="W420" s="53"/>
      <c r="X420" s="250">
        <v>0.01</v>
      </c>
      <c r="Y420" s="312">
        <v>1740</v>
      </c>
      <c r="Z420" s="18">
        <f t="shared" si="525"/>
        <v>17.400000000000002</v>
      </c>
      <c r="AA420" s="14">
        <f t="shared" si="526"/>
        <v>1740</v>
      </c>
      <c r="AB420" s="18">
        <f t="shared" si="527"/>
        <v>17.400000000000002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12</v>
      </c>
      <c r="D422" s="18">
        <v>36</v>
      </c>
      <c r="E422" s="17">
        <f t="shared" si="520"/>
        <v>12</v>
      </c>
      <c r="F422" s="18">
        <f t="shared" si="520"/>
        <v>36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16</v>
      </c>
      <c r="Q422" s="18">
        <f t="shared" si="522"/>
        <v>48</v>
      </c>
      <c r="R422" s="92">
        <f t="shared" si="523"/>
        <v>16</v>
      </c>
      <c r="S422" s="18">
        <f t="shared" si="524"/>
        <v>48</v>
      </c>
      <c r="T422" s="22"/>
      <c r="U422" s="18"/>
      <c r="V422" s="22"/>
      <c r="W422" s="18"/>
      <c r="X422" s="21">
        <v>3</v>
      </c>
      <c r="Y422" s="14">
        <v>15</v>
      </c>
      <c r="Z422" s="18">
        <f t="shared" si="525"/>
        <v>45</v>
      </c>
      <c r="AA422" s="14">
        <f t="shared" si="526"/>
        <v>15</v>
      </c>
      <c r="AB422" s="18">
        <f t="shared" si="527"/>
        <v>45</v>
      </c>
    </row>
    <row r="423" spans="1:28" ht="31.5">
      <c r="A423" s="206" t="s">
        <v>43</v>
      </c>
      <c r="B423" s="22" t="s">
        <v>77</v>
      </c>
      <c r="C423" s="17">
        <v>12</v>
      </c>
      <c r="D423" s="18">
        <v>36</v>
      </c>
      <c r="E423" s="17">
        <f t="shared" si="520"/>
        <v>12</v>
      </c>
      <c r="F423" s="18">
        <f t="shared" si="520"/>
        <v>36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16</v>
      </c>
      <c r="Q423" s="18">
        <f t="shared" si="522"/>
        <v>48</v>
      </c>
      <c r="R423" s="92">
        <f t="shared" si="523"/>
        <v>16</v>
      </c>
      <c r="S423" s="18">
        <f t="shared" si="524"/>
        <v>48</v>
      </c>
      <c r="T423" s="22"/>
      <c r="U423" s="18"/>
      <c r="V423" s="22"/>
      <c r="W423" s="18"/>
      <c r="X423" s="21">
        <v>3</v>
      </c>
      <c r="Y423" s="14">
        <v>15</v>
      </c>
      <c r="Z423" s="18">
        <f t="shared" si="525"/>
        <v>45</v>
      </c>
      <c r="AA423" s="14">
        <f t="shared" si="526"/>
        <v>15</v>
      </c>
      <c r="AB423" s="18">
        <f t="shared" si="527"/>
        <v>45</v>
      </c>
    </row>
    <row r="424" spans="1:28" ht="31.5">
      <c r="A424" s="206" t="s">
        <v>45</v>
      </c>
      <c r="B424" s="22" t="s">
        <v>78</v>
      </c>
      <c r="C424" s="17">
        <v>12</v>
      </c>
      <c r="D424" s="18">
        <v>115.20000000000002</v>
      </c>
      <c r="E424" s="17">
        <f t="shared" si="520"/>
        <v>12</v>
      </c>
      <c r="F424" s="18">
        <f t="shared" si="520"/>
        <v>115.20000000000002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16</v>
      </c>
      <c r="Q424" s="18">
        <f t="shared" si="522"/>
        <v>153.6</v>
      </c>
      <c r="R424" s="92">
        <f t="shared" si="523"/>
        <v>16</v>
      </c>
      <c r="S424" s="18">
        <f t="shared" si="524"/>
        <v>153.6</v>
      </c>
      <c r="T424" s="22"/>
      <c r="U424" s="18"/>
      <c r="V424" s="22"/>
      <c r="W424" s="18"/>
      <c r="X424" s="21">
        <v>9.6</v>
      </c>
      <c r="Y424" s="14">
        <v>15</v>
      </c>
      <c r="Z424" s="18">
        <f t="shared" si="525"/>
        <v>144</v>
      </c>
      <c r="AA424" s="14">
        <f t="shared" si="526"/>
        <v>15</v>
      </c>
      <c r="AB424" s="18">
        <f t="shared" si="527"/>
        <v>144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12</v>
      </c>
      <c r="D426" s="18">
        <v>21.6</v>
      </c>
      <c r="E426" s="17">
        <f t="shared" si="520"/>
        <v>12</v>
      </c>
      <c r="F426" s="18">
        <f t="shared" si="520"/>
        <v>21.6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16</v>
      </c>
      <c r="Q426" s="18">
        <f t="shared" si="522"/>
        <v>28.8</v>
      </c>
      <c r="R426" s="92">
        <f t="shared" si="523"/>
        <v>16</v>
      </c>
      <c r="S426" s="18">
        <f t="shared" si="524"/>
        <v>28.8</v>
      </c>
      <c r="T426" s="22"/>
      <c r="U426" s="18"/>
      <c r="V426" s="22"/>
      <c r="W426" s="18"/>
      <c r="X426" s="21">
        <v>1.8</v>
      </c>
      <c r="Y426" s="14">
        <v>15</v>
      </c>
      <c r="Z426" s="18">
        <f t="shared" si="525"/>
        <v>27</v>
      </c>
      <c r="AA426" s="14">
        <f t="shared" si="526"/>
        <v>15</v>
      </c>
      <c r="AB426" s="18">
        <f t="shared" si="527"/>
        <v>27</v>
      </c>
    </row>
    <row r="427" spans="1:28" ht="31.5">
      <c r="A427" s="206" t="s">
        <v>51</v>
      </c>
      <c r="B427" s="22" t="s">
        <v>50</v>
      </c>
      <c r="C427" s="17">
        <v>12</v>
      </c>
      <c r="D427" s="18">
        <v>14.399999999999999</v>
      </c>
      <c r="E427" s="17">
        <f t="shared" si="520"/>
        <v>12</v>
      </c>
      <c r="F427" s="18">
        <f t="shared" si="520"/>
        <v>14.399999999999999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16</v>
      </c>
      <c r="Q427" s="18">
        <f t="shared" si="522"/>
        <v>19.2</v>
      </c>
      <c r="R427" s="92">
        <f t="shared" si="523"/>
        <v>16</v>
      </c>
      <c r="S427" s="18">
        <f t="shared" si="524"/>
        <v>19.2</v>
      </c>
      <c r="T427" s="22"/>
      <c r="U427" s="18"/>
      <c r="V427" s="22"/>
      <c r="W427" s="18"/>
      <c r="X427" s="21">
        <v>1.2</v>
      </c>
      <c r="Y427" s="14">
        <v>15</v>
      </c>
      <c r="Z427" s="18">
        <f t="shared" si="525"/>
        <v>18</v>
      </c>
      <c r="AA427" s="14">
        <f t="shared" si="526"/>
        <v>15</v>
      </c>
      <c r="AB427" s="18">
        <f t="shared" si="527"/>
        <v>18</v>
      </c>
    </row>
    <row r="428" spans="1:28" ht="47.25">
      <c r="A428" s="206" t="s">
        <v>53</v>
      </c>
      <c r="B428" s="22" t="s">
        <v>81</v>
      </c>
      <c r="C428" s="17">
        <v>12</v>
      </c>
      <c r="D428" s="18">
        <v>14.399999999999999</v>
      </c>
      <c r="E428" s="17">
        <f t="shared" si="520"/>
        <v>12</v>
      </c>
      <c r="F428" s="18">
        <f t="shared" si="520"/>
        <v>14.399999999999999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16</v>
      </c>
      <c r="Q428" s="18">
        <f t="shared" si="522"/>
        <v>19.2</v>
      </c>
      <c r="R428" s="92">
        <f t="shared" si="523"/>
        <v>16</v>
      </c>
      <c r="S428" s="18">
        <f t="shared" si="524"/>
        <v>19.2</v>
      </c>
      <c r="T428" s="22"/>
      <c r="U428" s="18"/>
      <c r="V428" s="22"/>
      <c r="W428" s="18"/>
      <c r="X428" s="21">
        <v>1.2</v>
      </c>
      <c r="Y428" s="14">
        <v>15</v>
      </c>
      <c r="Z428" s="18">
        <f t="shared" si="525"/>
        <v>18</v>
      </c>
      <c r="AA428" s="14">
        <f t="shared" si="526"/>
        <v>15</v>
      </c>
      <c r="AB428" s="18">
        <f t="shared" si="527"/>
        <v>18</v>
      </c>
    </row>
    <row r="429" spans="1:28" ht="47.25">
      <c r="A429" s="206" t="s">
        <v>82</v>
      </c>
      <c r="B429" s="22" t="s">
        <v>83</v>
      </c>
      <c r="C429" s="17">
        <v>12</v>
      </c>
      <c r="D429" s="18">
        <v>21.6</v>
      </c>
      <c r="E429" s="17">
        <f t="shared" si="520"/>
        <v>12</v>
      </c>
      <c r="F429" s="18">
        <f t="shared" si="520"/>
        <v>21.6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16</v>
      </c>
      <c r="Q429" s="18">
        <f t="shared" si="522"/>
        <v>28.8</v>
      </c>
      <c r="R429" s="92">
        <f t="shared" si="523"/>
        <v>16</v>
      </c>
      <c r="S429" s="18">
        <f t="shared" si="524"/>
        <v>28.8</v>
      </c>
      <c r="T429" s="22"/>
      <c r="U429" s="18"/>
      <c r="V429" s="22"/>
      <c r="W429" s="18"/>
      <c r="X429" s="21">
        <v>1.8</v>
      </c>
      <c r="Y429" s="14">
        <v>15</v>
      </c>
      <c r="Z429" s="18">
        <f t="shared" si="525"/>
        <v>27</v>
      </c>
      <c r="AA429" s="14">
        <f t="shared" si="526"/>
        <v>15</v>
      </c>
      <c r="AB429" s="18">
        <f t="shared" si="527"/>
        <v>27</v>
      </c>
    </row>
    <row r="430" spans="1:28" ht="31.5">
      <c r="A430" s="206">
        <v>26.14</v>
      </c>
      <c r="B430" s="51" t="s">
        <v>287</v>
      </c>
      <c r="C430" s="52">
        <v>1440</v>
      </c>
      <c r="D430" s="53">
        <v>14.4</v>
      </c>
      <c r="E430" s="17">
        <f t="shared" si="520"/>
        <v>1440</v>
      </c>
      <c r="F430" s="18">
        <f t="shared" si="520"/>
        <v>14.4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1920</v>
      </c>
      <c r="Q430" s="18">
        <f t="shared" si="522"/>
        <v>19.2</v>
      </c>
      <c r="R430" s="92">
        <f t="shared" si="523"/>
        <v>1920</v>
      </c>
      <c r="S430" s="18">
        <f t="shared" si="524"/>
        <v>19.2</v>
      </c>
      <c r="T430" s="51"/>
      <c r="U430" s="53"/>
      <c r="V430" s="51"/>
      <c r="W430" s="53"/>
      <c r="X430" s="250">
        <v>0.01</v>
      </c>
      <c r="Y430" s="312">
        <v>1740</v>
      </c>
      <c r="Z430" s="18">
        <f t="shared" si="525"/>
        <v>17.400000000000002</v>
      </c>
      <c r="AA430" s="14">
        <f t="shared" si="526"/>
        <v>1740</v>
      </c>
      <c r="AB430" s="18">
        <f t="shared" si="527"/>
        <v>17.400000000000002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1440</v>
      </c>
      <c r="D431" s="53">
        <v>14.4</v>
      </c>
      <c r="E431" s="17">
        <f t="shared" si="520"/>
        <v>1440</v>
      </c>
      <c r="F431" s="18">
        <f t="shared" si="520"/>
        <v>14.4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1920</v>
      </c>
      <c r="Q431" s="18">
        <f t="shared" si="522"/>
        <v>19.2</v>
      </c>
      <c r="R431" s="92">
        <f t="shared" si="523"/>
        <v>1920</v>
      </c>
      <c r="S431" s="18">
        <f t="shared" si="524"/>
        <v>19.2</v>
      </c>
      <c r="T431" s="51"/>
      <c r="U431" s="53"/>
      <c r="V431" s="51"/>
      <c r="W431" s="53"/>
      <c r="X431" s="250">
        <v>0.01</v>
      </c>
      <c r="Y431" s="312">
        <v>1740</v>
      </c>
      <c r="Z431" s="18">
        <f t="shared" si="525"/>
        <v>17.400000000000002</v>
      </c>
      <c r="AA431" s="14">
        <f t="shared" si="526"/>
        <v>1740</v>
      </c>
      <c r="AB431" s="18">
        <f t="shared" si="527"/>
        <v>17.400000000000002</v>
      </c>
    </row>
    <row r="432" spans="1:28" ht="31.5">
      <c r="A432" s="206">
        <f t="shared" si="528"/>
        <v>26.160000000000004</v>
      </c>
      <c r="B432" s="51" t="s">
        <v>289</v>
      </c>
      <c r="C432" s="52">
        <v>1440</v>
      </c>
      <c r="D432" s="53">
        <v>18</v>
      </c>
      <c r="E432" s="17">
        <f t="shared" si="520"/>
        <v>1440</v>
      </c>
      <c r="F432" s="18">
        <f t="shared" si="520"/>
        <v>18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1920</v>
      </c>
      <c r="Q432" s="18">
        <f t="shared" si="522"/>
        <v>24</v>
      </c>
      <c r="R432" s="92">
        <f t="shared" si="523"/>
        <v>1920</v>
      </c>
      <c r="S432" s="18">
        <f t="shared" si="524"/>
        <v>24</v>
      </c>
      <c r="T432" s="51"/>
      <c r="U432" s="53"/>
      <c r="V432" s="51"/>
      <c r="W432" s="53"/>
      <c r="X432" s="250">
        <v>1.2500000000000001E-2</v>
      </c>
      <c r="Y432" s="312">
        <v>1740</v>
      </c>
      <c r="Z432" s="18">
        <f t="shared" si="525"/>
        <v>21.75</v>
      </c>
      <c r="AA432" s="14">
        <f t="shared" si="526"/>
        <v>1740</v>
      </c>
      <c r="AB432" s="18">
        <f t="shared" si="527"/>
        <v>21.75</v>
      </c>
    </row>
    <row r="433" spans="1:28">
      <c r="A433" s="206">
        <f t="shared" si="528"/>
        <v>26.170000000000005</v>
      </c>
      <c r="B433" s="51" t="s">
        <v>290</v>
      </c>
      <c r="C433" s="52">
        <v>1440</v>
      </c>
      <c r="D433" s="53">
        <v>10.799999999999999</v>
      </c>
      <c r="E433" s="17">
        <f t="shared" si="520"/>
        <v>1440</v>
      </c>
      <c r="F433" s="18">
        <f t="shared" si="520"/>
        <v>10.799999999999999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1920</v>
      </c>
      <c r="Q433" s="18">
        <f t="shared" si="522"/>
        <v>14.399999999999999</v>
      </c>
      <c r="R433" s="92">
        <f t="shared" si="523"/>
        <v>1920</v>
      </c>
      <c r="S433" s="18">
        <f t="shared" si="524"/>
        <v>14.399999999999999</v>
      </c>
      <c r="T433" s="51"/>
      <c r="U433" s="53"/>
      <c r="V433" s="51"/>
      <c r="W433" s="53"/>
      <c r="X433" s="250">
        <v>7.4999999999999997E-3</v>
      </c>
      <c r="Y433" s="312">
        <v>1740</v>
      </c>
      <c r="Z433" s="18">
        <f t="shared" si="525"/>
        <v>13.049999999999999</v>
      </c>
      <c r="AA433" s="14">
        <f t="shared" si="526"/>
        <v>1740</v>
      </c>
      <c r="AB433" s="18">
        <f t="shared" si="527"/>
        <v>13.049999999999999</v>
      </c>
    </row>
    <row r="434" spans="1:28" ht="31.5">
      <c r="A434" s="206">
        <f t="shared" si="528"/>
        <v>26.180000000000007</v>
      </c>
      <c r="B434" s="51" t="s">
        <v>291</v>
      </c>
      <c r="C434" s="52">
        <v>1440</v>
      </c>
      <c r="D434" s="53">
        <v>10.799999999999999</v>
      </c>
      <c r="E434" s="17">
        <f t="shared" si="520"/>
        <v>1440</v>
      </c>
      <c r="F434" s="18">
        <f t="shared" si="520"/>
        <v>10.799999999999999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1920</v>
      </c>
      <c r="Q434" s="18">
        <f t="shared" si="522"/>
        <v>14.399999999999999</v>
      </c>
      <c r="R434" s="92">
        <f t="shared" si="523"/>
        <v>1920</v>
      </c>
      <c r="S434" s="18">
        <f t="shared" si="524"/>
        <v>14.399999999999999</v>
      </c>
      <c r="T434" s="51"/>
      <c r="U434" s="53"/>
      <c r="V434" s="51"/>
      <c r="W434" s="53"/>
      <c r="X434" s="250">
        <v>7.4999999999999997E-3</v>
      </c>
      <c r="Y434" s="312">
        <v>1740</v>
      </c>
      <c r="Z434" s="18">
        <f t="shared" si="525"/>
        <v>13.049999999999999</v>
      </c>
      <c r="AA434" s="14">
        <f t="shared" si="526"/>
        <v>1740</v>
      </c>
      <c r="AB434" s="18">
        <f t="shared" si="527"/>
        <v>13.049999999999999</v>
      </c>
    </row>
    <row r="435" spans="1:28" ht="31.5">
      <c r="A435" s="206">
        <f t="shared" si="528"/>
        <v>26.190000000000008</v>
      </c>
      <c r="B435" s="51" t="s">
        <v>292</v>
      </c>
      <c r="C435" s="52">
        <v>1440</v>
      </c>
      <c r="D435" s="53">
        <v>2.88</v>
      </c>
      <c r="E435" s="17">
        <f t="shared" si="520"/>
        <v>1440</v>
      </c>
      <c r="F435" s="18">
        <f t="shared" si="520"/>
        <v>2.88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1920</v>
      </c>
      <c r="Q435" s="18">
        <f t="shared" si="522"/>
        <v>3.84</v>
      </c>
      <c r="R435" s="92">
        <f t="shared" si="523"/>
        <v>1920</v>
      </c>
      <c r="S435" s="18">
        <f t="shared" si="524"/>
        <v>3.84</v>
      </c>
      <c r="T435" s="51"/>
      <c r="U435" s="53"/>
      <c r="V435" s="51"/>
      <c r="W435" s="53"/>
      <c r="X435" s="250">
        <v>2E-3</v>
      </c>
      <c r="Y435" s="312">
        <v>1740</v>
      </c>
      <c r="Z435" s="18">
        <f t="shared" si="525"/>
        <v>3.48</v>
      </c>
      <c r="AA435" s="14">
        <f t="shared" si="526"/>
        <v>1740</v>
      </c>
      <c r="AB435" s="18">
        <f t="shared" si="527"/>
        <v>3.48</v>
      </c>
    </row>
    <row r="436" spans="1:28" ht="31.5">
      <c r="A436" s="206">
        <f t="shared" si="528"/>
        <v>26.20000000000001</v>
      </c>
      <c r="B436" s="51" t="s">
        <v>293</v>
      </c>
      <c r="C436" s="52">
        <v>1440</v>
      </c>
      <c r="D436" s="53">
        <v>2.88</v>
      </c>
      <c r="E436" s="17">
        <f t="shared" si="520"/>
        <v>1440</v>
      </c>
      <c r="F436" s="18">
        <f t="shared" si="520"/>
        <v>2.88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1920</v>
      </c>
      <c r="Q436" s="18">
        <f t="shared" si="522"/>
        <v>3.84</v>
      </c>
      <c r="R436" s="92">
        <f t="shared" si="523"/>
        <v>1920</v>
      </c>
      <c r="S436" s="18">
        <f t="shared" si="524"/>
        <v>3.84</v>
      </c>
      <c r="T436" s="51"/>
      <c r="U436" s="53"/>
      <c r="V436" s="51"/>
      <c r="W436" s="53"/>
      <c r="X436" s="250">
        <v>2E-3</v>
      </c>
      <c r="Y436" s="312">
        <v>1740</v>
      </c>
      <c r="Z436" s="18">
        <f t="shared" si="525"/>
        <v>3.48</v>
      </c>
      <c r="AA436" s="14">
        <f t="shared" si="526"/>
        <v>1740</v>
      </c>
      <c r="AB436" s="18">
        <f t="shared" si="527"/>
        <v>3.48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4</v>
      </c>
      <c r="Q437" s="18">
        <f t="shared" si="522"/>
        <v>6.96</v>
      </c>
      <c r="R437" s="92">
        <f t="shared" si="523"/>
        <v>4</v>
      </c>
      <c r="S437" s="18">
        <f t="shared" si="524"/>
        <v>6.96</v>
      </c>
      <c r="T437" s="208"/>
      <c r="U437" s="210"/>
      <c r="V437" s="208"/>
      <c r="W437" s="210"/>
      <c r="X437" s="259">
        <v>1.74</v>
      </c>
      <c r="Y437" s="214">
        <v>3</v>
      </c>
      <c r="Z437" s="18">
        <f t="shared" si="525"/>
        <v>5.22</v>
      </c>
      <c r="AA437" s="14">
        <f t="shared" si="526"/>
        <v>3</v>
      </c>
      <c r="AB437" s="18">
        <f t="shared" si="527"/>
        <v>5.22</v>
      </c>
    </row>
    <row r="438" spans="1:28" ht="31.5">
      <c r="A438" s="206">
        <f t="shared" si="528"/>
        <v>26.220000000000013</v>
      </c>
      <c r="B438" s="51" t="s">
        <v>294</v>
      </c>
      <c r="C438" s="52">
        <v>1440</v>
      </c>
      <c r="D438" s="53">
        <v>7.2</v>
      </c>
      <c r="E438" s="17">
        <f t="shared" si="520"/>
        <v>1440</v>
      </c>
      <c r="F438" s="18">
        <f t="shared" si="520"/>
        <v>7.2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1920</v>
      </c>
      <c r="Q438" s="18">
        <f t="shared" si="522"/>
        <v>9.6</v>
      </c>
      <c r="R438" s="92">
        <f t="shared" si="523"/>
        <v>1920</v>
      </c>
      <c r="S438" s="18">
        <f t="shared" si="524"/>
        <v>9.6</v>
      </c>
      <c r="T438" s="51"/>
      <c r="U438" s="53"/>
      <c r="V438" s="51"/>
      <c r="W438" s="53"/>
      <c r="X438" s="250">
        <v>5.0000000000000001E-3</v>
      </c>
      <c r="Y438" s="312">
        <v>1740</v>
      </c>
      <c r="Z438" s="18">
        <f t="shared" si="525"/>
        <v>8.7000000000000011</v>
      </c>
      <c r="AA438" s="14">
        <f t="shared" si="526"/>
        <v>1740</v>
      </c>
      <c r="AB438" s="18">
        <f t="shared" si="527"/>
        <v>8.7000000000000011</v>
      </c>
    </row>
    <row r="439" spans="1:28" ht="31.5">
      <c r="A439" s="206">
        <f t="shared" si="528"/>
        <v>26.230000000000015</v>
      </c>
      <c r="B439" s="51" t="s">
        <v>93</v>
      </c>
      <c r="C439" s="52">
        <v>1440</v>
      </c>
      <c r="D439" s="53">
        <v>2.88</v>
      </c>
      <c r="E439" s="17">
        <f t="shared" si="520"/>
        <v>1440</v>
      </c>
      <c r="F439" s="18">
        <f t="shared" si="520"/>
        <v>2.88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1920</v>
      </c>
      <c r="Q439" s="18">
        <f t="shared" si="522"/>
        <v>3.84</v>
      </c>
      <c r="R439" s="92">
        <f t="shared" si="523"/>
        <v>1920</v>
      </c>
      <c r="S439" s="18">
        <f t="shared" si="524"/>
        <v>3.84</v>
      </c>
      <c r="T439" s="51"/>
      <c r="U439" s="53"/>
      <c r="V439" s="51"/>
      <c r="W439" s="53"/>
      <c r="X439" s="250">
        <v>2E-3</v>
      </c>
      <c r="Y439" s="312">
        <v>1740</v>
      </c>
      <c r="Z439" s="18">
        <f t="shared" si="525"/>
        <v>3.48</v>
      </c>
      <c r="AA439" s="14">
        <f t="shared" si="526"/>
        <v>1740</v>
      </c>
      <c r="AB439" s="18">
        <f t="shared" si="527"/>
        <v>3.48</v>
      </c>
    </row>
    <row r="440" spans="1:28" s="50" customFormat="1">
      <c r="A440" s="46"/>
      <c r="B440" s="89" t="s">
        <v>295</v>
      </c>
      <c r="C440" s="82"/>
      <c r="D440" s="84">
        <f>SUM(D418:D439)</f>
        <v>634.31999999999994</v>
      </c>
      <c r="E440" s="82"/>
      <c r="F440" s="84">
        <f>SUM(F418:F439)</f>
        <v>634.31999999999994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852.72000000000014</v>
      </c>
      <c r="R440" s="85"/>
      <c r="S440" s="84">
        <f>SUM(S418:S439)</f>
        <v>852.72000000000014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1740</v>
      </c>
      <c r="Z440" s="84">
        <f>SUM(Z418:Z439)</f>
        <v>782.49</v>
      </c>
      <c r="AA440" s="276"/>
      <c r="AB440" s="84">
        <f>SUM(AB418:AB439)</f>
        <v>782.49</v>
      </c>
    </row>
    <row r="441" spans="1:28" s="50" customFormat="1" ht="31.5">
      <c r="A441" s="46"/>
      <c r="B441" s="89" t="s">
        <v>296</v>
      </c>
      <c r="C441" s="82"/>
      <c r="D441" s="84">
        <f>D416+D440</f>
        <v>635.21999999999991</v>
      </c>
      <c r="E441" s="82"/>
      <c r="F441" s="84">
        <f>F416+F440</f>
        <v>635.21999999999991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2047.8200000000002</v>
      </c>
      <c r="R441" s="85"/>
      <c r="S441" s="84">
        <f>S416+S440</f>
        <v>2047.8200000000002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1740</v>
      </c>
      <c r="Z441" s="84">
        <f>Z416+Z440</f>
        <v>1082.3400000000001</v>
      </c>
      <c r="AA441" s="276"/>
      <c r="AB441" s="84">
        <f>AB416+AB440</f>
        <v>1082.3400000000001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635.21999999999991</v>
      </c>
      <c r="E514" s="228">
        <f t="shared" ref="E514" si="547">E440</f>
        <v>0</v>
      </c>
      <c r="F514" s="11">
        <f>F441</f>
        <v>635.21999999999991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2047.8200000000002</v>
      </c>
      <c r="R514" s="199">
        <f>R422</f>
        <v>16</v>
      </c>
      <c r="S514" s="11">
        <f>S441</f>
        <v>2047.8200000000002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1740</v>
      </c>
      <c r="Z514" s="11">
        <f>Z441</f>
        <v>1082.3400000000001</v>
      </c>
      <c r="AA514" s="199">
        <f>AA422</f>
        <v>15</v>
      </c>
      <c r="AB514" s="11">
        <f>AB441</f>
        <v>1082.3400000000001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635.21999999999991</v>
      </c>
      <c r="E515" s="228">
        <f t="shared" ref="E515" si="554">E514</f>
        <v>0</v>
      </c>
      <c r="F515" s="11">
        <f>F514</f>
        <v>635.21999999999991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2047.8200000000002</v>
      </c>
      <c r="R515" s="199">
        <f t="shared" ref="R515:U515" si="558">R514</f>
        <v>16</v>
      </c>
      <c r="S515" s="11">
        <f>S514</f>
        <v>2047.8200000000002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1740</v>
      </c>
      <c r="Z515" s="11">
        <f>Z514</f>
        <v>1082.3400000000001</v>
      </c>
      <c r="AA515" s="199">
        <f t="shared" si="560"/>
        <v>15</v>
      </c>
      <c r="AB515" s="11">
        <f>AB514</f>
        <v>1082.3400000000001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4345.7023999999992</v>
      </c>
      <c r="E516" s="228">
        <f t="shared" ref="E516" si="561">E515+E403</f>
        <v>0</v>
      </c>
      <c r="F516" s="11">
        <f>F403+F515</f>
        <v>3391.3847999999994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181.46000000000004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6981.6912330374998</v>
      </c>
      <c r="R516" s="199">
        <f t="shared" ref="R516:T516" si="565">R515+R403</f>
        <v>16</v>
      </c>
      <c r="S516" s="11">
        <f>S403+S515</f>
        <v>7163.1512330375008</v>
      </c>
      <c r="T516" s="228">
        <f t="shared" si="565"/>
        <v>0</v>
      </c>
      <c r="U516" s="11">
        <f>U403+U515</f>
        <v>181.46000000000004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1740</v>
      </c>
      <c r="Z516" s="11">
        <f>Z403+Z515</f>
        <v>5201.2160000000003</v>
      </c>
      <c r="AA516" s="199">
        <f t="shared" si="566"/>
        <v>15</v>
      </c>
      <c r="AB516" s="11">
        <f>AB403+AB515</f>
        <v>5382.6760000000004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Mahabubabad&amp;C&amp;"-,Bold"&amp;18Costing Sheets for AWP&amp;&amp;B 2017-18 - SSA-RTE&amp;R&amp;"-,Bold"&amp;20Annexure-XII(Rs. in lakh)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3">
    <tabColor theme="5" tint="-0.249977111117893"/>
  </sheetPr>
  <dimension ref="A1:AC517"/>
  <sheetViews>
    <sheetView showZeros="0" zoomScale="70" zoomScaleNormal="70" zoomScaleSheetLayoutView="70" workbookViewId="0">
      <pane xSplit="2" ySplit="5" topLeftCell="O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700</v>
      </c>
      <c r="Q145" s="18">
        <f t="shared" ref="Q145:Q146" si="141">O145*P145</f>
        <v>21</v>
      </c>
      <c r="R145" s="92">
        <f t="shared" ref="R145:R146" si="142">P145</f>
        <v>700</v>
      </c>
      <c r="S145" s="18">
        <f t="shared" ref="S145:S146" si="143">L145+Q145</f>
        <v>21</v>
      </c>
      <c r="T145" s="16"/>
      <c r="U145" s="18"/>
      <c r="V145" s="16"/>
      <c r="W145" s="18"/>
      <c r="X145" s="21">
        <v>0.03</v>
      </c>
      <c r="Y145" s="14">
        <v>700</v>
      </c>
      <c r="Z145" s="18">
        <f t="shared" ref="Z145:Z146" si="144">X145*Y145</f>
        <v>21</v>
      </c>
      <c r="AA145" s="14">
        <f t="shared" ref="AA145:AA146" si="145">Y145</f>
        <v>700</v>
      </c>
      <c r="AB145" s="18">
        <f t="shared" ref="AB145:AB146" si="146">U145+Z145</f>
        <v>21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700</v>
      </c>
      <c r="Q147" s="84">
        <f t="shared" si="149"/>
        <v>21</v>
      </c>
      <c r="R147" s="276">
        <f t="shared" si="149"/>
        <v>700</v>
      </c>
      <c r="S147" s="84">
        <f t="shared" si="149"/>
        <v>21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700</v>
      </c>
      <c r="Z147" s="84">
        <f t="shared" si="151"/>
        <v>21</v>
      </c>
      <c r="AA147" s="276">
        <f t="shared" si="151"/>
        <v>700</v>
      </c>
      <c r="AB147" s="84">
        <f t="shared" si="151"/>
        <v>21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75</v>
      </c>
      <c r="D164" s="18">
        <f>C164*O164</f>
        <v>4.5</v>
      </c>
      <c r="E164" s="19">
        <v>75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24</v>
      </c>
      <c r="Q166" s="18">
        <f t="shared" si="183"/>
        <v>0.72</v>
      </c>
      <c r="R166" s="92">
        <f t="shared" si="184"/>
        <v>24</v>
      </c>
      <c r="S166" s="18">
        <f t="shared" si="185"/>
        <v>0.72</v>
      </c>
      <c r="T166" s="16"/>
      <c r="U166" s="18"/>
      <c r="V166" s="16"/>
      <c r="W166" s="18"/>
      <c r="X166" s="21">
        <v>0.03</v>
      </c>
      <c r="Y166" s="14">
        <v>24</v>
      </c>
      <c r="Z166" s="18">
        <f t="shared" si="186"/>
        <v>0.72</v>
      </c>
      <c r="AA166" s="14">
        <f t="shared" si="187"/>
        <v>24</v>
      </c>
      <c r="AB166" s="18">
        <f t="shared" si="188"/>
        <v>0.72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75</v>
      </c>
      <c r="D168" s="84">
        <f>SUM(D164:D167)</f>
        <v>4.5</v>
      </c>
      <c r="E168" s="83">
        <f>SUM(E164:E167)</f>
        <v>75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24</v>
      </c>
      <c r="Q168" s="84">
        <f t="shared" si="191"/>
        <v>0.72</v>
      </c>
      <c r="R168" s="276">
        <f t="shared" si="191"/>
        <v>24</v>
      </c>
      <c r="S168" s="84">
        <f t="shared" si="191"/>
        <v>0.72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24</v>
      </c>
      <c r="Z168" s="84">
        <f t="shared" si="193"/>
        <v>0.72</v>
      </c>
      <c r="AA168" s="276">
        <f t="shared" si="193"/>
        <v>24</v>
      </c>
      <c r="AB168" s="84">
        <f t="shared" si="193"/>
        <v>0.72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75</v>
      </c>
      <c r="Q172" s="18">
        <f t="shared" si="195"/>
        <v>2.25</v>
      </c>
      <c r="R172" s="92">
        <f t="shared" si="196"/>
        <v>75</v>
      </c>
      <c r="S172" s="18">
        <f t="shared" si="197"/>
        <v>2.25</v>
      </c>
      <c r="T172" s="16"/>
      <c r="U172" s="18"/>
      <c r="V172" s="16"/>
      <c r="W172" s="18"/>
      <c r="X172" s="21">
        <v>0.03</v>
      </c>
      <c r="Y172" s="14">
        <v>75</v>
      </c>
      <c r="Z172" s="18">
        <f t="shared" si="198"/>
        <v>2.25</v>
      </c>
      <c r="AA172" s="14">
        <f t="shared" si="199"/>
        <v>75</v>
      </c>
      <c r="AB172" s="18">
        <f t="shared" si="200"/>
        <v>2.25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75</v>
      </c>
      <c r="Q174" s="84">
        <f t="shared" si="203"/>
        <v>2.25</v>
      </c>
      <c r="R174" s="276">
        <f t="shared" si="203"/>
        <v>75</v>
      </c>
      <c r="S174" s="84">
        <f t="shared" si="203"/>
        <v>2.25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75</v>
      </c>
      <c r="Z174" s="84">
        <f t="shared" si="205"/>
        <v>2.25</v>
      </c>
      <c r="AA174" s="276">
        <f t="shared" si="205"/>
        <v>75</v>
      </c>
      <c r="AB174" s="84">
        <f t="shared" si="205"/>
        <v>2.25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56</v>
      </c>
      <c r="D176" s="18">
        <f>C176*O176</f>
        <v>3.36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251</v>
      </c>
      <c r="Q176" s="18">
        <f t="shared" ref="Q176:Q179" si="207">O176*P176</f>
        <v>15.059999999999999</v>
      </c>
      <c r="R176" s="92">
        <f t="shared" ref="R176:R179" si="208">P176</f>
        <v>251</v>
      </c>
      <c r="S176" s="18">
        <f t="shared" ref="S176:S179" si="209">L176+Q176</f>
        <v>15.059999999999999</v>
      </c>
      <c r="T176" s="16"/>
      <c r="U176" s="18"/>
      <c r="V176" s="16"/>
      <c r="W176" s="18"/>
      <c r="X176" s="21">
        <v>0.06</v>
      </c>
      <c r="Y176" s="14">
        <v>251</v>
      </c>
      <c r="Z176" s="18">
        <f t="shared" ref="Z176:Z179" si="210">X176*Y176</f>
        <v>15.059999999999999</v>
      </c>
      <c r="AA176" s="14">
        <f t="shared" ref="AA176:AA179" si="211">Y176</f>
        <v>251</v>
      </c>
      <c r="AB176" s="18">
        <f t="shared" ref="AB176:AB179" si="212">U176+Z176</f>
        <v>15.059999999999999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56</v>
      </c>
      <c r="D180" s="84">
        <f>SUM(D176:D179)</f>
        <v>3.36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251</v>
      </c>
      <c r="Q180" s="84">
        <f t="shared" si="215"/>
        <v>15.059999999999999</v>
      </c>
      <c r="R180" s="276">
        <f t="shared" si="215"/>
        <v>251</v>
      </c>
      <c r="S180" s="84">
        <f t="shared" si="215"/>
        <v>15.059999999999999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251</v>
      </c>
      <c r="Z180" s="84">
        <f t="shared" si="217"/>
        <v>15.059999999999999</v>
      </c>
      <c r="AA180" s="276">
        <f t="shared" si="217"/>
        <v>251</v>
      </c>
      <c r="AB180" s="84">
        <f t="shared" si="217"/>
        <v>15.059999999999999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131</v>
      </c>
      <c r="D193" s="84">
        <f>D156+D162+D168+D174+D180+D186+D192</f>
        <v>7.8599999999999994</v>
      </c>
      <c r="E193" s="83">
        <f>E156+E162+E168+E174+E180+E186+E192</f>
        <v>75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350</v>
      </c>
      <c r="Q193" s="84">
        <f t="shared" si="244"/>
        <v>18.029999999999998</v>
      </c>
      <c r="R193" s="276">
        <f t="shared" si="244"/>
        <v>350</v>
      </c>
      <c r="S193" s="84">
        <f t="shared" si="244"/>
        <v>18.029999999999998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350</v>
      </c>
      <c r="Z193" s="84">
        <f t="shared" si="246"/>
        <v>18.029999999999998</v>
      </c>
      <c r="AA193" s="276">
        <f t="shared" si="246"/>
        <v>350</v>
      </c>
      <c r="AB193" s="84">
        <f t="shared" si="246"/>
        <v>18.029999999999998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11804</v>
      </c>
      <c r="Q197" s="212">
        <f t="shared" ref="Q197:Q205" si="248">O197*P197</f>
        <v>17.706</v>
      </c>
      <c r="R197" s="313">
        <f t="shared" ref="R197:R205" si="249">P197</f>
        <v>11804</v>
      </c>
      <c r="S197" s="212">
        <f t="shared" ref="S197:S205" si="250">L197+Q197</f>
        <v>17.706</v>
      </c>
      <c r="T197" s="335"/>
      <c r="U197" s="212"/>
      <c r="V197" s="335"/>
      <c r="W197" s="212"/>
      <c r="X197" s="338">
        <v>1.5E-3</v>
      </c>
      <c r="Y197" s="214">
        <v>11804</v>
      </c>
      <c r="Z197" s="212">
        <f t="shared" ref="Z197:Z205" si="251">X197*Y197</f>
        <v>17.706</v>
      </c>
      <c r="AA197" s="214">
        <f t="shared" ref="AA197:AA205" si="252">Y197</f>
        <v>11804</v>
      </c>
      <c r="AB197" s="212">
        <f t="shared" ref="AB197:AB205" si="253">U197+Z197</f>
        <v>17.706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11</v>
      </c>
      <c r="Q198" s="212">
        <f t="shared" si="248"/>
        <v>1.6500000000000001E-2</v>
      </c>
      <c r="R198" s="313">
        <f t="shared" si="249"/>
        <v>11</v>
      </c>
      <c r="S198" s="212">
        <f t="shared" si="250"/>
        <v>1.6500000000000001E-2</v>
      </c>
      <c r="T198" s="335"/>
      <c r="U198" s="212"/>
      <c r="V198" s="335"/>
      <c r="W198" s="212"/>
      <c r="X198" s="338">
        <v>1.5E-3</v>
      </c>
      <c r="Y198" s="214">
        <v>11</v>
      </c>
      <c r="Z198" s="212">
        <f t="shared" si="251"/>
        <v>1.6500000000000001E-2</v>
      </c>
      <c r="AA198" s="214">
        <f t="shared" si="252"/>
        <v>11</v>
      </c>
      <c r="AB198" s="212">
        <f t="shared" si="253"/>
        <v>1.6500000000000001E-2</v>
      </c>
    </row>
    <row r="199" spans="1:28" s="339" customFormat="1">
      <c r="A199" s="211"/>
      <c r="B199" s="335" t="s">
        <v>126</v>
      </c>
      <c r="C199" s="336">
        <v>5</v>
      </c>
      <c r="D199" s="212">
        <f>C199*0.0015</f>
        <v>7.4999999999999997E-3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8</v>
      </c>
      <c r="Q199" s="212">
        <f t="shared" si="248"/>
        <v>1.2E-2</v>
      </c>
      <c r="R199" s="313">
        <f t="shared" si="249"/>
        <v>8</v>
      </c>
      <c r="S199" s="212">
        <f t="shared" si="250"/>
        <v>1.2E-2</v>
      </c>
      <c r="T199" s="335"/>
      <c r="U199" s="212"/>
      <c r="V199" s="335"/>
      <c r="W199" s="212"/>
      <c r="X199" s="338">
        <v>1.5E-3</v>
      </c>
      <c r="Y199" s="214">
        <v>8</v>
      </c>
      <c r="Z199" s="212">
        <f t="shared" si="251"/>
        <v>1.2E-2</v>
      </c>
      <c r="AA199" s="214">
        <f t="shared" si="252"/>
        <v>8</v>
      </c>
      <c r="AB199" s="212">
        <f t="shared" si="253"/>
        <v>1.2E-2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12410</v>
      </c>
      <c r="Q200" s="212">
        <f t="shared" si="248"/>
        <v>18.615000000000002</v>
      </c>
      <c r="R200" s="313">
        <f t="shared" si="249"/>
        <v>12410</v>
      </c>
      <c r="S200" s="212">
        <f t="shared" si="250"/>
        <v>18.615000000000002</v>
      </c>
      <c r="T200" s="335"/>
      <c r="U200" s="212"/>
      <c r="V200" s="335"/>
      <c r="W200" s="212"/>
      <c r="X200" s="338">
        <v>1.5E-3</v>
      </c>
      <c r="Y200" s="214">
        <v>12410</v>
      </c>
      <c r="Z200" s="212">
        <f t="shared" si="251"/>
        <v>18.615000000000002</v>
      </c>
      <c r="AA200" s="214">
        <f t="shared" si="252"/>
        <v>12410</v>
      </c>
      <c r="AB200" s="212">
        <f t="shared" si="253"/>
        <v>18.615000000000002</v>
      </c>
    </row>
    <row r="201" spans="1:28" s="339" customFormat="1">
      <c r="A201" s="211"/>
      <c r="B201" s="335" t="s">
        <v>128</v>
      </c>
      <c r="C201" s="336">
        <v>26</v>
      </c>
      <c r="D201" s="212">
        <f>C201*0.0015</f>
        <v>3.9E-2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15</v>
      </c>
      <c r="Q201" s="212">
        <f t="shared" si="248"/>
        <v>2.2499999999999999E-2</v>
      </c>
      <c r="R201" s="313">
        <f t="shared" si="249"/>
        <v>15</v>
      </c>
      <c r="S201" s="212">
        <f t="shared" si="250"/>
        <v>2.2499999999999999E-2</v>
      </c>
      <c r="T201" s="335"/>
      <c r="U201" s="212"/>
      <c r="V201" s="335"/>
      <c r="W201" s="212"/>
      <c r="X201" s="338">
        <v>1.5E-3</v>
      </c>
      <c r="Y201" s="214">
        <v>15</v>
      </c>
      <c r="Z201" s="212">
        <f t="shared" si="251"/>
        <v>2.2499999999999999E-2</v>
      </c>
      <c r="AA201" s="214">
        <f t="shared" si="252"/>
        <v>15</v>
      </c>
      <c r="AB201" s="212">
        <f t="shared" si="253"/>
        <v>2.2499999999999999E-2</v>
      </c>
    </row>
    <row r="202" spans="1:28" s="339" customFormat="1">
      <c r="A202" s="211"/>
      <c r="B202" s="335" t="s">
        <v>129</v>
      </c>
      <c r="C202" s="336">
        <v>24</v>
      </c>
      <c r="D202" s="212">
        <f>C202*0.0015</f>
        <v>3.6000000000000004E-2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18</v>
      </c>
      <c r="Q202" s="212">
        <f t="shared" si="248"/>
        <v>2.7E-2</v>
      </c>
      <c r="R202" s="313">
        <f t="shared" si="249"/>
        <v>18</v>
      </c>
      <c r="S202" s="212">
        <f t="shared" si="250"/>
        <v>2.7E-2</v>
      </c>
      <c r="T202" s="335"/>
      <c r="U202" s="212"/>
      <c r="V202" s="335"/>
      <c r="W202" s="212"/>
      <c r="X202" s="338">
        <v>1.5E-3</v>
      </c>
      <c r="Y202" s="214">
        <v>18</v>
      </c>
      <c r="Z202" s="212">
        <f t="shared" si="251"/>
        <v>2.7E-2</v>
      </c>
      <c r="AA202" s="214">
        <f t="shared" si="252"/>
        <v>18</v>
      </c>
      <c r="AB202" s="212">
        <f t="shared" si="253"/>
        <v>2.7E-2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16113</v>
      </c>
      <c r="Q203" s="212">
        <f t="shared" si="248"/>
        <v>40.282499999999999</v>
      </c>
      <c r="R203" s="313">
        <f t="shared" si="249"/>
        <v>16113</v>
      </c>
      <c r="S203" s="212">
        <f t="shared" si="250"/>
        <v>40.282499999999999</v>
      </c>
      <c r="T203" s="335"/>
      <c r="U203" s="212"/>
      <c r="V203" s="335"/>
      <c r="W203" s="212"/>
      <c r="X203" s="338">
        <v>2.5000000000000001E-3</v>
      </c>
      <c r="Y203" s="214">
        <v>16113</v>
      </c>
      <c r="Z203" s="212">
        <f t="shared" si="251"/>
        <v>40.282499999999999</v>
      </c>
      <c r="AA203" s="214">
        <f t="shared" si="252"/>
        <v>16113</v>
      </c>
      <c r="AB203" s="212">
        <f t="shared" si="253"/>
        <v>40.282499999999999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82</v>
      </c>
      <c r="D204" s="212">
        <f>C204*0.0025</f>
        <v>0.20500000000000002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53</v>
      </c>
      <c r="Q204" s="212">
        <f t="shared" si="248"/>
        <v>0.13250000000000001</v>
      </c>
      <c r="R204" s="313">
        <f t="shared" si="249"/>
        <v>53</v>
      </c>
      <c r="S204" s="212">
        <f t="shared" si="250"/>
        <v>0.13250000000000001</v>
      </c>
      <c r="T204" s="335"/>
      <c r="U204" s="212"/>
      <c r="V204" s="335"/>
      <c r="W204" s="212"/>
      <c r="X204" s="338">
        <v>2.5000000000000001E-3</v>
      </c>
      <c r="Y204" s="214">
        <v>53</v>
      </c>
      <c r="Z204" s="212">
        <f t="shared" si="251"/>
        <v>0.13250000000000001</v>
      </c>
      <c r="AA204" s="214">
        <f t="shared" si="252"/>
        <v>53</v>
      </c>
      <c r="AB204" s="212">
        <f t="shared" si="253"/>
        <v>0.13250000000000001</v>
      </c>
    </row>
    <row r="205" spans="1:28">
      <c r="A205" s="8">
        <f>+A204+0.01</f>
        <v>7.0399999999999991</v>
      </c>
      <c r="B205" s="16" t="s">
        <v>132</v>
      </c>
      <c r="C205" s="17">
        <v>26</v>
      </c>
      <c r="D205" s="18">
        <f>C205*0.0025</f>
        <v>6.5000000000000002E-2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124</v>
      </c>
      <c r="Q205" s="18">
        <f t="shared" si="248"/>
        <v>0.31</v>
      </c>
      <c r="R205" s="92">
        <f t="shared" si="249"/>
        <v>124</v>
      </c>
      <c r="S205" s="18">
        <f t="shared" si="250"/>
        <v>0.31</v>
      </c>
      <c r="T205" s="16"/>
      <c r="U205" s="18"/>
      <c r="V205" s="16"/>
      <c r="W205" s="18"/>
      <c r="X205" s="21">
        <v>2.5000000000000001E-3</v>
      </c>
      <c r="Y205" s="14">
        <v>124</v>
      </c>
      <c r="Z205" s="18">
        <f t="shared" si="251"/>
        <v>0.31</v>
      </c>
      <c r="AA205" s="14">
        <f t="shared" si="252"/>
        <v>124</v>
      </c>
      <c r="AB205" s="18">
        <f t="shared" si="253"/>
        <v>0.31</v>
      </c>
    </row>
    <row r="206" spans="1:28" s="50" customFormat="1">
      <c r="A206" s="46"/>
      <c r="B206" s="82" t="s">
        <v>104</v>
      </c>
      <c r="C206" s="83">
        <f>SUM(C197:C205)</f>
        <v>163</v>
      </c>
      <c r="D206" s="84">
        <f>SUM(D197:D205)</f>
        <v>0.35250000000000004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40556</v>
      </c>
      <c r="Q206" s="84">
        <f t="shared" si="256"/>
        <v>77.123999999999995</v>
      </c>
      <c r="R206" s="276">
        <f t="shared" si="256"/>
        <v>40556</v>
      </c>
      <c r="S206" s="84">
        <f t="shared" si="256"/>
        <v>77.123999999999995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40556</v>
      </c>
      <c r="Z206" s="84">
        <f t="shared" si="258"/>
        <v>77.123999999999995</v>
      </c>
      <c r="AA206" s="276">
        <f t="shared" si="258"/>
        <v>40556</v>
      </c>
      <c r="AB206" s="84">
        <f t="shared" si="258"/>
        <v>77.123999999999995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23717</v>
      </c>
      <c r="D208" s="18">
        <v>94.867999999999995</v>
      </c>
      <c r="E208" s="17">
        <f>C208</f>
        <v>23717</v>
      </c>
      <c r="F208" s="18">
        <f>D208</f>
        <v>94.867999999999995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19911</v>
      </c>
      <c r="Q208" s="18">
        <f t="shared" ref="Q208:Q211" si="260">O208*P208</f>
        <v>79.644000000000005</v>
      </c>
      <c r="R208" s="92">
        <f t="shared" ref="R208:R211" si="261">P208</f>
        <v>19911</v>
      </c>
      <c r="S208" s="18">
        <f t="shared" ref="S208:S211" si="262">L208+Q208</f>
        <v>79.644000000000005</v>
      </c>
      <c r="T208" s="16"/>
      <c r="U208" s="18"/>
      <c r="V208" s="16"/>
      <c r="W208" s="18"/>
      <c r="X208" s="21">
        <v>4.0000000000000001E-3</v>
      </c>
      <c r="Y208" s="14">
        <v>19911</v>
      </c>
      <c r="Z208" s="18">
        <f t="shared" ref="Z208:Z211" si="263">X208*Y208</f>
        <v>79.644000000000005</v>
      </c>
      <c r="AA208" s="14">
        <f t="shared" ref="AA208:AA211" si="264">Y208</f>
        <v>19911</v>
      </c>
      <c r="AB208" s="18">
        <f t="shared" ref="AB208:AB211" si="265">U208+Z208</f>
        <v>79.644000000000005</v>
      </c>
    </row>
    <row r="209" spans="1:28">
      <c r="A209" s="8">
        <f>+A208+0.01</f>
        <v>8.02</v>
      </c>
      <c r="B209" s="16" t="s">
        <v>135</v>
      </c>
      <c r="C209" s="17">
        <v>6327</v>
      </c>
      <c r="D209" s="18">
        <v>25.308</v>
      </c>
      <c r="E209" s="17">
        <f t="shared" ref="E209:F211" si="266">C209</f>
        <v>6327</v>
      </c>
      <c r="F209" s="18">
        <f t="shared" si="266"/>
        <v>25.308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5354</v>
      </c>
      <c r="Q209" s="18">
        <f t="shared" si="260"/>
        <v>21.416</v>
      </c>
      <c r="R209" s="92">
        <f t="shared" si="261"/>
        <v>5354</v>
      </c>
      <c r="S209" s="18">
        <f t="shared" si="262"/>
        <v>21.416</v>
      </c>
      <c r="T209" s="16"/>
      <c r="U209" s="18"/>
      <c r="V209" s="16"/>
      <c r="W209" s="18"/>
      <c r="X209" s="21">
        <v>4.0000000000000001E-3</v>
      </c>
      <c r="Y209" s="14">
        <v>5354</v>
      </c>
      <c r="Z209" s="18">
        <f t="shared" si="263"/>
        <v>21.416</v>
      </c>
      <c r="AA209" s="14">
        <f t="shared" si="264"/>
        <v>5354</v>
      </c>
      <c r="AB209" s="18">
        <f t="shared" si="265"/>
        <v>21.416</v>
      </c>
    </row>
    <row r="210" spans="1:28">
      <c r="A210" s="8">
        <f>+A209+0.01</f>
        <v>8.0299999999999994</v>
      </c>
      <c r="B210" s="16" t="s">
        <v>136</v>
      </c>
      <c r="C210" s="17">
        <v>6014</v>
      </c>
      <c r="D210" s="18">
        <v>24.056000000000001</v>
      </c>
      <c r="E210" s="17">
        <f t="shared" si="266"/>
        <v>6014</v>
      </c>
      <c r="F210" s="18">
        <f t="shared" si="266"/>
        <v>24.056000000000001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4500</v>
      </c>
      <c r="Q210" s="18">
        <f t="shared" si="260"/>
        <v>18</v>
      </c>
      <c r="R210" s="92">
        <f t="shared" si="261"/>
        <v>4500</v>
      </c>
      <c r="S210" s="18">
        <f t="shared" si="262"/>
        <v>18</v>
      </c>
      <c r="T210" s="16"/>
      <c r="U210" s="18"/>
      <c r="V210" s="16"/>
      <c r="W210" s="18"/>
      <c r="X210" s="21">
        <v>4.0000000000000001E-3</v>
      </c>
      <c r="Y210" s="14">
        <v>4500</v>
      </c>
      <c r="Z210" s="18">
        <f t="shared" si="263"/>
        <v>18</v>
      </c>
      <c r="AA210" s="14">
        <f t="shared" si="264"/>
        <v>4500</v>
      </c>
      <c r="AB210" s="18">
        <f t="shared" si="265"/>
        <v>18</v>
      </c>
    </row>
    <row r="211" spans="1:28">
      <c r="A211" s="8">
        <f>+A210+0.01</f>
        <v>8.0399999999999991</v>
      </c>
      <c r="B211" s="16" t="s">
        <v>137</v>
      </c>
      <c r="C211" s="17">
        <v>8452</v>
      </c>
      <c r="D211" s="18">
        <v>33.808</v>
      </c>
      <c r="E211" s="17">
        <f t="shared" si="266"/>
        <v>8452</v>
      </c>
      <c r="F211" s="18">
        <f t="shared" si="266"/>
        <v>33.808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8486</v>
      </c>
      <c r="Q211" s="18">
        <f t="shared" si="260"/>
        <v>33.944000000000003</v>
      </c>
      <c r="R211" s="92">
        <f t="shared" si="261"/>
        <v>8486</v>
      </c>
      <c r="S211" s="18">
        <f t="shared" si="262"/>
        <v>33.944000000000003</v>
      </c>
      <c r="T211" s="16"/>
      <c r="U211" s="18"/>
      <c r="V211" s="16"/>
      <c r="W211" s="18"/>
      <c r="X211" s="21">
        <v>4.0000000000000001E-3</v>
      </c>
      <c r="Y211" s="14">
        <v>8486</v>
      </c>
      <c r="Z211" s="18">
        <f t="shared" si="263"/>
        <v>33.944000000000003</v>
      </c>
      <c r="AA211" s="14">
        <f t="shared" si="264"/>
        <v>8486</v>
      </c>
      <c r="AB211" s="18">
        <f t="shared" si="265"/>
        <v>33.944000000000003</v>
      </c>
    </row>
    <row r="212" spans="1:28" s="50" customFormat="1">
      <c r="A212" s="46"/>
      <c r="B212" s="82" t="s">
        <v>106</v>
      </c>
      <c r="C212" s="83">
        <f>SUM(C208:C211)</f>
        <v>44510</v>
      </c>
      <c r="D212" s="84">
        <f>SUM(D208:D211)</f>
        <v>178.04</v>
      </c>
      <c r="E212" s="83">
        <f>SUM(E208:E211)</f>
        <v>44510</v>
      </c>
      <c r="F212" s="84">
        <f>SUM(F208:F211)</f>
        <v>178.04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38251</v>
      </c>
      <c r="Q212" s="84">
        <f t="shared" si="269"/>
        <v>153.00400000000002</v>
      </c>
      <c r="R212" s="276">
        <f t="shared" si="269"/>
        <v>38251</v>
      </c>
      <c r="S212" s="84">
        <f t="shared" si="269"/>
        <v>153.00400000000002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38251</v>
      </c>
      <c r="Z212" s="84">
        <f>SUM(Z208:Z211)</f>
        <v>153.00400000000002</v>
      </c>
      <c r="AA212" s="276">
        <f>SUM(AA208:AA211)</f>
        <v>38251</v>
      </c>
      <c r="AB212" s="84">
        <f>SUM(AB208:AB211)</f>
        <v>153.00400000000002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13</v>
      </c>
      <c r="D241" s="164">
        <f>C241*0.429*12</f>
        <v>66.924000000000007</v>
      </c>
      <c r="E241" s="163">
        <f>C241</f>
        <v>13</v>
      </c>
      <c r="F241" s="164">
        <f>D241</f>
        <v>66.924000000000007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13</v>
      </c>
      <c r="Q241" s="18">
        <f t="shared" ref="Q241:Q254" si="299">O241*P241*12</f>
        <v>71.135999999999996</v>
      </c>
      <c r="R241" s="92">
        <f t="shared" ref="R241:R257" si="300">P241</f>
        <v>13</v>
      </c>
      <c r="S241" s="18">
        <f t="shared" ref="S241:S257" si="301">L241+Q241</f>
        <v>71.135999999999996</v>
      </c>
      <c r="T241" s="162"/>
      <c r="U241" s="164"/>
      <c r="V241" s="162"/>
      <c r="W241" s="164"/>
      <c r="X241" s="166">
        <v>0.45600000000000002</v>
      </c>
      <c r="Y241" s="331">
        <v>13</v>
      </c>
      <c r="Z241" s="121">
        <f>X241*Y241*12</f>
        <v>71.135999999999996</v>
      </c>
      <c r="AA241" s="321">
        <f>Y241</f>
        <v>13</v>
      </c>
      <c r="AB241" s="121">
        <f>U241+Z241</f>
        <v>71.135999999999996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51</v>
      </c>
      <c r="D246" s="176">
        <f>C246*0.6006*12</f>
        <v>367.56720000000001</v>
      </c>
      <c r="E246" s="163">
        <f t="shared" ref="E246:E248" si="309">C246</f>
        <v>51</v>
      </c>
      <c r="F246" s="164">
        <f t="shared" ref="F246:F248" si="310">D246</f>
        <v>367.56720000000001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51</v>
      </c>
      <c r="Q246" s="18">
        <f t="shared" si="299"/>
        <v>391.06799999999998</v>
      </c>
      <c r="R246" s="92">
        <f t="shared" si="300"/>
        <v>51</v>
      </c>
      <c r="S246" s="18">
        <f t="shared" si="301"/>
        <v>391.06799999999998</v>
      </c>
      <c r="T246" s="174"/>
      <c r="U246" s="176"/>
      <c r="V246" s="174"/>
      <c r="W246" s="176"/>
      <c r="X246" s="177">
        <v>0.63900000000000001</v>
      </c>
      <c r="Y246" s="278">
        <v>51</v>
      </c>
      <c r="Z246" s="121">
        <f t="shared" ref="Z246:Z254" si="311">X246*Y246*12</f>
        <v>391.06799999999998</v>
      </c>
      <c r="AA246" s="321">
        <f t="shared" si="306"/>
        <v>51</v>
      </c>
      <c r="AB246" s="121">
        <f t="shared" ref="AB246:AB257" si="312">U246+Z246</f>
        <v>391.06799999999998</v>
      </c>
    </row>
    <row r="247" spans="1:28" s="125" customFormat="1">
      <c r="A247" s="118"/>
      <c r="B247" s="174" t="s">
        <v>151</v>
      </c>
      <c r="C247" s="175">
        <f t="shared" si="308"/>
        <v>59</v>
      </c>
      <c r="D247" s="176">
        <f t="shared" ref="D247:D248" si="313">C247*0.6006*12</f>
        <v>425.22480000000002</v>
      </c>
      <c r="E247" s="163">
        <f t="shared" si="309"/>
        <v>59</v>
      </c>
      <c r="F247" s="164">
        <f t="shared" si="310"/>
        <v>425.22480000000002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59</v>
      </c>
      <c r="Q247" s="18">
        <f t="shared" si="299"/>
        <v>452.41200000000003</v>
      </c>
      <c r="R247" s="92">
        <f t="shared" si="300"/>
        <v>59</v>
      </c>
      <c r="S247" s="18">
        <f t="shared" si="301"/>
        <v>452.41200000000003</v>
      </c>
      <c r="T247" s="174"/>
      <c r="U247" s="176"/>
      <c r="V247" s="174"/>
      <c r="W247" s="176"/>
      <c r="X247" s="177">
        <v>0.63900000000000001</v>
      </c>
      <c r="Y247" s="278">
        <v>59</v>
      </c>
      <c r="Z247" s="121">
        <f t="shared" si="311"/>
        <v>452.41200000000003</v>
      </c>
      <c r="AA247" s="321">
        <f t="shared" si="306"/>
        <v>59</v>
      </c>
      <c r="AB247" s="121">
        <f t="shared" si="312"/>
        <v>452.41200000000003</v>
      </c>
    </row>
    <row r="248" spans="1:28" s="125" customFormat="1">
      <c r="A248" s="118"/>
      <c r="B248" s="174" t="s">
        <v>152</v>
      </c>
      <c r="C248" s="175">
        <f t="shared" si="308"/>
        <v>64</v>
      </c>
      <c r="D248" s="176">
        <f t="shared" si="313"/>
        <v>461.26080000000002</v>
      </c>
      <c r="E248" s="163">
        <f t="shared" si="309"/>
        <v>64</v>
      </c>
      <c r="F248" s="164">
        <f t="shared" si="310"/>
        <v>461.26080000000002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64</v>
      </c>
      <c r="Q248" s="18">
        <f t="shared" si="299"/>
        <v>490.75200000000001</v>
      </c>
      <c r="R248" s="92">
        <f t="shared" si="300"/>
        <v>64</v>
      </c>
      <c r="S248" s="18">
        <f t="shared" si="301"/>
        <v>490.75200000000001</v>
      </c>
      <c r="T248" s="174"/>
      <c r="U248" s="176"/>
      <c r="V248" s="174"/>
      <c r="W248" s="176"/>
      <c r="X248" s="177">
        <v>0.63900000000000001</v>
      </c>
      <c r="Y248" s="278">
        <v>64</v>
      </c>
      <c r="Z248" s="121">
        <f t="shared" si="311"/>
        <v>490.75200000000001</v>
      </c>
      <c r="AA248" s="321">
        <f t="shared" si="306"/>
        <v>64</v>
      </c>
      <c r="AB248" s="121">
        <f t="shared" si="312"/>
        <v>490.75200000000001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40</v>
      </c>
      <c r="D255" s="176">
        <f>C255*0.12*10</f>
        <v>48</v>
      </c>
      <c r="E255" s="163">
        <f t="shared" ref="E255:E257" si="314">C255</f>
        <v>40</v>
      </c>
      <c r="F255" s="164">
        <f t="shared" ref="F255:F257" si="315">D255</f>
        <v>48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40</v>
      </c>
      <c r="Q255" s="18">
        <f>O255*P255*10</f>
        <v>48</v>
      </c>
      <c r="R255" s="92">
        <f t="shared" si="300"/>
        <v>40</v>
      </c>
      <c r="S255" s="18">
        <f t="shared" si="301"/>
        <v>48</v>
      </c>
      <c r="T255" s="178"/>
      <c r="U255" s="176"/>
      <c r="V255" s="178"/>
      <c r="W255" s="176"/>
      <c r="X255" s="177">
        <v>0.12</v>
      </c>
      <c r="Y255" s="278">
        <v>40</v>
      </c>
      <c r="Z255" s="18">
        <f t="shared" ref="Z255:Z257" si="316">X255*Y255*10</f>
        <v>48</v>
      </c>
      <c r="AA255" s="321">
        <f t="shared" si="306"/>
        <v>40</v>
      </c>
      <c r="AB255" s="121">
        <f t="shared" si="312"/>
        <v>48</v>
      </c>
    </row>
    <row r="256" spans="1:28" s="125" customFormat="1">
      <c r="A256" s="118"/>
      <c r="B256" s="178" t="s">
        <v>157</v>
      </c>
      <c r="C256" s="175">
        <f t="shared" ref="C256:C257" si="317">P256</f>
        <v>27</v>
      </c>
      <c r="D256" s="176">
        <f t="shared" ref="D256:D257" si="318">C256*0.12*10</f>
        <v>32.4</v>
      </c>
      <c r="E256" s="163">
        <f t="shared" si="314"/>
        <v>27</v>
      </c>
      <c r="F256" s="164">
        <f t="shared" si="315"/>
        <v>32.4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27</v>
      </c>
      <c r="Q256" s="18">
        <f>O256*P256*10</f>
        <v>32.4</v>
      </c>
      <c r="R256" s="92">
        <f t="shared" si="300"/>
        <v>27</v>
      </c>
      <c r="S256" s="18">
        <f t="shared" si="301"/>
        <v>32.4</v>
      </c>
      <c r="T256" s="178"/>
      <c r="U256" s="176"/>
      <c r="V256" s="178"/>
      <c r="W256" s="176"/>
      <c r="X256" s="177">
        <v>0.12</v>
      </c>
      <c r="Y256" s="278">
        <v>27</v>
      </c>
      <c r="Z256" s="18">
        <f t="shared" si="316"/>
        <v>32.4</v>
      </c>
      <c r="AA256" s="321">
        <f t="shared" si="306"/>
        <v>27</v>
      </c>
      <c r="AB256" s="121">
        <f t="shared" si="312"/>
        <v>32.4</v>
      </c>
    </row>
    <row r="257" spans="1:28" s="125" customFormat="1">
      <c r="A257" s="118"/>
      <c r="B257" s="178" t="s">
        <v>167</v>
      </c>
      <c r="C257" s="175">
        <f t="shared" si="317"/>
        <v>67</v>
      </c>
      <c r="D257" s="176">
        <f t="shared" si="318"/>
        <v>80.399999999999991</v>
      </c>
      <c r="E257" s="163">
        <f t="shared" si="314"/>
        <v>67</v>
      </c>
      <c r="F257" s="164">
        <f t="shared" si="315"/>
        <v>80.399999999999991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67</v>
      </c>
      <c r="Q257" s="18">
        <f>O257*P257*10</f>
        <v>80.399999999999991</v>
      </c>
      <c r="R257" s="92">
        <f t="shared" si="300"/>
        <v>67</v>
      </c>
      <c r="S257" s="18">
        <f t="shared" si="301"/>
        <v>80.399999999999991</v>
      </c>
      <c r="T257" s="178"/>
      <c r="U257" s="176"/>
      <c r="V257" s="178"/>
      <c r="W257" s="176"/>
      <c r="X257" s="177">
        <v>0.12</v>
      </c>
      <c r="Y257" s="278">
        <v>67</v>
      </c>
      <c r="Z257" s="18">
        <f t="shared" si="316"/>
        <v>80.399999999999991</v>
      </c>
      <c r="AA257" s="321">
        <f t="shared" si="306"/>
        <v>67</v>
      </c>
      <c r="AB257" s="121">
        <f t="shared" si="312"/>
        <v>80.399999999999991</v>
      </c>
    </row>
    <row r="258" spans="1:28" s="50" customFormat="1">
      <c r="A258" s="179"/>
      <c r="B258" s="159" t="s">
        <v>106</v>
      </c>
      <c r="C258" s="160">
        <f>SUM(C241:C257)</f>
        <v>321</v>
      </c>
      <c r="D258" s="161">
        <f>SUM(D241:D257)</f>
        <v>1481.7768000000003</v>
      </c>
      <c r="E258" s="160">
        <f>SUM(E241:E257)</f>
        <v>321</v>
      </c>
      <c r="F258" s="161">
        <f>SUM(F241:F257)</f>
        <v>1481.7768000000003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321</v>
      </c>
      <c r="Q258" s="161">
        <f t="shared" si="321"/>
        <v>1566.1680000000001</v>
      </c>
      <c r="R258" s="301">
        <f t="shared" si="321"/>
        <v>321</v>
      </c>
      <c r="S258" s="161">
        <f t="shared" si="321"/>
        <v>1566.1680000000001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321</v>
      </c>
      <c r="Z258" s="161">
        <f t="shared" si="323"/>
        <v>1566.1680000000001</v>
      </c>
      <c r="AA258" s="301">
        <f t="shared" si="323"/>
        <v>321</v>
      </c>
      <c r="AB258" s="161">
        <f t="shared" si="323"/>
        <v>1566.1680000000001</v>
      </c>
    </row>
    <row r="259" spans="1:28" s="50" customFormat="1">
      <c r="A259" s="179"/>
      <c r="B259" s="180" t="s">
        <v>10</v>
      </c>
      <c r="C259" s="181">
        <f>C258</f>
        <v>321</v>
      </c>
      <c r="D259" s="182">
        <f>D258</f>
        <v>1481.7768000000003</v>
      </c>
      <c r="E259" s="181">
        <f>E258</f>
        <v>321</v>
      </c>
      <c r="F259" s="182">
        <f>F258</f>
        <v>1481.7768000000003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321</v>
      </c>
      <c r="Q259" s="182">
        <f t="shared" si="326"/>
        <v>1566.1680000000001</v>
      </c>
      <c r="R259" s="304">
        <f t="shared" si="326"/>
        <v>321</v>
      </c>
      <c r="S259" s="182">
        <f t="shared" si="326"/>
        <v>1566.1680000000001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321</v>
      </c>
      <c r="Z259" s="182">
        <f t="shared" si="328"/>
        <v>1566.1680000000001</v>
      </c>
      <c r="AA259" s="304">
        <f t="shared" si="328"/>
        <v>321</v>
      </c>
      <c r="AB259" s="182">
        <f t="shared" si="328"/>
        <v>1566.1680000000001</v>
      </c>
    </row>
    <row r="260" spans="1:28" s="50" customFormat="1">
      <c r="A260" s="179"/>
      <c r="B260" s="180" t="s">
        <v>168</v>
      </c>
      <c r="C260" s="181">
        <f>C238+C259</f>
        <v>321</v>
      </c>
      <c r="D260" s="182">
        <f>D238+D259</f>
        <v>1481.7768000000003</v>
      </c>
      <c r="E260" s="181">
        <f>E238+E259</f>
        <v>321</v>
      </c>
      <c r="F260" s="182">
        <f>F238+F259</f>
        <v>1481.7768000000003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321</v>
      </c>
      <c r="Q260" s="182">
        <f t="shared" si="331"/>
        <v>1566.1680000000001</v>
      </c>
      <c r="R260" s="304">
        <f t="shared" si="331"/>
        <v>321</v>
      </c>
      <c r="S260" s="182">
        <f t="shared" si="331"/>
        <v>1566.1680000000001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321</v>
      </c>
      <c r="Z260" s="182">
        <f t="shared" si="333"/>
        <v>1566.1680000000001</v>
      </c>
      <c r="AA260" s="304">
        <f t="shared" si="333"/>
        <v>321</v>
      </c>
      <c r="AB260" s="182">
        <f t="shared" si="333"/>
        <v>1566.1680000000001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732</v>
      </c>
      <c r="D264" s="18">
        <v>5.1239999999999997</v>
      </c>
      <c r="E264" s="19">
        <v>641</v>
      </c>
      <c r="F264" s="18">
        <v>4.49</v>
      </c>
      <c r="G264" s="241">
        <f t="shared" ref="G264:G270" si="334">E264/C264*100</f>
        <v>87.568306010928964</v>
      </c>
      <c r="H264" s="18">
        <f t="shared" ref="H264:H270" si="335">F264/D264*100</f>
        <v>87.626854020296648</v>
      </c>
      <c r="I264" s="16"/>
      <c r="J264" s="20"/>
      <c r="K264" s="16"/>
      <c r="L264" s="18"/>
      <c r="M264" s="16"/>
      <c r="N264" s="18"/>
      <c r="O264" s="21">
        <v>0.01</v>
      </c>
      <c r="P264" s="92">
        <v>728</v>
      </c>
      <c r="Q264" s="18">
        <f>O264*P264</f>
        <v>7.28</v>
      </c>
      <c r="R264" s="92">
        <f>P264</f>
        <v>728</v>
      </c>
      <c r="S264" s="18">
        <f>L264+Q264</f>
        <v>7.28</v>
      </c>
      <c r="T264" s="16"/>
      <c r="U264" s="18"/>
      <c r="V264" s="16"/>
      <c r="W264" s="18"/>
      <c r="X264" s="21">
        <v>0.01</v>
      </c>
      <c r="Y264" s="14">
        <v>728</v>
      </c>
      <c r="Z264" s="18">
        <f>X264*Y264</f>
        <v>7.28</v>
      </c>
      <c r="AA264" s="14">
        <f>Y264</f>
        <v>728</v>
      </c>
      <c r="AB264" s="18">
        <f>U264+Z264</f>
        <v>7.28</v>
      </c>
    </row>
    <row r="265" spans="1:28" s="66" customFormat="1">
      <c r="A265" s="8"/>
      <c r="B265" s="16" t="s">
        <v>172</v>
      </c>
      <c r="C265" s="17">
        <v>839</v>
      </c>
      <c r="D265" s="18">
        <v>5.8730000000000002</v>
      </c>
      <c r="E265" s="19">
        <v>803</v>
      </c>
      <c r="F265" s="18">
        <v>3.61</v>
      </c>
      <c r="G265" s="241">
        <f t="shared" si="334"/>
        <v>95.709177592371873</v>
      </c>
      <c r="H265" s="18">
        <f t="shared" si="335"/>
        <v>61.467733696577554</v>
      </c>
      <c r="I265" s="16"/>
      <c r="J265" s="20"/>
      <c r="K265" s="16"/>
      <c r="L265" s="18"/>
      <c r="M265" s="16"/>
      <c r="N265" s="18"/>
      <c r="O265" s="21">
        <v>0.01</v>
      </c>
      <c r="P265" s="92">
        <v>826</v>
      </c>
      <c r="Q265" s="18">
        <f t="shared" ref="Q265:Q282" si="336">O265*P265</f>
        <v>8.26</v>
      </c>
      <c r="R265" s="92">
        <f t="shared" ref="R265:R282" si="337">P265</f>
        <v>826</v>
      </c>
      <c r="S265" s="18">
        <f t="shared" ref="S265:S282" si="338">L265+Q265</f>
        <v>8.26</v>
      </c>
      <c r="T265" s="16"/>
      <c r="U265" s="18"/>
      <c r="V265" s="16"/>
      <c r="W265" s="18"/>
      <c r="X265" s="21">
        <v>0.01</v>
      </c>
      <c r="Y265" s="14">
        <v>826</v>
      </c>
      <c r="Z265" s="18">
        <f t="shared" ref="Z265:Z270" si="339">X265*Y265</f>
        <v>8.26</v>
      </c>
      <c r="AA265" s="14">
        <f t="shared" ref="AA265:AA270" si="340">Y265</f>
        <v>826</v>
      </c>
      <c r="AB265" s="18">
        <f t="shared" ref="AB265:AB270" si="341">U265+Z265</f>
        <v>8.26</v>
      </c>
    </row>
    <row r="266" spans="1:28" s="66" customFormat="1">
      <c r="A266" s="8"/>
      <c r="B266" s="16" t="s">
        <v>173</v>
      </c>
      <c r="C266" s="17">
        <v>1072</v>
      </c>
      <c r="D266" s="18">
        <v>7.5040000000000004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1062</v>
      </c>
      <c r="Q266" s="18">
        <f t="shared" si="336"/>
        <v>10.620000000000001</v>
      </c>
      <c r="R266" s="92">
        <f t="shared" si="337"/>
        <v>1062</v>
      </c>
      <c r="S266" s="18">
        <f t="shared" si="338"/>
        <v>10.620000000000001</v>
      </c>
      <c r="T266" s="16"/>
      <c r="U266" s="18"/>
      <c r="V266" s="16"/>
      <c r="W266" s="18"/>
      <c r="X266" s="21">
        <v>0.01</v>
      </c>
      <c r="Y266" s="14">
        <v>1062</v>
      </c>
      <c r="Z266" s="18">
        <f t="shared" si="339"/>
        <v>10.620000000000001</v>
      </c>
      <c r="AA266" s="14">
        <f t="shared" si="340"/>
        <v>1062</v>
      </c>
      <c r="AB266" s="18">
        <f t="shared" si="341"/>
        <v>10.620000000000001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732</v>
      </c>
      <c r="D268" s="18">
        <v>4.3920000000000003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728</v>
      </c>
      <c r="Q268" s="18">
        <f t="shared" si="336"/>
        <v>7.28</v>
      </c>
      <c r="R268" s="92">
        <f t="shared" si="337"/>
        <v>728</v>
      </c>
      <c r="S268" s="18">
        <f t="shared" si="338"/>
        <v>7.28</v>
      </c>
      <c r="T268" s="16"/>
      <c r="U268" s="18"/>
      <c r="V268" s="16"/>
      <c r="W268" s="18"/>
      <c r="X268" s="21">
        <v>0.01</v>
      </c>
      <c r="Y268" s="14">
        <f>Y264</f>
        <v>728</v>
      </c>
      <c r="Z268" s="18">
        <f t="shared" si="339"/>
        <v>7.28</v>
      </c>
      <c r="AA268" s="14">
        <f t="shared" si="340"/>
        <v>728</v>
      </c>
      <c r="AB268" s="18">
        <f t="shared" si="341"/>
        <v>7.28</v>
      </c>
    </row>
    <row r="269" spans="1:28" s="66" customFormat="1">
      <c r="A269" s="8"/>
      <c r="B269" s="16" t="s">
        <v>172</v>
      </c>
      <c r="C269" s="17">
        <v>839</v>
      </c>
      <c r="D269" s="18">
        <v>5.0339999999999998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826</v>
      </c>
      <c r="Q269" s="18">
        <f t="shared" si="336"/>
        <v>8.26</v>
      </c>
      <c r="R269" s="92">
        <f t="shared" si="337"/>
        <v>826</v>
      </c>
      <c r="S269" s="18">
        <f t="shared" si="338"/>
        <v>8.26</v>
      </c>
      <c r="T269" s="16"/>
      <c r="U269" s="18"/>
      <c r="V269" s="16"/>
      <c r="W269" s="18"/>
      <c r="X269" s="21">
        <v>0.01</v>
      </c>
      <c r="Y269" s="14">
        <f>Y265</f>
        <v>826</v>
      </c>
      <c r="Z269" s="18">
        <f t="shared" si="339"/>
        <v>8.26</v>
      </c>
      <c r="AA269" s="14">
        <f t="shared" si="340"/>
        <v>826</v>
      </c>
      <c r="AB269" s="18">
        <f t="shared" si="341"/>
        <v>8.26</v>
      </c>
    </row>
    <row r="270" spans="1:28" s="66" customFormat="1">
      <c r="A270" s="8"/>
      <c r="B270" s="16" t="s">
        <v>173</v>
      </c>
      <c r="C270" s="17">
        <v>1072</v>
      </c>
      <c r="D270" s="18">
        <v>6.4320000000000004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1062</v>
      </c>
      <c r="Q270" s="18">
        <f t="shared" si="336"/>
        <v>10.620000000000001</v>
      </c>
      <c r="R270" s="92">
        <f t="shared" si="337"/>
        <v>1062</v>
      </c>
      <c r="S270" s="18">
        <f t="shared" si="338"/>
        <v>10.620000000000001</v>
      </c>
      <c r="T270" s="16"/>
      <c r="U270" s="18"/>
      <c r="V270" s="16"/>
      <c r="W270" s="18"/>
      <c r="X270" s="21">
        <v>0.01</v>
      </c>
      <c r="Y270" s="14">
        <f>Y266</f>
        <v>1062</v>
      </c>
      <c r="Z270" s="18">
        <f t="shared" si="339"/>
        <v>10.620000000000001</v>
      </c>
      <c r="AA270" s="14">
        <f t="shared" si="340"/>
        <v>1062</v>
      </c>
      <c r="AB270" s="18">
        <f t="shared" si="341"/>
        <v>10.620000000000001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136</v>
      </c>
      <c r="Q282" s="18">
        <f t="shared" si="336"/>
        <v>2.72</v>
      </c>
      <c r="R282" s="92">
        <f t="shared" si="337"/>
        <v>136</v>
      </c>
      <c r="S282" s="18">
        <f t="shared" si="338"/>
        <v>2.72</v>
      </c>
      <c r="T282" s="16"/>
      <c r="U282" s="18"/>
      <c r="V282" s="16"/>
      <c r="W282" s="18"/>
      <c r="X282" s="21">
        <v>1.6E-2</v>
      </c>
      <c r="Y282" s="14">
        <v>136</v>
      </c>
      <c r="Z282" s="18">
        <f t="shared" si="343"/>
        <v>2.1760000000000002</v>
      </c>
      <c r="AA282" s="14">
        <f t="shared" si="344"/>
        <v>136</v>
      </c>
      <c r="AB282" s="18">
        <f t="shared" si="345"/>
        <v>2.1760000000000002</v>
      </c>
    </row>
    <row r="283" spans="1:28" s="50" customFormat="1">
      <c r="A283" s="46"/>
      <c r="B283" s="82" t="s">
        <v>106</v>
      </c>
      <c r="C283" s="83">
        <f>SUM(C268:C282)</f>
        <v>2701</v>
      </c>
      <c r="D283" s="84">
        <f>SUM(D264:D282)</f>
        <v>35.282999999999994</v>
      </c>
      <c r="E283" s="83">
        <f>SUM(E268:E282)</f>
        <v>56</v>
      </c>
      <c r="F283" s="84">
        <f>SUM(F264:F282)</f>
        <v>8.9840000000000018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2902</v>
      </c>
      <c r="Q283" s="84">
        <f t="shared" ref="Q283" si="355">SUM(Q264:Q282)</f>
        <v>58.11999999999999</v>
      </c>
      <c r="R283" s="276">
        <f t="shared" ref="R283" si="356">SUM(R268:R282)</f>
        <v>2902</v>
      </c>
      <c r="S283" s="84">
        <f t="shared" ref="S283" si="357">SUM(S264:S282)</f>
        <v>58.11999999999999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2902</v>
      </c>
      <c r="Z283" s="84">
        <f t="shared" ref="Z283" si="361">SUM(Z264:Z282)</f>
        <v>57.495999999999995</v>
      </c>
      <c r="AA283" s="276">
        <f t="shared" ref="AA283" si="362">SUM(AA268:AA282)</f>
        <v>2902</v>
      </c>
      <c r="AB283" s="84">
        <f t="shared" ref="AB283" si="363">SUM(AB264:AB282)</f>
        <v>57.495999999999995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30</v>
      </c>
      <c r="D287" s="185">
        <f>C287*12*0.16</f>
        <v>57.6</v>
      </c>
      <c r="E287" s="184">
        <f>C287</f>
        <v>30</v>
      </c>
      <c r="F287" s="185">
        <f>D287</f>
        <v>57.6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30</v>
      </c>
      <c r="Q287" s="18">
        <f>O287*P287*12</f>
        <v>63.359999999999992</v>
      </c>
      <c r="R287" s="92">
        <f t="shared" si="365"/>
        <v>30</v>
      </c>
      <c r="S287" s="18">
        <f t="shared" si="366"/>
        <v>63.359999999999992</v>
      </c>
      <c r="T287" s="183"/>
      <c r="U287" s="185"/>
      <c r="V287" s="183"/>
      <c r="W287" s="185"/>
      <c r="X287" s="188">
        <v>0.17599999999999999</v>
      </c>
      <c r="Y287" s="333">
        <v>30</v>
      </c>
      <c r="Z287" s="18">
        <f>X287*Y287*12</f>
        <v>63.359999999999992</v>
      </c>
      <c r="AA287" s="14">
        <f>Y287</f>
        <v>30</v>
      </c>
      <c r="AB287" s="18">
        <f>U287+Z287</f>
        <v>63.359999999999992</v>
      </c>
    </row>
    <row r="288" spans="1:28" s="66" customFormat="1">
      <c r="A288" s="8"/>
      <c r="B288" s="183" t="s">
        <v>188</v>
      </c>
      <c r="C288" s="184">
        <v>15</v>
      </c>
      <c r="D288" s="185">
        <f>C288*12*0.16</f>
        <v>28.8</v>
      </c>
      <c r="E288" s="184">
        <f t="shared" ref="E288:E296" si="368">C288</f>
        <v>15</v>
      </c>
      <c r="F288" s="185">
        <f t="shared" ref="F288:F296" si="369">D288</f>
        <v>28.8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15</v>
      </c>
      <c r="Q288" s="18">
        <f>O288*P288*12</f>
        <v>31.679999999999996</v>
      </c>
      <c r="R288" s="92">
        <f t="shared" si="365"/>
        <v>15</v>
      </c>
      <c r="S288" s="18">
        <f t="shared" si="366"/>
        <v>31.679999999999996</v>
      </c>
      <c r="T288" s="183"/>
      <c r="U288" s="185"/>
      <c r="V288" s="183"/>
      <c r="W288" s="185"/>
      <c r="X288" s="188">
        <v>0.17599999999999999</v>
      </c>
      <c r="Y288" s="333">
        <v>15</v>
      </c>
      <c r="Z288" s="18">
        <f t="shared" ref="Z288:Z290" si="370">X288*Y288*12</f>
        <v>31.679999999999996</v>
      </c>
      <c r="AA288" s="14">
        <f t="shared" ref="AA288:AA290" si="371">Y288</f>
        <v>15</v>
      </c>
      <c r="AB288" s="18">
        <f t="shared" ref="AB288:AB290" si="372">U288+Z288</f>
        <v>31.679999999999996</v>
      </c>
    </row>
    <row r="289" spans="1:28" s="66" customFormat="1">
      <c r="A289" s="8"/>
      <c r="B289" s="183" t="s">
        <v>189</v>
      </c>
      <c r="C289" s="184">
        <v>15</v>
      </c>
      <c r="D289" s="185">
        <f>C289*12*0.16</f>
        <v>28.8</v>
      </c>
      <c r="E289" s="184">
        <f t="shared" si="368"/>
        <v>15</v>
      </c>
      <c r="F289" s="185">
        <f t="shared" si="369"/>
        <v>28.8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15</v>
      </c>
      <c r="Q289" s="18">
        <f>O289*P289*12</f>
        <v>31.679999999999996</v>
      </c>
      <c r="R289" s="92">
        <f t="shared" si="365"/>
        <v>15</v>
      </c>
      <c r="S289" s="18">
        <f t="shared" si="366"/>
        <v>31.679999999999996</v>
      </c>
      <c r="T289" s="183"/>
      <c r="U289" s="185"/>
      <c r="V289" s="183"/>
      <c r="W289" s="185"/>
      <c r="X289" s="188">
        <v>0.17599999999999999</v>
      </c>
      <c r="Y289" s="333">
        <v>15</v>
      </c>
      <c r="Z289" s="18">
        <f t="shared" si="370"/>
        <v>31.679999999999996</v>
      </c>
      <c r="AA289" s="14">
        <f t="shared" si="371"/>
        <v>15</v>
      </c>
      <c r="AB289" s="18">
        <f t="shared" si="372"/>
        <v>31.679999999999996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15</v>
      </c>
      <c r="Q290" s="18">
        <f>O290*P290*12</f>
        <v>21.599999999999998</v>
      </c>
      <c r="R290" s="92">
        <f t="shared" si="365"/>
        <v>15</v>
      </c>
      <c r="S290" s="18">
        <f t="shared" si="366"/>
        <v>21.599999999999998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1</v>
      </c>
      <c r="Q291" s="18">
        <f>O291*P291</f>
        <v>1</v>
      </c>
      <c r="R291" s="92">
        <f t="shared" si="365"/>
        <v>1</v>
      </c>
      <c r="S291" s="18">
        <f t="shared" si="366"/>
        <v>1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14</v>
      </c>
      <c r="Q292" s="18">
        <f>O292*P292</f>
        <v>14</v>
      </c>
      <c r="R292" s="92">
        <f t="shared" si="365"/>
        <v>14</v>
      </c>
      <c r="S292" s="18">
        <f t="shared" si="366"/>
        <v>14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15</v>
      </c>
      <c r="D293" s="185">
        <f>C293*0.5</f>
        <v>7.5</v>
      </c>
      <c r="E293" s="184">
        <f t="shared" si="368"/>
        <v>15</v>
      </c>
      <c r="F293" s="185">
        <f t="shared" si="369"/>
        <v>7.5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15</v>
      </c>
      <c r="Q293" s="18">
        <f t="shared" ref="Q293:Q296" si="376">O293*P293</f>
        <v>7.5</v>
      </c>
      <c r="R293" s="92">
        <f t="shared" ref="R293:R296" si="377">P293</f>
        <v>15</v>
      </c>
      <c r="S293" s="18">
        <f t="shared" ref="S293:S296" si="378">L293+Q293</f>
        <v>7.5</v>
      </c>
      <c r="T293" s="16"/>
      <c r="U293" s="18"/>
      <c r="V293" s="16"/>
      <c r="W293" s="18"/>
      <c r="X293" s="21">
        <v>0.5</v>
      </c>
      <c r="Y293" s="14">
        <v>15</v>
      </c>
      <c r="Z293" s="18">
        <f t="shared" si="373"/>
        <v>7.5</v>
      </c>
      <c r="AA293" s="14">
        <f t="shared" si="374"/>
        <v>15</v>
      </c>
      <c r="AB293" s="18">
        <f t="shared" si="375"/>
        <v>7.5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15</v>
      </c>
      <c r="D294" s="185">
        <f>C294*0.3</f>
        <v>4.5</v>
      </c>
      <c r="E294" s="184">
        <f t="shared" si="368"/>
        <v>15</v>
      </c>
      <c r="F294" s="185">
        <f t="shared" si="369"/>
        <v>4.5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15</v>
      </c>
      <c r="Q294" s="18">
        <f t="shared" si="376"/>
        <v>4.5</v>
      </c>
      <c r="R294" s="92">
        <f t="shared" si="377"/>
        <v>15</v>
      </c>
      <c r="S294" s="18">
        <f t="shared" si="378"/>
        <v>4.5</v>
      </c>
      <c r="T294" s="183"/>
      <c r="U294" s="185"/>
      <c r="V294" s="183"/>
      <c r="W294" s="185"/>
      <c r="X294" s="188">
        <v>0.3</v>
      </c>
      <c r="Y294" s="333">
        <v>15</v>
      </c>
      <c r="Z294" s="18">
        <f t="shared" si="373"/>
        <v>4.5</v>
      </c>
      <c r="AA294" s="14">
        <f t="shared" si="374"/>
        <v>15</v>
      </c>
      <c r="AB294" s="18">
        <f t="shared" si="375"/>
        <v>4.5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15</v>
      </c>
      <c r="Q295" s="18">
        <f t="shared" si="376"/>
        <v>1.5</v>
      </c>
      <c r="R295" s="92">
        <f t="shared" si="377"/>
        <v>15</v>
      </c>
      <c r="S295" s="18">
        <f t="shared" si="378"/>
        <v>1.5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15</v>
      </c>
      <c r="Q296" s="18">
        <f t="shared" si="376"/>
        <v>1.5</v>
      </c>
      <c r="R296" s="92">
        <f t="shared" si="377"/>
        <v>15</v>
      </c>
      <c r="S296" s="18">
        <f t="shared" si="378"/>
        <v>1.5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15</v>
      </c>
      <c r="D297" s="84">
        <f>SUM(D287:D296)</f>
        <v>127.2</v>
      </c>
      <c r="E297" s="83">
        <f>E293</f>
        <v>15</v>
      </c>
      <c r="F297" s="84">
        <f>SUM(F287:F296)</f>
        <v>127.2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15</v>
      </c>
      <c r="Q297" s="84">
        <f t="shared" ref="Q297" si="386">SUM(Q287:Q296)</f>
        <v>178.32</v>
      </c>
      <c r="R297" s="276">
        <f t="shared" ref="R297" si="387">R293</f>
        <v>15</v>
      </c>
      <c r="S297" s="84">
        <f t="shared" ref="S297" si="388">SUM(S287:S296)</f>
        <v>178.32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15</v>
      </c>
      <c r="Z297" s="84">
        <f t="shared" ref="Z297" si="391">SUM(Z287:Z296)</f>
        <v>138.71999999999997</v>
      </c>
      <c r="AA297" s="276">
        <f t="shared" ref="AA297" si="392">AA293</f>
        <v>15</v>
      </c>
      <c r="AB297" s="84">
        <f t="shared" ref="AB297" si="393">SUM(AB287:AB296)</f>
        <v>138.71999999999997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39</v>
      </c>
      <c r="D299" s="18">
        <f>C299*0.162*12</f>
        <v>75.816000000000003</v>
      </c>
      <c r="E299" s="17">
        <f>C299</f>
        <v>39</v>
      </c>
      <c r="F299" s="18">
        <f>D299</f>
        <v>75.816000000000003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44</v>
      </c>
      <c r="Q299" s="18">
        <f>O299*P299*12</f>
        <v>94.08959999999999</v>
      </c>
      <c r="R299" s="92">
        <f>P299</f>
        <v>44</v>
      </c>
      <c r="S299" s="18">
        <f>L299+Q299</f>
        <v>94.08959999999999</v>
      </c>
      <c r="T299" s="16"/>
      <c r="U299" s="18"/>
      <c r="V299" s="16"/>
      <c r="W299" s="18"/>
      <c r="X299" s="21">
        <v>0.1782</v>
      </c>
      <c r="Y299" s="14">
        <v>39</v>
      </c>
      <c r="Z299" s="18">
        <f>X299*Y299*12</f>
        <v>83.397599999999997</v>
      </c>
      <c r="AA299" s="14">
        <f>Y299</f>
        <v>39</v>
      </c>
      <c r="AB299" s="18">
        <f>U299+Z299</f>
        <v>83.397599999999997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44</v>
      </c>
      <c r="Q301" s="18">
        <f t="shared" ref="Q301:Q305" si="400">O301*P301</f>
        <v>4.4000000000000004</v>
      </c>
      <c r="R301" s="92">
        <f t="shared" si="396"/>
        <v>44</v>
      </c>
      <c r="S301" s="18">
        <f t="shared" ref="S301:S305" si="401">L301+Q301</f>
        <v>4.4000000000000004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39</v>
      </c>
      <c r="D302" s="18">
        <f>C302*0.1</f>
        <v>3.9000000000000004</v>
      </c>
      <c r="E302" s="17">
        <f>C302</f>
        <v>39</v>
      </c>
      <c r="F302" s="18">
        <f>D302</f>
        <v>3.9000000000000004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44</v>
      </c>
      <c r="Q302" s="18">
        <f t="shared" si="400"/>
        <v>4.4000000000000004</v>
      </c>
      <c r="R302" s="92">
        <f t="shared" si="396"/>
        <v>44</v>
      </c>
      <c r="S302" s="18">
        <f t="shared" si="401"/>
        <v>4.4000000000000004</v>
      </c>
      <c r="T302" s="16"/>
      <c r="U302" s="18"/>
      <c r="V302" s="16"/>
      <c r="W302" s="18"/>
      <c r="X302" s="21">
        <v>0.1</v>
      </c>
      <c r="Y302" s="14">
        <v>39</v>
      </c>
      <c r="Z302" s="18">
        <f t="shared" si="402"/>
        <v>3.9000000000000004</v>
      </c>
      <c r="AA302" s="14">
        <f t="shared" si="398"/>
        <v>39</v>
      </c>
      <c r="AB302" s="18">
        <f t="shared" si="403"/>
        <v>3.9000000000000004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39</v>
      </c>
      <c r="D303" s="185">
        <f>C303*0.12</f>
        <v>4.68</v>
      </c>
      <c r="E303" s="17">
        <f>C303</f>
        <v>39</v>
      </c>
      <c r="F303" s="18">
        <f>D303</f>
        <v>4.68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44</v>
      </c>
      <c r="Q303" s="18">
        <f t="shared" si="400"/>
        <v>5.2799999999999994</v>
      </c>
      <c r="R303" s="92">
        <f t="shared" si="396"/>
        <v>44</v>
      </c>
      <c r="S303" s="18">
        <f t="shared" si="401"/>
        <v>5.2799999999999994</v>
      </c>
      <c r="T303" s="183"/>
      <c r="U303" s="185"/>
      <c r="V303" s="183"/>
      <c r="W303" s="185"/>
      <c r="X303" s="188">
        <v>0.12</v>
      </c>
      <c r="Y303" s="333">
        <v>39</v>
      </c>
      <c r="Z303" s="18">
        <f t="shared" si="402"/>
        <v>4.68</v>
      </c>
      <c r="AA303" s="14">
        <f t="shared" si="398"/>
        <v>39</v>
      </c>
      <c r="AB303" s="18">
        <f t="shared" si="403"/>
        <v>4.68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44</v>
      </c>
      <c r="Q304" s="18">
        <f t="shared" si="400"/>
        <v>1.3199999999999998</v>
      </c>
      <c r="R304" s="92">
        <f t="shared" si="396"/>
        <v>44</v>
      </c>
      <c r="S304" s="18">
        <f t="shared" si="401"/>
        <v>1.3199999999999998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44</v>
      </c>
      <c r="Q305" s="18">
        <f t="shared" si="400"/>
        <v>0.88</v>
      </c>
      <c r="R305" s="92">
        <f t="shared" si="396"/>
        <v>44</v>
      </c>
      <c r="S305" s="18">
        <f t="shared" si="401"/>
        <v>0.88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39</v>
      </c>
      <c r="D306" s="84">
        <f>SUM(D299:D305)</f>
        <v>84.396000000000015</v>
      </c>
      <c r="E306" s="83"/>
      <c r="F306" s="84">
        <f>SUM(F299:F305)</f>
        <v>84.396000000000015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44</v>
      </c>
      <c r="Q306" s="84">
        <f>SUM(Q299:Q305)</f>
        <v>110.36959999999999</v>
      </c>
      <c r="R306" s="276">
        <f>R302</f>
        <v>44</v>
      </c>
      <c r="S306" s="84">
        <f>SUM(S299:S305)</f>
        <v>110.36959999999999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39</v>
      </c>
      <c r="Z306" s="84">
        <f>SUM(Z299:Z305)</f>
        <v>91.977599999999995</v>
      </c>
      <c r="AA306" s="276">
        <f>AA302</f>
        <v>39</v>
      </c>
      <c r="AB306" s="84">
        <f>SUM(AB299:AB305)</f>
        <v>91.977599999999995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10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10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728</v>
      </c>
      <c r="Q319" s="18">
        <f>O319*P319</f>
        <v>3.64</v>
      </c>
      <c r="R319" s="92">
        <f>P319</f>
        <v>728</v>
      </c>
      <c r="S319" s="18">
        <f>L319+Q319</f>
        <v>3.64</v>
      </c>
      <c r="T319" s="127"/>
      <c r="U319" s="129"/>
      <c r="V319" s="127"/>
      <c r="W319" s="129"/>
      <c r="X319" s="131">
        <v>5.0000000000000001E-3</v>
      </c>
      <c r="Y319" s="108">
        <v>728</v>
      </c>
      <c r="Z319" s="18">
        <f t="shared" ref="Z319:Z321" si="425">X319*Y319</f>
        <v>3.64</v>
      </c>
      <c r="AA319" s="14">
        <f t="shared" ref="AA319:AA321" si="426">Y319</f>
        <v>728</v>
      </c>
      <c r="AB319" s="18">
        <f t="shared" ref="AB319:AB321" si="427">U319+Z319</f>
        <v>3.64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826</v>
      </c>
      <c r="Q320" s="18">
        <f t="shared" ref="Q320:Q321" si="428">O320*P320</f>
        <v>4.13</v>
      </c>
      <c r="R320" s="92">
        <f t="shared" ref="R320:R321" si="429">P320</f>
        <v>826</v>
      </c>
      <c r="S320" s="18">
        <f t="shared" ref="S320:S321" si="430">L320+Q320</f>
        <v>4.13</v>
      </c>
      <c r="T320" s="127"/>
      <c r="U320" s="129"/>
      <c r="V320" s="127"/>
      <c r="W320" s="129"/>
      <c r="X320" s="131">
        <v>5.0000000000000001E-3</v>
      </c>
      <c r="Y320" s="108">
        <v>826</v>
      </c>
      <c r="Z320" s="18">
        <f t="shared" si="425"/>
        <v>4.13</v>
      </c>
      <c r="AA320" s="14">
        <f t="shared" si="426"/>
        <v>826</v>
      </c>
      <c r="AB320" s="18">
        <f t="shared" si="427"/>
        <v>4.13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1062</v>
      </c>
      <c r="Q321" s="18">
        <f t="shared" si="428"/>
        <v>5.3100000000000005</v>
      </c>
      <c r="R321" s="92">
        <f t="shared" si="429"/>
        <v>1062</v>
      </c>
      <c r="S321" s="18">
        <f t="shared" si="430"/>
        <v>5.3100000000000005</v>
      </c>
      <c r="T321" s="127"/>
      <c r="U321" s="129"/>
      <c r="V321" s="127"/>
      <c r="W321" s="129"/>
      <c r="X321" s="131">
        <v>5.0000000000000001E-3</v>
      </c>
      <c r="Y321" s="108">
        <v>1062</v>
      </c>
      <c r="Z321" s="18">
        <f t="shared" si="425"/>
        <v>5.3100000000000005</v>
      </c>
      <c r="AA321" s="14">
        <f t="shared" si="426"/>
        <v>1062</v>
      </c>
      <c r="AB321" s="18">
        <f t="shared" si="427"/>
        <v>5.3100000000000005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2616</v>
      </c>
      <c r="Q322" s="84">
        <f t="shared" si="433"/>
        <v>13.08</v>
      </c>
      <c r="R322" s="276">
        <f t="shared" si="433"/>
        <v>2616</v>
      </c>
      <c r="S322" s="84">
        <f t="shared" si="433"/>
        <v>13.08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2616</v>
      </c>
      <c r="Z322" s="84">
        <f>SUM(Z319:Z321)</f>
        <v>13.08</v>
      </c>
      <c r="AA322" s="276">
        <f>SUM(AA319:AA321)</f>
        <v>2616</v>
      </c>
      <c r="AB322" s="84">
        <f>SUM(AB319:AB321)</f>
        <v>13.08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548</v>
      </c>
      <c r="D324" s="18">
        <v>27.400000000000002</v>
      </c>
      <c r="E324" s="17">
        <f t="shared" ref="E324:F325" si="435">C324</f>
        <v>548</v>
      </c>
      <c r="F324" s="18">
        <f t="shared" si="435"/>
        <v>27.400000000000002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520</v>
      </c>
      <c r="Q324" s="18">
        <f t="shared" ref="Q324:Q325" si="436">O324*P324</f>
        <v>26</v>
      </c>
      <c r="R324" s="92">
        <f t="shared" ref="R324:R325" si="437">P324</f>
        <v>520</v>
      </c>
      <c r="S324" s="18">
        <f t="shared" ref="S324:S325" si="438">L324+Q324</f>
        <v>26</v>
      </c>
      <c r="T324" s="16"/>
      <c r="U324" s="18"/>
      <c r="V324" s="16"/>
      <c r="W324" s="18"/>
      <c r="X324" s="21">
        <v>0.05</v>
      </c>
      <c r="Y324" s="14">
        <v>477</v>
      </c>
      <c r="Z324" s="18">
        <f t="shared" ref="Z324:Z325" si="439">X324*Y324</f>
        <v>23.85</v>
      </c>
      <c r="AA324" s="14">
        <f t="shared" ref="AA324:AA325" si="440">Y324</f>
        <v>477</v>
      </c>
      <c r="AB324" s="18">
        <f t="shared" ref="AB324:AB325" si="441">U324+Z324</f>
        <v>23.85</v>
      </c>
      <c r="AC324" s="343">
        <f>P324-Y324</f>
        <v>43</v>
      </c>
    </row>
    <row r="325" spans="1:29" s="66" customFormat="1">
      <c r="A325" s="8">
        <v>17.02</v>
      </c>
      <c r="B325" s="16" t="s">
        <v>205</v>
      </c>
      <c r="C325" s="17">
        <v>235</v>
      </c>
      <c r="D325" s="18">
        <v>16.450000000000003</v>
      </c>
      <c r="E325" s="17">
        <f t="shared" si="435"/>
        <v>235</v>
      </c>
      <c r="F325" s="18">
        <f t="shared" si="435"/>
        <v>16.450000000000003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238</v>
      </c>
      <c r="Q325" s="18">
        <f t="shared" si="436"/>
        <v>16.66</v>
      </c>
      <c r="R325" s="92">
        <f t="shared" si="437"/>
        <v>238</v>
      </c>
      <c r="S325" s="18">
        <f t="shared" si="438"/>
        <v>16.66</v>
      </c>
      <c r="T325" s="16"/>
      <c r="U325" s="18"/>
      <c r="V325" s="16"/>
      <c r="W325" s="18"/>
      <c r="X325" s="21">
        <v>7.0000000000000007E-2</v>
      </c>
      <c r="Y325" s="14">
        <v>229</v>
      </c>
      <c r="Z325" s="18">
        <f t="shared" si="439"/>
        <v>16.03</v>
      </c>
      <c r="AA325" s="14">
        <f t="shared" si="440"/>
        <v>229</v>
      </c>
      <c r="AB325" s="18">
        <f t="shared" si="441"/>
        <v>16.03</v>
      </c>
      <c r="AC325" s="343">
        <f>P325-Y325</f>
        <v>9</v>
      </c>
    </row>
    <row r="326" spans="1:29" s="50" customFormat="1">
      <c r="A326" s="46"/>
      <c r="B326" s="82" t="s">
        <v>106</v>
      </c>
      <c r="C326" s="83">
        <f>SUM(C324:C325)</f>
        <v>783</v>
      </c>
      <c r="D326" s="84">
        <f>SUM(D324:D325)</f>
        <v>43.850000000000009</v>
      </c>
      <c r="E326" s="83">
        <f>SUM(E324:E325)</f>
        <v>783</v>
      </c>
      <c r="F326" s="84">
        <f>SUM(F324:F325)</f>
        <v>43.850000000000009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758</v>
      </c>
      <c r="Q326" s="84">
        <f t="shared" si="444"/>
        <v>42.66</v>
      </c>
      <c r="R326" s="276">
        <f t="shared" si="444"/>
        <v>758</v>
      </c>
      <c r="S326" s="84">
        <f t="shared" si="444"/>
        <v>42.66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706</v>
      </c>
      <c r="Z326" s="84">
        <f t="shared" si="446"/>
        <v>39.880000000000003</v>
      </c>
      <c r="AA326" s="276">
        <f t="shared" si="446"/>
        <v>706</v>
      </c>
      <c r="AB326" s="84">
        <f t="shared" si="446"/>
        <v>39.880000000000003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784</v>
      </c>
      <c r="D332" s="18">
        <v>50.8</v>
      </c>
      <c r="E332" s="17">
        <f t="shared" ref="E332:F332" si="449">C332</f>
        <v>784</v>
      </c>
      <c r="F332" s="18">
        <f t="shared" si="449"/>
        <v>50.8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786</v>
      </c>
      <c r="Q332" s="18">
        <v>50.9</v>
      </c>
      <c r="R332" s="92">
        <f>P332</f>
        <v>786</v>
      </c>
      <c r="S332" s="18">
        <f>L332+Q332</f>
        <v>50.9</v>
      </c>
      <c r="T332" s="16"/>
      <c r="U332" s="18"/>
      <c r="V332" s="16"/>
      <c r="W332" s="18"/>
      <c r="X332" s="21"/>
      <c r="Y332" s="14">
        <v>786</v>
      </c>
      <c r="Z332" s="18">
        <v>50.9</v>
      </c>
      <c r="AA332" s="14">
        <f>Y332</f>
        <v>786</v>
      </c>
      <c r="AB332" s="18">
        <f>U332+Z332</f>
        <v>50.9</v>
      </c>
    </row>
    <row r="333" spans="1:29" s="50" customFormat="1">
      <c r="A333" s="46"/>
      <c r="B333" s="82" t="s">
        <v>106</v>
      </c>
      <c r="C333" s="83">
        <f>C332</f>
        <v>784</v>
      </c>
      <c r="D333" s="84">
        <f>D332</f>
        <v>50.8</v>
      </c>
      <c r="E333" s="83">
        <f>E332</f>
        <v>784</v>
      </c>
      <c r="F333" s="84">
        <f>F332</f>
        <v>50.8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786</v>
      </c>
      <c r="Q333" s="84">
        <f t="shared" si="452"/>
        <v>50.9</v>
      </c>
      <c r="R333" s="276">
        <f t="shared" si="452"/>
        <v>786</v>
      </c>
      <c r="S333" s="84">
        <f t="shared" si="452"/>
        <v>50.9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786</v>
      </c>
      <c r="Z333" s="84">
        <f>Z332</f>
        <v>50.9</v>
      </c>
      <c r="AA333" s="276">
        <f>AA332</f>
        <v>786</v>
      </c>
      <c r="AB333" s="84">
        <f>AB332</f>
        <v>50.9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1017</v>
      </c>
      <c r="D336" s="18">
        <v>30.51</v>
      </c>
      <c r="E336" s="17">
        <f>C336</f>
        <v>1017</v>
      </c>
      <c r="F336" s="18">
        <f>D336</f>
        <v>30.51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1218</v>
      </c>
      <c r="Q336" s="18">
        <f>O336*P336</f>
        <v>36.54</v>
      </c>
      <c r="R336" s="92">
        <f>P336</f>
        <v>1218</v>
      </c>
      <c r="S336" s="18">
        <f>L336+Q336</f>
        <v>36.54</v>
      </c>
      <c r="T336" s="16"/>
      <c r="U336" s="18"/>
      <c r="V336" s="16"/>
      <c r="W336" s="18"/>
      <c r="X336" s="21">
        <v>0.03</v>
      </c>
      <c r="Y336" s="14">
        <v>941</v>
      </c>
      <c r="Z336" s="18">
        <f t="shared" ref="Z336" si="454">X336*Y336</f>
        <v>28.23</v>
      </c>
      <c r="AA336" s="14">
        <f t="shared" ref="AA336" si="455">Y336</f>
        <v>941</v>
      </c>
      <c r="AB336" s="18">
        <f t="shared" ref="AB336" si="456">U336+Z336</f>
        <v>28.23</v>
      </c>
    </row>
    <row r="337" spans="1:28" s="50" customFormat="1">
      <c r="A337" s="46"/>
      <c r="B337" s="82" t="s">
        <v>106</v>
      </c>
      <c r="C337" s="83">
        <f>C336</f>
        <v>1017</v>
      </c>
      <c r="D337" s="84">
        <f>D336</f>
        <v>30.51</v>
      </c>
      <c r="E337" s="83">
        <f>E336</f>
        <v>1017</v>
      </c>
      <c r="F337" s="84">
        <f>F336</f>
        <v>30.51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1218</v>
      </c>
      <c r="Q337" s="84">
        <f t="shared" si="459"/>
        <v>36.54</v>
      </c>
      <c r="R337" s="276">
        <f t="shared" si="459"/>
        <v>1218</v>
      </c>
      <c r="S337" s="84">
        <f t="shared" si="459"/>
        <v>36.54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941</v>
      </c>
      <c r="Z337" s="84">
        <f t="shared" si="461"/>
        <v>28.23</v>
      </c>
      <c r="AA337" s="276">
        <f t="shared" si="461"/>
        <v>941</v>
      </c>
      <c r="AB337" s="84">
        <f t="shared" si="461"/>
        <v>28.23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2.5</v>
      </c>
      <c r="E339" s="19"/>
      <c r="F339" s="18">
        <f>D339</f>
        <v>2.5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2.5</v>
      </c>
      <c r="E340" s="19"/>
      <c r="F340" s="18">
        <f t="shared" ref="F340:F342" si="465">D340</f>
        <v>2.5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2.5</v>
      </c>
      <c r="E341" s="19"/>
      <c r="F341" s="18">
        <f t="shared" si="465"/>
        <v>2.5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2.5</v>
      </c>
      <c r="E342" s="19"/>
      <c r="F342" s="18">
        <f t="shared" si="465"/>
        <v>2.5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10</v>
      </c>
      <c r="E343" s="82"/>
      <c r="F343" s="84">
        <f>SUM(F339:F342)</f>
        <v>10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4266</v>
      </c>
      <c r="D346" s="18">
        <v>12.798</v>
      </c>
      <c r="E346" s="17">
        <v>3984</v>
      </c>
      <c r="F346" s="18">
        <v>11.952</v>
      </c>
      <c r="G346" s="8">
        <f>E346/C346*100</f>
        <v>93.389592123769333</v>
      </c>
      <c r="H346" s="18">
        <f>F346/D346*100</f>
        <v>93.389592123769333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4548</v>
      </c>
      <c r="Q346" s="18">
        <f>O346*P346</f>
        <v>13.644</v>
      </c>
      <c r="R346" s="92">
        <f>P346</f>
        <v>4548</v>
      </c>
      <c r="S346" s="18">
        <f>L346+Q346</f>
        <v>13.644</v>
      </c>
      <c r="T346" s="16"/>
      <c r="U346" s="18"/>
      <c r="V346" s="16"/>
      <c r="W346" s="18"/>
      <c r="X346" s="21">
        <v>3.0000000000000001E-3</v>
      </c>
      <c r="Y346" s="14">
        <v>4254</v>
      </c>
      <c r="Z346" s="18">
        <f t="shared" ref="Z346" si="469">X346*Y346</f>
        <v>12.762</v>
      </c>
      <c r="AA346" s="14">
        <f t="shared" ref="AA346" si="470">Y346</f>
        <v>4254</v>
      </c>
      <c r="AB346" s="18">
        <f t="shared" ref="AB346" si="471">U346+Z346</f>
        <v>12.762</v>
      </c>
    </row>
    <row r="347" spans="1:28" s="50" customFormat="1">
      <c r="A347" s="46"/>
      <c r="B347" s="47" t="s">
        <v>104</v>
      </c>
      <c r="C347" s="48">
        <f>C346</f>
        <v>4266</v>
      </c>
      <c r="D347" s="49">
        <f>D346</f>
        <v>12.798</v>
      </c>
      <c r="E347" s="48">
        <f>E346</f>
        <v>3984</v>
      </c>
      <c r="F347" s="49">
        <f>F346</f>
        <v>11.952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4548</v>
      </c>
      <c r="Q347" s="49">
        <f t="shared" si="474"/>
        <v>13.644</v>
      </c>
      <c r="R347" s="286">
        <f t="shared" si="474"/>
        <v>4548</v>
      </c>
      <c r="S347" s="49">
        <f t="shared" si="474"/>
        <v>13.644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4254</v>
      </c>
      <c r="Z347" s="49">
        <f>Z346</f>
        <v>12.762</v>
      </c>
      <c r="AA347" s="286">
        <f>AA346</f>
        <v>4254</v>
      </c>
      <c r="AB347" s="49">
        <f>AB346</f>
        <v>12.762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111.9</v>
      </c>
      <c r="E355" s="17">
        <f t="shared" si="476"/>
        <v>0</v>
      </c>
      <c r="F355" s="18">
        <f t="shared" si="477"/>
        <v>26</v>
      </c>
      <c r="G355" s="8" t="e">
        <f t="shared" si="486"/>
        <v>#DIV/0!</v>
      </c>
      <c r="H355" s="18">
        <f t="shared" si="486"/>
        <v>23.235031277926719</v>
      </c>
      <c r="I355" s="16"/>
      <c r="J355" s="20"/>
      <c r="K355" s="16">
        <v>0</v>
      </c>
      <c r="L355" s="18">
        <v>85.9</v>
      </c>
      <c r="M355" s="16"/>
      <c r="N355" s="18"/>
      <c r="O355" s="138">
        <v>8.3000000000000007</v>
      </c>
      <c r="P355" s="92">
        <v>5</v>
      </c>
      <c r="Q355" s="18">
        <f t="shared" si="479"/>
        <v>41.5</v>
      </c>
      <c r="R355" s="92">
        <f t="shared" si="480"/>
        <v>5</v>
      </c>
      <c r="S355" s="18">
        <f t="shared" si="481"/>
        <v>127.4</v>
      </c>
      <c r="T355" s="16">
        <v>0</v>
      </c>
      <c r="U355" s="18">
        <v>85.9</v>
      </c>
      <c r="V355" s="16"/>
      <c r="W355" s="18"/>
      <c r="X355" s="138">
        <v>8.3000000000000007</v>
      </c>
      <c r="Y355" s="14">
        <v>5</v>
      </c>
      <c r="Z355" s="18">
        <f t="shared" si="482"/>
        <v>41.5</v>
      </c>
      <c r="AA355" s="14">
        <f t="shared" si="483"/>
        <v>5</v>
      </c>
      <c r="AB355" s="18">
        <f t="shared" si="484"/>
        <v>127.4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0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5</v>
      </c>
      <c r="D359" s="129">
        <v>9.75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5</v>
      </c>
      <c r="L359" s="129">
        <v>9.75</v>
      </c>
      <c r="M359" s="127"/>
      <c r="N359" s="129"/>
      <c r="O359" s="245">
        <v>2.1</v>
      </c>
      <c r="P359" s="92">
        <v>5</v>
      </c>
      <c r="Q359" s="18">
        <f t="shared" si="479"/>
        <v>10.5</v>
      </c>
      <c r="R359" s="92">
        <f t="shared" si="480"/>
        <v>5</v>
      </c>
      <c r="S359" s="18">
        <f t="shared" si="481"/>
        <v>20.25</v>
      </c>
      <c r="T359" s="127">
        <v>5</v>
      </c>
      <c r="U359" s="129">
        <v>9.75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9.75</v>
      </c>
    </row>
    <row r="360" spans="1:28">
      <c r="A360" s="8">
        <f t="shared" si="485"/>
        <v>23.110000000000003</v>
      </c>
      <c r="B360" s="16" t="s">
        <v>240</v>
      </c>
      <c r="C360" s="17"/>
      <c r="D360" s="18"/>
      <c r="E360" s="17">
        <f t="shared" si="476"/>
        <v>0</v>
      </c>
      <c r="F360" s="18">
        <f t="shared" si="477"/>
        <v>0</v>
      </c>
      <c r="G360" s="8" t="e">
        <f t="shared" si="486"/>
        <v>#DIV/0!</v>
      </c>
      <c r="H360" s="18" t="e">
        <f t="shared" si="486"/>
        <v>#DIV/0!</v>
      </c>
      <c r="I360" s="16"/>
      <c r="J360" s="20"/>
      <c r="K360" s="16">
        <v>0</v>
      </c>
      <c r="L360" s="18">
        <v>0</v>
      </c>
      <c r="M360" s="16"/>
      <c r="N360" s="18"/>
      <c r="O360" s="138">
        <v>2.1</v>
      </c>
      <c r="P360" s="92">
        <v>1</v>
      </c>
      <c r="Q360" s="18">
        <f t="shared" si="479"/>
        <v>2.1</v>
      </c>
      <c r="R360" s="92">
        <f t="shared" si="480"/>
        <v>1</v>
      </c>
      <c r="S360" s="18">
        <f t="shared" si="481"/>
        <v>2.1</v>
      </c>
      <c r="T360" s="16">
        <v>0</v>
      </c>
      <c r="U360" s="18">
        <v>0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0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22</v>
      </c>
      <c r="Q361" s="18">
        <f t="shared" si="479"/>
        <v>24.200000000000003</v>
      </c>
      <c r="R361" s="92">
        <f t="shared" si="480"/>
        <v>22</v>
      </c>
      <c r="S361" s="18">
        <f t="shared" si="481"/>
        <v>24.200000000000003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/>
      <c r="D364" s="129"/>
      <c r="E364" s="17">
        <f t="shared" si="476"/>
        <v>0</v>
      </c>
      <c r="F364" s="18">
        <f t="shared" si="477"/>
        <v>0</v>
      </c>
      <c r="G364" s="8" t="e">
        <f t="shared" si="486"/>
        <v>#DIV/0!</v>
      </c>
      <c r="H364" s="18" t="e">
        <f t="shared" si="486"/>
        <v>#DIV/0!</v>
      </c>
      <c r="I364" s="127"/>
      <c r="J364" s="130"/>
      <c r="K364" s="127">
        <v>0</v>
      </c>
      <c r="L364" s="129">
        <v>0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0</v>
      </c>
      <c r="T364" s="127">
        <v>0</v>
      </c>
      <c r="U364" s="129">
        <v>0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0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6</v>
      </c>
      <c r="Q367" s="18">
        <f t="shared" si="479"/>
        <v>49.800000000000004</v>
      </c>
      <c r="R367" s="92">
        <f t="shared" si="480"/>
        <v>6</v>
      </c>
      <c r="S367" s="18">
        <f t="shared" si="481"/>
        <v>49.800000000000004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81</v>
      </c>
      <c r="Q370" s="18">
        <f>O370*P370</f>
        <v>21.060000000000002</v>
      </c>
      <c r="R370" s="92">
        <f>P370</f>
        <v>81</v>
      </c>
      <c r="S370" s="18">
        <f>L370+Q370</f>
        <v>21.060000000000002</v>
      </c>
      <c r="T370" s="24">
        <v>0</v>
      </c>
      <c r="U370" s="26">
        <v>0</v>
      </c>
      <c r="V370" s="24"/>
      <c r="W370" s="26"/>
      <c r="X370" s="244">
        <v>0.26</v>
      </c>
      <c r="Y370" s="14">
        <v>81</v>
      </c>
      <c r="Z370" s="18">
        <f t="shared" si="482"/>
        <v>21.060000000000002</v>
      </c>
      <c r="AA370" s="14">
        <f t="shared" si="483"/>
        <v>81</v>
      </c>
      <c r="AB370" s="18">
        <f t="shared" si="484"/>
        <v>21.060000000000002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1</v>
      </c>
      <c r="Q381" s="18">
        <f t="shared" si="487"/>
        <v>31</v>
      </c>
      <c r="R381" s="92">
        <f t="shared" si="488"/>
        <v>1</v>
      </c>
      <c r="S381" s="18">
        <f t="shared" si="489"/>
        <v>31</v>
      </c>
      <c r="T381" s="263">
        <v>0</v>
      </c>
      <c r="U381" s="265">
        <v>0</v>
      </c>
      <c r="V381" s="263"/>
      <c r="W381" s="265"/>
      <c r="X381" s="268">
        <v>31</v>
      </c>
      <c r="Y381" s="14">
        <v>1</v>
      </c>
      <c r="Z381" s="18">
        <f t="shared" si="482"/>
        <v>31</v>
      </c>
      <c r="AA381" s="14">
        <f t="shared" si="483"/>
        <v>1</v>
      </c>
      <c r="AB381" s="18">
        <f t="shared" si="484"/>
        <v>31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7</v>
      </c>
      <c r="Q382" s="18">
        <f t="shared" si="487"/>
        <v>64.75</v>
      </c>
      <c r="R382" s="92">
        <f t="shared" si="488"/>
        <v>7</v>
      </c>
      <c r="S382" s="18">
        <f t="shared" si="489"/>
        <v>64.75</v>
      </c>
      <c r="T382" s="271">
        <v>0</v>
      </c>
      <c r="U382" s="267">
        <v>0</v>
      </c>
      <c r="V382" s="271"/>
      <c r="W382" s="267"/>
      <c r="X382" s="274">
        <v>9.25</v>
      </c>
      <c r="Y382" s="14">
        <v>4</v>
      </c>
      <c r="Z382" s="18">
        <f t="shared" si="482"/>
        <v>37</v>
      </c>
      <c r="AA382" s="14">
        <f t="shared" si="483"/>
        <v>4</v>
      </c>
      <c r="AB382" s="18">
        <f t="shared" si="484"/>
        <v>37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36</v>
      </c>
      <c r="Q383" s="18">
        <f t="shared" si="487"/>
        <v>298.8</v>
      </c>
      <c r="R383" s="92">
        <f t="shared" si="488"/>
        <v>36</v>
      </c>
      <c r="S383" s="18">
        <f t="shared" si="489"/>
        <v>298.8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21</v>
      </c>
      <c r="Z383" s="18">
        <f t="shared" si="482"/>
        <v>174.3</v>
      </c>
      <c r="AA383" s="14">
        <f t="shared" si="483"/>
        <v>21</v>
      </c>
      <c r="AB383" s="18">
        <f t="shared" si="484"/>
        <v>174.3</v>
      </c>
    </row>
    <row r="384" spans="1:28" s="50" customFormat="1">
      <c r="A384" s="46"/>
      <c r="B384" s="82" t="s">
        <v>104</v>
      </c>
      <c r="C384" s="83">
        <f>SUM(C350:C383)</f>
        <v>5</v>
      </c>
      <c r="D384" s="84">
        <f>SUM(D350:D383)</f>
        <v>121.65</v>
      </c>
      <c r="E384" s="83">
        <f>SUM(E350:E383)</f>
        <v>0</v>
      </c>
      <c r="F384" s="84">
        <f>SUM(F350:F383)</f>
        <v>26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5</v>
      </c>
      <c r="L384" s="84">
        <f t="shared" si="490"/>
        <v>95.65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164</v>
      </c>
      <c r="Q384" s="84">
        <f t="shared" si="491"/>
        <v>543.71</v>
      </c>
      <c r="R384" s="276">
        <f t="shared" si="491"/>
        <v>164</v>
      </c>
      <c r="S384" s="84">
        <f t="shared" si="491"/>
        <v>639.36</v>
      </c>
      <c r="T384" s="83">
        <f t="shared" si="491"/>
        <v>5</v>
      </c>
      <c r="U384" s="84">
        <f t="shared" si="491"/>
        <v>95.65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112</v>
      </c>
      <c r="Z384" s="84">
        <f t="shared" si="492"/>
        <v>304.86</v>
      </c>
      <c r="AA384" s="276">
        <f t="shared" si="492"/>
        <v>112</v>
      </c>
      <c r="AB384" s="84">
        <f t="shared" si="492"/>
        <v>400.51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260.69394749999998</v>
      </c>
      <c r="R388" s="92"/>
      <c r="S388" s="18">
        <f>Q388</f>
        <v>260.69394749999998</v>
      </c>
      <c r="T388" s="16"/>
      <c r="U388" s="18"/>
      <c r="V388" s="16"/>
      <c r="W388" s="18"/>
      <c r="X388" s="21"/>
      <c r="Y388" s="14"/>
      <c r="Z388" s="18">
        <v>128</v>
      </c>
      <c r="AA388" s="14">
        <f t="shared" ref="AA388" si="494">Y388</f>
        <v>0</v>
      </c>
      <c r="AB388" s="18">
        <f t="shared" ref="AB388" si="495">U388+Z388</f>
        <v>128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260.69394749999998</v>
      </c>
      <c r="R391" s="276">
        <f t="shared" si="500"/>
        <v>0</v>
      </c>
      <c r="S391" s="84">
        <f t="shared" si="500"/>
        <v>260.69394749999998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128</v>
      </c>
      <c r="AA391" s="276">
        <f>SUM(AA388:AA390)</f>
        <v>0</v>
      </c>
      <c r="AB391" s="84">
        <f>SUM(AB388:AB390)</f>
        <v>128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26.83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647</v>
      </c>
      <c r="Q393" s="129">
        <v>30.558</v>
      </c>
      <c r="R393" s="92">
        <f>P393</f>
        <v>647</v>
      </c>
      <c r="S393" s="18">
        <f>Q393</f>
        <v>30.558</v>
      </c>
      <c r="T393" s="127"/>
      <c r="U393" s="129"/>
      <c r="V393" s="127"/>
      <c r="W393" s="129"/>
      <c r="X393" s="131"/>
      <c r="Y393" s="108">
        <v>647</v>
      </c>
      <c r="Z393" s="129">
        <v>25</v>
      </c>
      <c r="AA393" s="14">
        <f t="shared" ref="AA393:AA396" si="503">Y393</f>
        <v>647</v>
      </c>
      <c r="AB393" s="18">
        <f t="shared" ref="AB393:AB396" si="504">U393+Z393</f>
        <v>25</v>
      </c>
    </row>
    <row r="394" spans="1:29">
      <c r="A394" s="126"/>
      <c r="B394" s="127" t="s">
        <v>172</v>
      </c>
      <c r="C394" s="128"/>
      <c r="D394" s="129">
        <v>4.96</v>
      </c>
      <c r="E394" s="189">
        <v>26479</v>
      </c>
      <c r="F394" s="129">
        <v>1.59</v>
      </c>
      <c r="G394" s="8" t="e">
        <f t="shared" si="502"/>
        <v>#DIV/0!</v>
      </c>
      <c r="H394" s="18">
        <f t="shared" si="502"/>
        <v>32.056451612903224</v>
      </c>
      <c r="I394" s="127"/>
      <c r="J394" s="130"/>
      <c r="K394" s="127"/>
      <c r="L394" s="129"/>
      <c r="M394" s="127"/>
      <c r="N394" s="129"/>
      <c r="O394" s="131"/>
      <c r="P394" s="277">
        <v>6503</v>
      </c>
      <c r="Q394" s="129">
        <v>7.8040000000000003</v>
      </c>
      <c r="R394" s="92">
        <f t="shared" ref="R394:R396" si="505">P394</f>
        <v>6503</v>
      </c>
      <c r="S394" s="18">
        <f t="shared" ref="S394:S396" si="506">Q394</f>
        <v>7.8040000000000003</v>
      </c>
      <c r="T394" s="127"/>
      <c r="U394" s="129"/>
      <c r="V394" s="127"/>
      <c r="W394" s="129"/>
      <c r="X394" s="131"/>
      <c r="Y394" s="108">
        <v>6503</v>
      </c>
      <c r="Z394" s="129">
        <v>7.8040000000000003</v>
      </c>
      <c r="AA394" s="14">
        <f t="shared" si="503"/>
        <v>6503</v>
      </c>
      <c r="AB394" s="18">
        <f t="shared" si="504"/>
        <v>7.8040000000000003</v>
      </c>
    </row>
    <row r="395" spans="1:29">
      <c r="A395" s="126"/>
      <c r="B395" s="127" t="s">
        <v>173</v>
      </c>
      <c r="C395" s="128"/>
      <c r="D395" s="129">
        <v>43.86</v>
      </c>
      <c r="E395" s="189">
        <v>17078</v>
      </c>
      <c r="F395" s="129">
        <v>1.37</v>
      </c>
      <c r="G395" s="8" t="e">
        <f t="shared" si="502"/>
        <v>#DIV/0!</v>
      </c>
      <c r="H395" s="18">
        <f t="shared" si="502"/>
        <v>3.1235750113999092</v>
      </c>
      <c r="I395" s="127"/>
      <c r="J395" s="130"/>
      <c r="K395" s="127"/>
      <c r="L395" s="129"/>
      <c r="M395" s="127"/>
      <c r="N395" s="129"/>
      <c r="O395" s="131"/>
      <c r="P395" s="277">
        <v>220</v>
      </c>
      <c r="Q395" s="129">
        <v>63.6</v>
      </c>
      <c r="R395" s="92">
        <f t="shared" si="505"/>
        <v>220</v>
      </c>
      <c r="S395" s="18">
        <f t="shared" si="506"/>
        <v>63.6</v>
      </c>
      <c r="T395" s="127"/>
      <c r="U395" s="129"/>
      <c r="V395" s="127"/>
      <c r="W395" s="129"/>
      <c r="X395" s="131"/>
      <c r="Y395" s="108">
        <v>220</v>
      </c>
      <c r="Z395" s="129">
        <v>35</v>
      </c>
      <c r="AA395" s="14">
        <f t="shared" si="503"/>
        <v>220</v>
      </c>
      <c r="AB395" s="18">
        <f t="shared" si="504"/>
        <v>35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38.545462237499997</v>
      </c>
      <c r="R396" s="92">
        <f t="shared" si="505"/>
        <v>0</v>
      </c>
      <c r="S396" s="18">
        <f t="shared" si="506"/>
        <v>38.545462237499997</v>
      </c>
      <c r="T396" s="16"/>
      <c r="U396" s="18"/>
      <c r="V396" s="16"/>
      <c r="W396" s="18"/>
      <c r="X396" s="21"/>
      <c r="Y396" s="14"/>
      <c r="Z396" s="18">
        <v>18</v>
      </c>
      <c r="AA396" s="14">
        <f t="shared" si="503"/>
        <v>0</v>
      </c>
      <c r="AB396" s="18">
        <f t="shared" si="504"/>
        <v>18</v>
      </c>
    </row>
    <row r="397" spans="1:29" s="50" customFormat="1">
      <c r="A397" s="46"/>
      <c r="B397" s="82" t="s">
        <v>106</v>
      </c>
      <c r="C397" s="83"/>
      <c r="D397" s="84">
        <f>SUM(D393:D396)</f>
        <v>99.481999999999999</v>
      </c>
      <c r="E397" s="83">
        <f>SUM(E393:E396)</f>
        <v>43557</v>
      </c>
      <c r="F397" s="84">
        <f>SUM(F393:F396)</f>
        <v>2.96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7370</v>
      </c>
      <c r="Q397" s="84">
        <f t="shared" si="508"/>
        <v>140.50746223749999</v>
      </c>
      <c r="R397" s="276">
        <f t="shared" si="508"/>
        <v>7370</v>
      </c>
      <c r="S397" s="84">
        <f t="shared" si="508"/>
        <v>140.50746223749999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7370</v>
      </c>
      <c r="Z397" s="84">
        <f>SUM(Z393:Z396)</f>
        <v>85.804000000000002</v>
      </c>
      <c r="AA397" s="276">
        <f>SUM(AA393:AA396)</f>
        <v>7370</v>
      </c>
      <c r="AB397" s="84">
        <f>SUM(AB393:AB396)</f>
        <v>85.804000000000002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2438.3089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2056.4688000000001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5</v>
      </c>
      <c r="L398" s="84">
        <f>SUM(L21+L44+L52+L76+L86+L109+L117+L141+L147+L149+L156+L162+L168+L174+L180+L186+L192+L206+L212+L216+L237+L258+L283+L297+L306+L311+L315+L322+L326+L330+L333+L337+L343+L347+L384+L391+L397)</f>
        <v>95.65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100621</v>
      </c>
      <c r="Q398" s="84">
        <f>SUM(Q21+Q44+Q52+Q76+Q86+Q109+Q117+Q141+Q147+Q149+Q156+Q162+Q168+Q174+Q180+Q186+Q192+Q206+Q212+Q216+Q237+Q258+Q283+Q297+Q306+Q311+Q315+Q322+Q326+Q330+Q333+Q337+Q343+Q347+Q384+Q391+Q397)</f>
        <v>3441.4710097374996</v>
      </c>
      <c r="R398" s="276">
        <f>R397+R391+R384+R347+R343+R337+R333+R330+R326+R322+R315+R311+R306+R297+R283+R260+R216+R212+R206+R193+R147+R143+R78</f>
        <v>100621</v>
      </c>
      <c r="S398" s="84">
        <f>SUM(S21+S44+S52+S76+S86+S109+S117+S141+S147+S149+S156+S162+S168+S174+S180+S186+S192+S206+S212+S216+S237+S258+S283+S297+S306+S311+S315+S322+S326+S330+S333+S337+S343+S347+S384+S391+S397)</f>
        <v>3537.1210097374997</v>
      </c>
      <c r="T398" s="83">
        <f>T397+T391+T384+T347+T343+T337+T333+T330+T326+T322+T315+T311+T306+T297+T283+T260+T216+T212+T206+T193+T147+T143+T78</f>
        <v>5</v>
      </c>
      <c r="U398" s="84">
        <f>SUM(U21+U44+U52+U76+U86+U109+U117+U141+U147+U149+U156+U162+U168+U174+U180+U186+U192+U206+U212+U216+U237+U258+U283+U297+U306+U311+U315+U322+U326+U330+U333+U337+U343+U347+U384+U391+U397)</f>
        <v>95.65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99941</v>
      </c>
      <c r="Z398" s="84">
        <f>SUM(Z21+Z44+Z52+Z76+Z86+Z109+Z117+Z141+Z147+Z149+Z156+Z162+Z168+Z174+Z180+Z186+Z192+Z206+Z212+Z216+Z237+Z258+Z283+Z297+Z306+Z311+Z315+Z322+Z326+Z330+Z333+Z337+Z343+Z347+Z384+Z391+Z397)</f>
        <v>2944.635600000001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99941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3040.2856000000011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2438.3089</v>
      </c>
      <c r="E403" s="82"/>
      <c r="F403" s="84">
        <f>F398</f>
        <v>2056.4688000000001</v>
      </c>
      <c r="G403" s="82"/>
      <c r="H403" s="82"/>
      <c r="I403" s="82"/>
      <c r="J403" s="84">
        <f>J398</f>
        <v>0</v>
      </c>
      <c r="K403" s="83"/>
      <c r="L403" s="84">
        <f>L398</f>
        <v>95.65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3441.4710097374996</v>
      </c>
      <c r="R403" s="276"/>
      <c r="S403" s="84">
        <f>S398</f>
        <v>3537.1210097374997</v>
      </c>
      <c r="T403" s="83"/>
      <c r="U403" s="84">
        <f>U398</f>
        <v>95.65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2944.635600000001</v>
      </c>
      <c r="AA403" s="276"/>
      <c r="AB403" s="84">
        <f>AB398</f>
        <v>3040.2856000000011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/>
      <c r="Q407" s="18">
        <f>O407*P407</f>
        <v>0</v>
      </c>
      <c r="R407" s="92">
        <f>P407</f>
        <v>0</v>
      </c>
      <c r="S407" s="18">
        <f>L407+Q407</f>
        <v>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12</v>
      </c>
      <c r="Q412" s="18">
        <f t="shared" si="512"/>
        <v>36</v>
      </c>
      <c r="R412" s="92">
        <f t="shared" si="513"/>
        <v>12</v>
      </c>
      <c r="S412" s="18">
        <f t="shared" si="514"/>
        <v>36</v>
      </c>
      <c r="T412" s="22"/>
      <c r="U412" s="18"/>
      <c r="V412" s="22"/>
      <c r="W412" s="18"/>
      <c r="X412" s="21">
        <v>3</v>
      </c>
      <c r="Y412" s="14"/>
      <c r="Z412" s="18">
        <f t="shared" si="515"/>
        <v>0</v>
      </c>
      <c r="AA412" s="14">
        <f t="shared" si="516"/>
        <v>0</v>
      </c>
      <c r="AB412" s="18">
        <f t="shared" si="517"/>
        <v>0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12</v>
      </c>
      <c r="Q413" s="18">
        <f t="shared" si="512"/>
        <v>42</v>
      </c>
      <c r="R413" s="92">
        <f t="shared" si="513"/>
        <v>12</v>
      </c>
      <c r="S413" s="18">
        <f t="shared" si="514"/>
        <v>42</v>
      </c>
      <c r="T413" s="22"/>
      <c r="U413" s="18"/>
      <c r="V413" s="22"/>
      <c r="W413" s="18"/>
      <c r="X413" s="21">
        <v>3.5</v>
      </c>
      <c r="Y413" s="14"/>
      <c r="Z413" s="18">
        <f t="shared" si="515"/>
        <v>0</v>
      </c>
      <c r="AA413" s="14">
        <f t="shared" si="516"/>
        <v>0</v>
      </c>
      <c r="AB413" s="18">
        <f t="shared" si="517"/>
        <v>0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/>
      <c r="Q414" s="18">
        <f t="shared" si="512"/>
        <v>0</v>
      </c>
      <c r="R414" s="92">
        <f t="shared" si="513"/>
        <v>0</v>
      </c>
      <c r="S414" s="18">
        <f t="shared" si="514"/>
        <v>0</v>
      </c>
      <c r="T414" s="22"/>
      <c r="U414" s="18"/>
      <c r="V414" s="22"/>
      <c r="W414" s="18"/>
      <c r="X414" s="21">
        <v>0.75</v>
      </c>
      <c r="Y414" s="14"/>
      <c r="Z414" s="18">
        <f t="shared" si="515"/>
        <v>0</v>
      </c>
      <c r="AA414" s="14">
        <f t="shared" si="516"/>
        <v>0</v>
      </c>
      <c r="AB414" s="18">
        <f t="shared" si="517"/>
        <v>0</v>
      </c>
    </row>
    <row r="415" spans="1:28">
      <c r="A415" s="8">
        <f t="shared" si="518"/>
        <v>26.090000000000014</v>
      </c>
      <c r="B415" s="22" t="s">
        <v>34</v>
      </c>
      <c r="C415" s="17">
        <v>2</v>
      </c>
      <c r="D415" s="18">
        <v>1.8</v>
      </c>
      <c r="E415" s="17">
        <f>C415</f>
        <v>2</v>
      </c>
      <c r="F415" s="18">
        <f>D415</f>
        <v>1.8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9</v>
      </c>
      <c r="Q415" s="18">
        <f t="shared" si="512"/>
        <v>8.1</v>
      </c>
      <c r="R415" s="92">
        <f t="shared" si="513"/>
        <v>9</v>
      </c>
      <c r="S415" s="18">
        <f t="shared" si="514"/>
        <v>8.1</v>
      </c>
      <c r="T415" s="22"/>
      <c r="U415" s="18"/>
      <c r="V415" s="22"/>
      <c r="W415" s="18"/>
      <c r="X415" s="21">
        <v>0.9</v>
      </c>
      <c r="Y415" s="14">
        <v>9</v>
      </c>
      <c r="Z415" s="18">
        <f t="shared" si="515"/>
        <v>8.1</v>
      </c>
      <c r="AA415" s="14">
        <f t="shared" si="516"/>
        <v>9</v>
      </c>
      <c r="AB415" s="18">
        <f t="shared" si="517"/>
        <v>8.1</v>
      </c>
    </row>
    <row r="416" spans="1:28" s="50" customFormat="1">
      <c r="A416" s="46"/>
      <c r="B416" s="89" t="s">
        <v>282</v>
      </c>
      <c r="C416" s="83">
        <f>SUM(C407:C415)</f>
        <v>2</v>
      </c>
      <c r="D416" s="84">
        <f>SUM(D407:D415)</f>
        <v>1.8</v>
      </c>
      <c r="E416" s="83">
        <f>SUM(E407:E415)</f>
        <v>2</v>
      </c>
      <c r="F416" s="84">
        <f>SUM(F407:F415)</f>
        <v>1.8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86.1</v>
      </c>
      <c r="R416" s="276"/>
      <c r="S416" s="84">
        <f>SUM(S407:S415)</f>
        <v>86.1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8.1</v>
      </c>
      <c r="AA416" s="276"/>
      <c r="AB416" s="84">
        <f>SUM(AB407:AB415)</f>
        <v>8.1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1440</v>
      </c>
      <c r="D418" s="53">
        <v>259.2</v>
      </c>
      <c r="E418" s="17">
        <f t="shared" ref="E418:F439" si="520">C418</f>
        <v>1440</v>
      </c>
      <c r="F418" s="18">
        <f t="shared" si="520"/>
        <v>259.2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1440</v>
      </c>
      <c r="Q418" s="18">
        <f t="shared" ref="Q418:Q439" si="522">O418*P418</f>
        <v>259.2</v>
      </c>
      <c r="R418" s="92">
        <f t="shared" ref="R418:R439" si="523">P418</f>
        <v>1440</v>
      </c>
      <c r="S418" s="18">
        <f t="shared" ref="S418:S439" si="524">L418+Q418</f>
        <v>259.2</v>
      </c>
      <c r="T418" s="51"/>
      <c r="U418" s="53"/>
      <c r="V418" s="51"/>
      <c r="W418" s="53"/>
      <c r="X418" s="250">
        <v>0.18</v>
      </c>
      <c r="Y418" s="312">
        <v>1470</v>
      </c>
      <c r="Z418" s="18">
        <f t="shared" ref="Z418:Z439" si="525">X418*Y418</f>
        <v>264.59999999999997</v>
      </c>
      <c r="AA418" s="14">
        <f t="shared" ref="AA418:AA439" si="526">Y418</f>
        <v>1470</v>
      </c>
      <c r="AB418" s="18">
        <f t="shared" ref="AB418:AB439" si="527">U418+Z418</f>
        <v>264.59999999999997</v>
      </c>
    </row>
    <row r="419" spans="1:28">
      <c r="A419" s="206">
        <f>+A418+0.01</f>
        <v>26.110000000000003</v>
      </c>
      <c r="B419" s="51" t="s">
        <v>285</v>
      </c>
      <c r="C419" s="52">
        <v>1440</v>
      </c>
      <c r="D419" s="53">
        <v>17.28</v>
      </c>
      <c r="E419" s="17">
        <f t="shared" si="520"/>
        <v>1440</v>
      </c>
      <c r="F419" s="18">
        <f t="shared" si="520"/>
        <v>17.28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1440</v>
      </c>
      <c r="Q419" s="18">
        <f t="shared" si="522"/>
        <v>17.28</v>
      </c>
      <c r="R419" s="92">
        <f t="shared" si="523"/>
        <v>1440</v>
      </c>
      <c r="S419" s="18">
        <f t="shared" si="524"/>
        <v>17.28</v>
      </c>
      <c r="T419" s="51"/>
      <c r="U419" s="53"/>
      <c r="V419" s="51"/>
      <c r="W419" s="53"/>
      <c r="X419" s="250">
        <v>1.2E-2</v>
      </c>
      <c r="Y419" s="312">
        <v>1470</v>
      </c>
      <c r="Z419" s="18">
        <f t="shared" si="525"/>
        <v>17.64</v>
      </c>
      <c r="AA419" s="14">
        <f t="shared" si="526"/>
        <v>1470</v>
      </c>
      <c r="AB419" s="18">
        <f t="shared" si="527"/>
        <v>17.64</v>
      </c>
    </row>
    <row r="420" spans="1:28" ht="47.25">
      <c r="A420" s="206">
        <f>+A419+0.01</f>
        <v>26.120000000000005</v>
      </c>
      <c r="B420" s="51" t="s">
        <v>286</v>
      </c>
      <c r="C420" s="52">
        <v>1440</v>
      </c>
      <c r="D420" s="53">
        <v>14.4</v>
      </c>
      <c r="E420" s="17">
        <f t="shared" si="520"/>
        <v>1440</v>
      </c>
      <c r="F420" s="18">
        <f t="shared" si="520"/>
        <v>14.4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1440</v>
      </c>
      <c r="Q420" s="18">
        <f t="shared" si="522"/>
        <v>14.4</v>
      </c>
      <c r="R420" s="92">
        <f t="shared" si="523"/>
        <v>1440</v>
      </c>
      <c r="S420" s="18">
        <f t="shared" si="524"/>
        <v>14.4</v>
      </c>
      <c r="T420" s="51"/>
      <c r="U420" s="53"/>
      <c r="V420" s="51"/>
      <c r="W420" s="53"/>
      <c r="X420" s="250">
        <v>0.01</v>
      </c>
      <c r="Y420" s="312">
        <v>1470</v>
      </c>
      <c r="Z420" s="18">
        <f t="shared" si="525"/>
        <v>14.700000000000001</v>
      </c>
      <c r="AA420" s="14">
        <f t="shared" si="526"/>
        <v>1470</v>
      </c>
      <c r="AB420" s="18">
        <f t="shared" si="527"/>
        <v>14.700000000000001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12</v>
      </c>
      <c r="D422" s="18">
        <v>36</v>
      </c>
      <c r="E422" s="17">
        <f t="shared" si="520"/>
        <v>12</v>
      </c>
      <c r="F422" s="18">
        <f t="shared" si="520"/>
        <v>36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12</v>
      </c>
      <c r="Q422" s="18">
        <f t="shared" si="522"/>
        <v>36</v>
      </c>
      <c r="R422" s="92">
        <f t="shared" si="523"/>
        <v>12</v>
      </c>
      <c r="S422" s="18">
        <f t="shared" si="524"/>
        <v>36</v>
      </c>
      <c r="T422" s="22"/>
      <c r="U422" s="18"/>
      <c r="V422" s="22"/>
      <c r="W422" s="18"/>
      <c r="X422" s="21">
        <v>3</v>
      </c>
      <c r="Y422" s="14">
        <v>12</v>
      </c>
      <c r="Z422" s="18">
        <f t="shared" si="525"/>
        <v>36</v>
      </c>
      <c r="AA422" s="14">
        <f t="shared" si="526"/>
        <v>12</v>
      </c>
      <c r="AB422" s="18">
        <f t="shared" si="527"/>
        <v>36</v>
      </c>
    </row>
    <row r="423" spans="1:28" ht="31.5">
      <c r="A423" s="206" t="s">
        <v>43</v>
      </c>
      <c r="B423" s="22" t="s">
        <v>77</v>
      </c>
      <c r="C423" s="17">
        <v>12</v>
      </c>
      <c r="D423" s="18">
        <v>36</v>
      </c>
      <c r="E423" s="17">
        <f t="shared" si="520"/>
        <v>12</v>
      </c>
      <c r="F423" s="18">
        <f t="shared" si="520"/>
        <v>36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12</v>
      </c>
      <c r="Q423" s="18">
        <f t="shared" si="522"/>
        <v>36</v>
      </c>
      <c r="R423" s="92">
        <f t="shared" si="523"/>
        <v>12</v>
      </c>
      <c r="S423" s="18">
        <f t="shared" si="524"/>
        <v>36</v>
      </c>
      <c r="T423" s="22"/>
      <c r="U423" s="18"/>
      <c r="V423" s="22"/>
      <c r="W423" s="18"/>
      <c r="X423" s="21">
        <v>3</v>
      </c>
      <c r="Y423" s="14">
        <v>12</v>
      </c>
      <c r="Z423" s="18">
        <f t="shared" si="525"/>
        <v>36</v>
      </c>
      <c r="AA423" s="14">
        <f t="shared" si="526"/>
        <v>12</v>
      </c>
      <c r="AB423" s="18">
        <f t="shared" si="527"/>
        <v>36</v>
      </c>
    </row>
    <row r="424" spans="1:28" ht="31.5">
      <c r="A424" s="206" t="s">
        <v>45</v>
      </c>
      <c r="B424" s="22" t="s">
        <v>78</v>
      </c>
      <c r="C424" s="17">
        <v>12</v>
      </c>
      <c r="D424" s="18">
        <v>115.20000000000002</v>
      </c>
      <c r="E424" s="17">
        <f t="shared" si="520"/>
        <v>12</v>
      </c>
      <c r="F424" s="18">
        <f t="shared" si="520"/>
        <v>115.20000000000002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12</v>
      </c>
      <c r="Q424" s="18">
        <f t="shared" si="522"/>
        <v>115.19999999999999</v>
      </c>
      <c r="R424" s="92">
        <f t="shared" si="523"/>
        <v>12</v>
      </c>
      <c r="S424" s="18">
        <f t="shared" si="524"/>
        <v>115.19999999999999</v>
      </c>
      <c r="T424" s="22"/>
      <c r="U424" s="18"/>
      <c r="V424" s="22"/>
      <c r="W424" s="18"/>
      <c r="X424" s="21">
        <v>9.6</v>
      </c>
      <c r="Y424" s="14">
        <v>12</v>
      </c>
      <c r="Z424" s="18">
        <f t="shared" si="525"/>
        <v>115.19999999999999</v>
      </c>
      <c r="AA424" s="14">
        <f t="shared" si="526"/>
        <v>12</v>
      </c>
      <c r="AB424" s="18">
        <f t="shared" si="527"/>
        <v>115.19999999999999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12</v>
      </c>
      <c r="D426" s="18">
        <v>21.6</v>
      </c>
      <c r="E426" s="17">
        <f t="shared" si="520"/>
        <v>12</v>
      </c>
      <c r="F426" s="18">
        <f t="shared" si="520"/>
        <v>21.6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12</v>
      </c>
      <c r="Q426" s="18">
        <f t="shared" si="522"/>
        <v>21.6</v>
      </c>
      <c r="R426" s="92">
        <f t="shared" si="523"/>
        <v>12</v>
      </c>
      <c r="S426" s="18">
        <f t="shared" si="524"/>
        <v>21.6</v>
      </c>
      <c r="T426" s="22"/>
      <c r="U426" s="18"/>
      <c r="V426" s="22"/>
      <c r="W426" s="18"/>
      <c r="X426" s="21">
        <v>1.8</v>
      </c>
      <c r="Y426" s="14">
        <v>12</v>
      </c>
      <c r="Z426" s="18">
        <f t="shared" si="525"/>
        <v>21.6</v>
      </c>
      <c r="AA426" s="14">
        <f t="shared" si="526"/>
        <v>12</v>
      </c>
      <c r="AB426" s="18">
        <f t="shared" si="527"/>
        <v>21.6</v>
      </c>
    </row>
    <row r="427" spans="1:28" ht="31.5">
      <c r="A427" s="206" t="s">
        <v>51</v>
      </c>
      <c r="B427" s="22" t="s">
        <v>50</v>
      </c>
      <c r="C427" s="17">
        <v>12</v>
      </c>
      <c r="D427" s="18">
        <v>14.399999999999999</v>
      </c>
      <c r="E427" s="17">
        <f t="shared" si="520"/>
        <v>12</v>
      </c>
      <c r="F427" s="18">
        <f t="shared" si="520"/>
        <v>14.399999999999999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12</v>
      </c>
      <c r="Q427" s="18">
        <f t="shared" si="522"/>
        <v>14.399999999999999</v>
      </c>
      <c r="R427" s="92">
        <f t="shared" si="523"/>
        <v>12</v>
      </c>
      <c r="S427" s="18">
        <f t="shared" si="524"/>
        <v>14.399999999999999</v>
      </c>
      <c r="T427" s="22"/>
      <c r="U427" s="18"/>
      <c r="V427" s="22"/>
      <c r="W427" s="18"/>
      <c r="X427" s="21">
        <v>1.2</v>
      </c>
      <c r="Y427" s="14">
        <v>12</v>
      </c>
      <c r="Z427" s="18">
        <f t="shared" si="525"/>
        <v>14.399999999999999</v>
      </c>
      <c r="AA427" s="14">
        <f t="shared" si="526"/>
        <v>12</v>
      </c>
      <c r="AB427" s="18">
        <f t="shared" si="527"/>
        <v>14.399999999999999</v>
      </c>
    </row>
    <row r="428" spans="1:28" ht="47.25">
      <c r="A428" s="206" t="s">
        <v>53</v>
      </c>
      <c r="B428" s="22" t="s">
        <v>81</v>
      </c>
      <c r="C428" s="17">
        <v>12</v>
      </c>
      <c r="D428" s="18">
        <v>14.399999999999999</v>
      </c>
      <c r="E428" s="17">
        <f t="shared" si="520"/>
        <v>12</v>
      </c>
      <c r="F428" s="18">
        <f t="shared" si="520"/>
        <v>14.399999999999999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12</v>
      </c>
      <c r="Q428" s="18">
        <f t="shared" si="522"/>
        <v>14.399999999999999</v>
      </c>
      <c r="R428" s="92">
        <f t="shared" si="523"/>
        <v>12</v>
      </c>
      <c r="S428" s="18">
        <f t="shared" si="524"/>
        <v>14.399999999999999</v>
      </c>
      <c r="T428" s="22"/>
      <c r="U428" s="18"/>
      <c r="V428" s="22"/>
      <c r="W428" s="18"/>
      <c r="X428" s="21">
        <v>1.2</v>
      </c>
      <c r="Y428" s="14">
        <v>12</v>
      </c>
      <c r="Z428" s="18">
        <f t="shared" si="525"/>
        <v>14.399999999999999</v>
      </c>
      <c r="AA428" s="14">
        <f t="shared" si="526"/>
        <v>12</v>
      </c>
      <c r="AB428" s="18">
        <f t="shared" si="527"/>
        <v>14.399999999999999</v>
      </c>
    </row>
    <row r="429" spans="1:28" ht="47.25">
      <c r="A429" s="206" t="s">
        <v>82</v>
      </c>
      <c r="B429" s="22" t="s">
        <v>83</v>
      </c>
      <c r="C429" s="17">
        <v>12</v>
      </c>
      <c r="D429" s="18">
        <v>21.6</v>
      </c>
      <c r="E429" s="17">
        <f t="shared" si="520"/>
        <v>12</v>
      </c>
      <c r="F429" s="18">
        <f t="shared" si="520"/>
        <v>21.6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12</v>
      </c>
      <c r="Q429" s="18">
        <f t="shared" si="522"/>
        <v>21.6</v>
      </c>
      <c r="R429" s="92">
        <f t="shared" si="523"/>
        <v>12</v>
      </c>
      <c r="S429" s="18">
        <f t="shared" si="524"/>
        <v>21.6</v>
      </c>
      <c r="T429" s="22"/>
      <c r="U429" s="18"/>
      <c r="V429" s="22"/>
      <c r="W429" s="18"/>
      <c r="X429" s="21">
        <v>1.8</v>
      </c>
      <c r="Y429" s="14">
        <v>12</v>
      </c>
      <c r="Z429" s="18">
        <f t="shared" si="525"/>
        <v>21.6</v>
      </c>
      <c r="AA429" s="14">
        <f t="shared" si="526"/>
        <v>12</v>
      </c>
      <c r="AB429" s="18">
        <f t="shared" si="527"/>
        <v>21.6</v>
      </c>
    </row>
    <row r="430" spans="1:28" ht="31.5">
      <c r="A430" s="206">
        <v>26.14</v>
      </c>
      <c r="B430" s="51" t="s">
        <v>287</v>
      </c>
      <c r="C430" s="52">
        <v>1440</v>
      </c>
      <c r="D430" s="53">
        <v>14.4</v>
      </c>
      <c r="E430" s="17">
        <f t="shared" si="520"/>
        <v>1440</v>
      </c>
      <c r="F430" s="18">
        <f t="shared" si="520"/>
        <v>14.4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1440</v>
      </c>
      <c r="Q430" s="18">
        <f t="shared" si="522"/>
        <v>14.4</v>
      </c>
      <c r="R430" s="92">
        <f t="shared" si="523"/>
        <v>1440</v>
      </c>
      <c r="S430" s="18">
        <f t="shared" si="524"/>
        <v>14.4</v>
      </c>
      <c r="T430" s="51"/>
      <c r="U430" s="53"/>
      <c r="V430" s="51"/>
      <c r="W430" s="53"/>
      <c r="X430" s="250">
        <v>0.01</v>
      </c>
      <c r="Y430" s="312">
        <v>1470</v>
      </c>
      <c r="Z430" s="18">
        <f t="shared" si="525"/>
        <v>14.700000000000001</v>
      </c>
      <c r="AA430" s="14">
        <f t="shared" si="526"/>
        <v>1470</v>
      </c>
      <c r="AB430" s="18">
        <f t="shared" si="527"/>
        <v>14.700000000000001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1440</v>
      </c>
      <c r="D431" s="53">
        <v>14.4</v>
      </c>
      <c r="E431" s="17">
        <f t="shared" si="520"/>
        <v>1440</v>
      </c>
      <c r="F431" s="18">
        <f t="shared" si="520"/>
        <v>14.4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1440</v>
      </c>
      <c r="Q431" s="18">
        <f t="shared" si="522"/>
        <v>14.4</v>
      </c>
      <c r="R431" s="92">
        <f t="shared" si="523"/>
        <v>1440</v>
      </c>
      <c r="S431" s="18">
        <f t="shared" si="524"/>
        <v>14.4</v>
      </c>
      <c r="T431" s="51"/>
      <c r="U431" s="53"/>
      <c r="V431" s="51"/>
      <c r="W431" s="53"/>
      <c r="X431" s="250">
        <v>0.01</v>
      </c>
      <c r="Y431" s="312">
        <v>1470</v>
      </c>
      <c r="Z431" s="18">
        <f t="shared" si="525"/>
        <v>14.700000000000001</v>
      </c>
      <c r="AA431" s="14">
        <f t="shared" si="526"/>
        <v>1470</v>
      </c>
      <c r="AB431" s="18">
        <f t="shared" si="527"/>
        <v>14.700000000000001</v>
      </c>
    </row>
    <row r="432" spans="1:28" ht="31.5">
      <c r="A432" s="206">
        <f t="shared" si="528"/>
        <v>26.160000000000004</v>
      </c>
      <c r="B432" s="51" t="s">
        <v>289</v>
      </c>
      <c r="C432" s="52">
        <v>1440</v>
      </c>
      <c r="D432" s="53">
        <v>18</v>
      </c>
      <c r="E432" s="17">
        <f t="shared" si="520"/>
        <v>1440</v>
      </c>
      <c r="F432" s="18">
        <f t="shared" si="520"/>
        <v>18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1440</v>
      </c>
      <c r="Q432" s="18">
        <f t="shared" si="522"/>
        <v>18</v>
      </c>
      <c r="R432" s="92">
        <f t="shared" si="523"/>
        <v>1440</v>
      </c>
      <c r="S432" s="18">
        <f t="shared" si="524"/>
        <v>18</v>
      </c>
      <c r="T432" s="51"/>
      <c r="U432" s="53"/>
      <c r="V432" s="51"/>
      <c r="W432" s="53"/>
      <c r="X432" s="250">
        <v>1.2500000000000001E-2</v>
      </c>
      <c r="Y432" s="312">
        <v>1470</v>
      </c>
      <c r="Z432" s="18">
        <f t="shared" si="525"/>
        <v>18.375</v>
      </c>
      <c r="AA432" s="14">
        <f t="shared" si="526"/>
        <v>1470</v>
      </c>
      <c r="AB432" s="18">
        <f t="shared" si="527"/>
        <v>18.375</v>
      </c>
    </row>
    <row r="433" spans="1:28">
      <c r="A433" s="206">
        <f t="shared" si="528"/>
        <v>26.170000000000005</v>
      </c>
      <c r="B433" s="51" t="s">
        <v>290</v>
      </c>
      <c r="C433" s="52">
        <v>1440</v>
      </c>
      <c r="D433" s="53">
        <v>10.799999999999999</v>
      </c>
      <c r="E433" s="17">
        <f t="shared" si="520"/>
        <v>1440</v>
      </c>
      <c r="F433" s="18">
        <f t="shared" si="520"/>
        <v>10.799999999999999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1440</v>
      </c>
      <c r="Q433" s="18">
        <f t="shared" si="522"/>
        <v>10.799999999999999</v>
      </c>
      <c r="R433" s="92">
        <f t="shared" si="523"/>
        <v>1440</v>
      </c>
      <c r="S433" s="18">
        <f t="shared" si="524"/>
        <v>10.799999999999999</v>
      </c>
      <c r="T433" s="51"/>
      <c r="U433" s="53"/>
      <c r="V433" s="51"/>
      <c r="W433" s="53"/>
      <c r="X433" s="250">
        <v>7.4999999999999997E-3</v>
      </c>
      <c r="Y433" s="312">
        <v>1470</v>
      </c>
      <c r="Z433" s="18">
        <f t="shared" si="525"/>
        <v>11.025</v>
      </c>
      <c r="AA433" s="14">
        <f t="shared" si="526"/>
        <v>1470</v>
      </c>
      <c r="AB433" s="18">
        <f t="shared" si="527"/>
        <v>11.025</v>
      </c>
    </row>
    <row r="434" spans="1:28" ht="31.5">
      <c r="A434" s="206">
        <f t="shared" si="528"/>
        <v>26.180000000000007</v>
      </c>
      <c r="B434" s="51" t="s">
        <v>291</v>
      </c>
      <c r="C434" s="52">
        <v>1440</v>
      </c>
      <c r="D434" s="53">
        <v>10.799999999999999</v>
      </c>
      <c r="E434" s="17">
        <f t="shared" si="520"/>
        <v>1440</v>
      </c>
      <c r="F434" s="18">
        <f t="shared" si="520"/>
        <v>10.799999999999999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1440</v>
      </c>
      <c r="Q434" s="18">
        <f t="shared" si="522"/>
        <v>10.799999999999999</v>
      </c>
      <c r="R434" s="92">
        <f t="shared" si="523"/>
        <v>1440</v>
      </c>
      <c r="S434" s="18">
        <f t="shared" si="524"/>
        <v>10.799999999999999</v>
      </c>
      <c r="T434" s="51"/>
      <c r="U434" s="53"/>
      <c r="V434" s="51"/>
      <c r="W434" s="53"/>
      <c r="X434" s="250">
        <v>7.4999999999999997E-3</v>
      </c>
      <c r="Y434" s="312">
        <v>1470</v>
      </c>
      <c r="Z434" s="18">
        <f t="shared" si="525"/>
        <v>11.025</v>
      </c>
      <c r="AA434" s="14">
        <f t="shared" si="526"/>
        <v>1470</v>
      </c>
      <c r="AB434" s="18">
        <f t="shared" si="527"/>
        <v>11.025</v>
      </c>
    </row>
    <row r="435" spans="1:28" ht="31.5">
      <c r="A435" s="206">
        <f t="shared" si="528"/>
        <v>26.190000000000008</v>
      </c>
      <c r="B435" s="51" t="s">
        <v>292</v>
      </c>
      <c r="C435" s="52">
        <v>1440</v>
      </c>
      <c r="D435" s="53">
        <v>2.88</v>
      </c>
      <c r="E435" s="17">
        <f t="shared" si="520"/>
        <v>1440</v>
      </c>
      <c r="F435" s="18">
        <f t="shared" si="520"/>
        <v>2.88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1440</v>
      </c>
      <c r="Q435" s="18">
        <f t="shared" si="522"/>
        <v>2.88</v>
      </c>
      <c r="R435" s="92">
        <f t="shared" si="523"/>
        <v>1440</v>
      </c>
      <c r="S435" s="18">
        <f t="shared" si="524"/>
        <v>2.88</v>
      </c>
      <c r="T435" s="51"/>
      <c r="U435" s="53"/>
      <c r="V435" s="51"/>
      <c r="W435" s="53"/>
      <c r="X435" s="250">
        <v>2E-3</v>
      </c>
      <c r="Y435" s="312">
        <v>1470</v>
      </c>
      <c r="Z435" s="18">
        <f t="shared" si="525"/>
        <v>2.94</v>
      </c>
      <c r="AA435" s="14">
        <f t="shared" si="526"/>
        <v>1470</v>
      </c>
      <c r="AB435" s="18">
        <f t="shared" si="527"/>
        <v>2.94</v>
      </c>
    </row>
    <row r="436" spans="1:28" ht="31.5">
      <c r="A436" s="206">
        <f t="shared" si="528"/>
        <v>26.20000000000001</v>
      </c>
      <c r="B436" s="51" t="s">
        <v>293</v>
      </c>
      <c r="C436" s="52">
        <v>1440</v>
      </c>
      <c r="D436" s="53">
        <v>2.88</v>
      </c>
      <c r="E436" s="17">
        <f t="shared" si="520"/>
        <v>1440</v>
      </c>
      <c r="F436" s="18">
        <f t="shared" si="520"/>
        <v>2.88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1440</v>
      </c>
      <c r="Q436" s="18">
        <f t="shared" si="522"/>
        <v>2.88</v>
      </c>
      <c r="R436" s="92">
        <f t="shared" si="523"/>
        <v>1440</v>
      </c>
      <c r="S436" s="18">
        <f t="shared" si="524"/>
        <v>2.88</v>
      </c>
      <c r="T436" s="51"/>
      <c r="U436" s="53"/>
      <c r="V436" s="51"/>
      <c r="W436" s="53"/>
      <c r="X436" s="250">
        <v>2E-3</v>
      </c>
      <c r="Y436" s="312">
        <v>1470</v>
      </c>
      <c r="Z436" s="18">
        <f t="shared" si="525"/>
        <v>2.94</v>
      </c>
      <c r="AA436" s="14">
        <f t="shared" si="526"/>
        <v>1470</v>
      </c>
      <c r="AB436" s="18">
        <f t="shared" si="527"/>
        <v>2.94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0</v>
      </c>
      <c r="Q437" s="18">
        <f t="shared" si="522"/>
        <v>0</v>
      </c>
      <c r="R437" s="92">
        <f t="shared" si="523"/>
        <v>0</v>
      </c>
      <c r="S437" s="18">
        <f t="shared" si="524"/>
        <v>0</v>
      </c>
      <c r="T437" s="208"/>
      <c r="U437" s="210"/>
      <c r="V437" s="208"/>
      <c r="W437" s="210"/>
      <c r="X437" s="259">
        <v>1.74</v>
      </c>
      <c r="Y437" s="214"/>
      <c r="Z437" s="18">
        <f t="shared" si="525"/>
        <v>0</v>
      </c>
      <c r="AA437" s="14">
        <f t="shared" si="526"/>
        <v>0</v>
      </c>
      <c r="AB437" s="18">
        <f t="shared" si="527"/>
        <v>0</v>
      </c>
    </row>
    <row r="438" spans="1:28" ht="31.5">
      <c r="A438" s="206">
        <f t="shared" si="528"/>
        <v>26.220000000000013</v>
      </c>
      <c r="B438" s="51" t="s">
        <v>294</v>
      </c>
      <c r="C438" s="52">
        <v>1440</v>
      </c>
      <c r="D438" s="53">
        <v>7.2</v>
      </c>
      <c r="E438" s="17">
        <f t="shared" si="520"/>
        <v>1440</v>
      </c>
      <c r="F438" s="18">
        <f t="shared" si="520"/>
        <v>7.2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1440</v>
      </c>
      <c r="Q438" s="18">
        <f t="shared" si="522"/>
        <v>7.2</v>
      </c>
      <c r="R438" s="92">
        <f t="shared" si="523"/>
        <v>1440</v>
      </c>
      <c r="S438" s="18">
        <f t="shared" si="524"/>
        <v>7.2</v>
      </c>
      <c r="T438" s="51"/>
      <c r="U438" s="53"/>
      <c r="V438" s="51"/>
      <c r="W438" s="53"/>
      <c r="X438" s="250">
        <v>5.0000000000000001E-3</v>
      </c>
      <c r="Y438" s="312">
        <v>1470</v>
      </c>
      <c r="Z438" s="18">
        <f t="shared" si="525"/>
        <v>7.3500000000000005</v>
      </c>
      <c r="AA438" s="14">
        <f t="shared" si="526"/>
        <v>1470</v>
      </c>
      <c r="AB438" s="18">
        <f t="shared" si="527"/>
        <v>7.3500000000000005</v>
      </c>
    </row>
    <row r="439" spans="1:28" ht="31.5">
      <c r="A439" s="206">
        <f t="shared" si="528"/>
        <v>26.230000000000015</v>
      </c>
      <c r="B439" s="51" t="s">
        <v>93</v>
      </c>
      <c r="C439" s="52">
        <v>1440</v>
      </c>
      <c r="D439" s="53">
        <v>2.88</v>
      </c>
      <c r="E439" s="17">
        <f t="shared" si="520"/>
        <v>1440</v>
      </c>
      <c r="F439" s="18">
        <f t="shared" si="520"/>
        <v>2.88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1440</v>
      </c>
      <c r="Q439" s="18">
        <f t="shared" si="522"/>
        <v>2.88</v>
      </c>
      <c r="R439" s="92">
        <f t="shared" si="523"/>
        <v>1440</v>
      </c>
      <c r="S439" s="18">
        <f t="shared" si="524"/>
        <v>2.88</v>
      </c>
      <c r="T439" s="51"/>
      <c r="U439" s="53"/>
      <c r="V439" s="51"/>
      <c r="W439" s="53"/>
      <c r="X439" s="250">
        <v>2E-3</v>
      </c>
      <c r="Y439" s="312">
        <v>1470</v>
      </c>
      <c r="Z439" s="18">
        <f t="shared" si="525"/>
        <v>2.94</v>
      </c>
      <c r="AA439" s="14">
        <f t="shared" si="526"/>
        <v>1470</v>
      </c>
      <c r="AB439" s="18">
        <f t="shared" si="527"/>
        <v>2.94</v>
      </c>
    </row>
    <row r="440" spans="1:28" s="50" customFormat="1">
      <c r="A440" s="46"/>
      <c r="B440" s="89" t="s">
        <v>295</v>
      </c>
      <c r="C440" s="82"/>
      <c r="D440" s="84">
        <f>SUM(D418:D439)</f>
        <v>634.31999999999994</v>
      </c>
      <c r="E440" s="82"/>
      <c r="F440" s="84">
        <f>SUM(F418:F439)</f>
        <v>634.31999999999994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634.31999999999994</v>
      </c>
      <c r="R440" s="85"/>
      <c r="S440" s="84">
        <f>SUM(S418:S439)</f>
        <v>634.31999999999994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1470</v>
      </c>
      <c r="Z440" s="84">
        <f>SUM(Z418:Z439)</f>
        <v>642.13500000000022</v>
      </c>
      <c r="AA440" s="276"/>
      <c r="AB440" s="84">
        <f>SUM(AB418:AB439)</f>
        <v>642.13500000000022</v>
      </c>
    </row>
    <row r="441" spans="1:28" s="50" customFormat="1" ht="31.5">
      <c r="A441" s="46"/>
      <c r="B441" s="89" t="s">
        <v>296</v>
      </c>
      <c r="C441" s="82"/>
      <c r="D441" s="84">
        <f>D416+D440</f>
        <v>636.11999999999989</v>
      </c>
      <c r="E441" s="82"/>
      <c r="F441" s="84">
        <f>F416+F440</f>
        <v>636.11999999999989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720.42</v>
      </c>
      <c r="R441" s="85"/>
      <c r="S441" s="84">
        <f>S416+S440</f>
        <v>720.42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1470</v>
      </c>
      <c r="Z441" s="84">
        <f>Z416+Z440</f>
        <v>650.23500000000024</v>
      </c>
      <c r="AA441" s="276"/>
      <c r="AB441" s="84">
        <f>AB416+AB440</f>
        <v>650.23500000000024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636.11999999999989</v>
      </c>
      <c r="E514" s="228">
        <f t="shared" ref="E514" si="547">E440</f>
        <v>0</v>
      </c>
      <c r="F514" s="11">
        <f>F441</f>
        <v>636.11999999999989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720.42</v>
      </c>
      <c r="R514" s="199">
        <f>R422</f>
        <v>12</v>
      </c>
      <c r="S514" s="11">
        <f>S441</f>
        <v>720.42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1470</v>
      </c>
      <c r="Z514" s="11">
        <f>Z441</f>
        <v>650.23500000000024</v>
      </c>
      <c r="AA514" s="199">
        <f>AA422</f>
        <v>12</v>
      </c>
      <c r="AB514" s="11">
        <f>AB441</f>
        <v>650.23500000000024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636.11999999999989</v>
      </c>
      <c r="E515" s="228">
        <f t="shared" ref="E515" si="554">E514</f>
        <v>0</v>
      </c>
      <c r="F515" s="11">
        <f>F514</f>
        <v>636.11999999999989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720.42</v>
      </c>
      <c r="R515" s="199">
        <f t="shared" ref="R515:U515" si="558">R514</f>
        <v>12</v>
      </c>
      <c r="S515" s="11">
        <f>S514</f>
        <v>720.42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1470</v>
      </c>
      <c r="Z515" s="11">
        <f>Z514</f>
        <v>650.23500000000024</v>
      </c>
      <c r="AA515" s="199">
        <f t="shared" si="560"/>
        <v>12</v>
      </c>
      <c r="AB515" s="11">
        <f>AB514</f>
        <v>650.23500000000024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3074.4288999999999</v>
      </c>
      <c r="E516" s="228">
        <f t="shared" ref="E516" si="561">E515+E403</f>
        <v>0</v>
      </c>
      <c r="F516" s="11">
        <f>F403+F515</f>
        <v>2692.5888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95.65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4161.8910097374992</v>
      </c>
      <c r="R516" s="199">
        <f t="shared" ref="R516:T516" si="565">R515+R403</f>
        <v>12</v>
      </c>
      <c r="S516" s="11">
        <f>S403+S515</f>
        <v>4257.5410097374997</v>
      </c>
      <c r="T516" s="228">
        <f t="shared" si="565"/>
        <v>0</v>
      </c>
      <c r="U516" s="11">
        <f>U403+U515</f>
        <v>95.65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1470</v>
      </c>
      <c r="Z516" s="11">
        <f>Z403+Z515</f>
        <v>3594.8706000000011</v>
      </c>
      <c r="AA516" s="199">
        <f t="shared" si="566"/>
        <v>12</v>
      </c>
      <c r="AB516" s="11">
        <f>AB403+AB515</f>
        <v>3690.5206000000012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Warangal (R)&amp;C&amp;"-,Bold"&amp;18Costing Sheets for AWP&amp;&amp;B 2017-18 - SSA-RTE&amp;R&amp;"-,Bold"&amp;20Annexure-XII(Rs. in lakh)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4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>
        <v>1</v>
      </c>
      <c r="Q116" s="18">
        <f>O116*P116*100</f>
        <v>0.75</v>
      </c>
      <c r="R116" s="92">
        <f t="shared" si="103"/>
        <v>1</v>
      </c>
      <c r="S116" s="18">
        <f t="shared" si="110"/>
        <v>0.75</v>
      </c>
      <c r="T116" s="72"/>
      <c r="U116" s="74"/>
      <c r="V116" s="72"/>
      <c r="W116" s="74"/>
      <c r="X116" s="253">
        <v>7.4999999999999997E-3</v>
      </c>
      <c r="Y116" s="326">
        <v>1</v>
      </c>
      <c r="Z116" s="18">
        <f>X116*Y116*100</f>
        <v>0.75</v>
      </c>
      <c r="AA116" s="14">
        <f t="shared" si="106"/>
        <v>1</v>
      </c>
      <c r="AB116" s="18">
        <f t="shared" si="112"/>
        <v>0.75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1</v>
      </c>
      <c r="Q117" s="79">
        <f t="shared" si="115"/>
        <v>0.75</v>
      </c>
      <c r="R117" s="291">
        <f t="shared" si="115"/>
        <v>1</v>
      </c>
      <c r="S117" s="79">
        <f t="shared" si="115"/>
        <v>0.75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1</v>
      </c>
      <c r="Z117" s="79">
        <f t="shared" si="117"/>
        <v>0.75</v>
      </c>
      <c r="AA117" s="291">
        <f t="shared" si="117"/>
        <v>1</v>
      </c>
      <c r="AB117" s="79">
        <f t="shared" si="117"/>
        <v>0.75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7">
        <v>1</v>
      </c>
      <c r="D119" s="95">
        <v>18</v>
      </c>
      <c r="E119" s="97">
        <v>1</v>
      </c>
      <c r="F119" s="95"/>
      <c r="G119" s="8">
        <f t="shared" ref="G119:H140" si="118">E119/C119*100</f>
        <v>100</v>
      </c>
      <c r="H119" s="18">
        <f t="shared" si="118"/>
        <v>0</v>
      </c>
      <c r="I119" s="97"/>
      <c r="J119" s="98"/>
      <c r="K119" s="97"/>
      <c r="L119" s="95"/>
      <c r="M119" s="97"/>
      <c r="N119" s="95"/>
      <c r="O119" s="255">
        <v>18</v>
      </c>
      <c r="P119" s="292">
        <v>1</v>
      </c>
      <c r="Q119" s="18">
        <f t="shared" ref="Q119:Q140" si="119">O119*P119</f>
        <v>18</v>
      </c>
      <c r="R119" s="92">
        <f t="shared" ref="R119:R140" si="120">P119</f>
        <v>1</v>
      </c>
      <c r="S119" s="18">
        <f t="shared" ref="S119:S140" si="121">L119+Q119</f>
        <v>18</v>
      </c>
      <c r="T119" s="97"/>
      <c r="U119" s="95"/>
      <c r="V119" s="97"/>
      <c r="W119" s="95"/>
      <c r="X119" s="255">
        <v>18</v>
      </c>
      <c r="Y119" s="327">
        <v>1</v>
      </c>
      <c r="Z119" s="18">
        <f t="shared" ref="Z119:Z140" si="122">X119*Y119</f>
        <v>18</v>
      </c>
      <c r="AA119" s="14">
        <f t="shared" ref="AA119:AA140" si="123">Y119</f>
        <v>1</v>
      </c>
      <c r="AB119" s="18">
        <f t="shared" ref="AB119:AB140" si="124">U119+Z119</f>
        <v>18</v>
      </c>
    </row>
    <row r="120" spans="1:28">
      <c r="A120" s="8">
        <f>+A119+0.01</f>
        <v>3.23</v>
      </c>
      <c r="B120" s="56" t="s">
        <v>38</v>
      </c>
      <c r="C120" s="97">
        <v>0</v>
      </c>
      <c r="D120" s="95">
        <v>0</v>
      </c>
      <c r="E120" s="97">
        <v>0</v>
      </c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>
        <v>0</v>
      </c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>
        <v>0</v>
      </c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7">
        <v>0</v>
      </c>
      <c r="D121" s="95">
        <v>0</v>
      </c>
      <c r="E121" s="97">
        <v>0</v>
      </c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>
        <v>0</v>
      </c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>
        <v>0</v>
      </c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7">
        <v>0</v>
      </c>
      <c r="D122" s="95">
        <v>0</v>
      </c>
      <c r="E122" s="97">
        <v>0</v>
      </c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>
        <v>0</v>
      </c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>
        <v>0</v>
      </c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102">
        <v>1</v>
      </c>
      <c r="D123" s="100">
        <v>3</v>
      </c>
      <c r="E123" s="102">
        <v>1</v>
      </c>
      <c r="F123" s="100"/>
      <c r="G123" s="8">
        <f t="shared" si="118"/>
        <v>100</v>
      </c>
      <c r="H123" s="18">
        <f t="shared" si="118"/>
        <v>0</v>
      </c>
      <c r="I123" s="102"/>
      <c r="J123" s="103"/>
      <c r="K123" s="102"/>
      <c r="L123" s="100"/>
      <c r="M123" s="102"/>
      <c r="N123" s="100"/>
      <c r="O123" s="256">
        <v>3</v>
      </c>
      <c r="P123" s="293">
        <v>1</v>
      </c>
      <c r="Q123" s="18">
        <f t="shared" si="119"/>
        <v>3</v>
      </c>
      <c r="R123" s="92">
        <f t="shared" si="120"/>
        <v>1</v>
      </c>
      <c r="S123" s="18">
        <f t="shared" si="121"/>
        <v>3</v>
      </c>
      <c r="T123" s="102"/>
      <c r="U123" s="100"/>
      <c r="V123" s="102"/>
      <c r="W123" s="100"/>
      <c r="X123" s="256">
        <v>3</v>
      </c>
      <c r="Y123" s="328">
        <v>1</v>
      </c>
      <c r="Z123" s="18">
        <f t="shared" si="122"/>
        <v>3</v>
      </c>
      <c r="AA123" s="14">
        <f t="shared" si="123"/>
        <v>1</v>
      </c>
      <c r="AB123" s="18">
        <f t="shared" si="124"/>
        <v>3</v>
      </c>
    </row>
    <row r="124" spans="1:28" ht="31.5">
      <c r="A124" s="8" t="s">
        <v>43</v>
      </c>
      <c r="B124" s="22" t="s">
        <v>77</v>
      </c>
      <c r="C124" s="22">
        <v>0</v>
      </c>
      <c r="D124" s="18">
        <v>0</v>
      </c>
      <c r="E124" s="22">
        <v>0</v>
      </c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>
        <v>0</v>
      </c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>
        <v>0</v>
      </c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22">
        <v>0</v>
      </c>
      <c r="D125" s="18">
        <v>0</v>
      </c>
      <c r="E125" s="22">
        <v>0</v>
      </c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0</v>
      </c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>
        <v>0</v>
      </c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22">
        <v>0</v>
      </c>
      <c r="D126" s="18">
        <v>0</v>
      </c>
      <c r="E126" s="22">
        <v>0</v>
      </c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>
        <v>0</v>
      </c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22">
        <v>1</v>
      </c>
      <c r="D127" s="18">
        <v>1.5</v>
      </c>
      <c r="E127" s="22">
        <v>1</v>
      </c>
      <c r="F127" s="18"/>
      <c r="G127" s="8">
        <f t="shared" si="118"/>
        <v>100</v>
      </c>
      <c r="H127" s="18">
        <f t="shared" si="118"/>
        <v>0</v>
      </c>
      <c r="I127" s="22"/>
      <c r="J127" s="23"/>
      <c r="K127" s="22"/>
      <c r="L127" s="18"/>
      <c r="M127" s="22"/>
      <c r="N127" s="18"/>
      <c r="O127" s="21">
        <v>1.5</v>
      </c>
      <c r="P127" s="92">
        <v>1</v>
      </c>
      <c r="Q127" s="18">
        <f t="shared" si="119"/>
        <v>1.5</v>
      </c>
      <c r="R127" s="92">
        <f t="shared" si="120"/>
        <v>1</v>
      </c>
      <c r="S127" s="18">
        <f t="shared" si="121"/>
        <v>1.5</v>
      </c>
      <c r="T127" s="22"/>
      <c r="U127" s="18"/>
      <c r="V127" s="22"/>
      <c r="W127" s="18"/>
      <c r="X127" s="21">
        <v>1.5</v>
      </c>
      <c r="Y127" s="14">
        <v>1</v>
      </c>
      <c r="Z127" s="18">
        <f t="shared" si="122"/>
        <v>1.5</v>
      </c>
      <c r="AA127" s="14">
        <f t="shared" si="123"/>
        <v>1</v>
      </c>
      <c r="AB127" s="18">
        <f t="shared" si="124"/>
        <v>1.5</v>
      </c>
    </row>
    <row r="128" spans="1:28" ht="31.5">
      <c r="A128" s="8" t="s">
        <v>51</v>
      </c>
      <c r="B128" s="22" t="s">
        <v>50</v>
      </c>
      <c r="C128" s="22">
        <v>1</v>
      </c>
      <c r="D128" s="18">
        <v>1.2000000000000002</v>
      </c>
      <c r="E128" s="22">
        <v>1</v>
      </c>
      <c r="F128" s="18"/>
      <c r="G128" s="8">
        <f t="shared" si="118"/>
        <v>100</v>
      </c>
      <c r="H128" s="18">
        <f t="shared" si="118"/>
        <v>0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1</v>
      </c>
      <c r="Q128" s="18">
        <f t="shared" si="119"/>
        <v>1.2000000000000002</v>
      </c>
      <c r="R128" s="92">
        <f t="shared" si="120"/>
        <v>1</v>
      </c>
      <c r="S128" s="18">
        <f t="shared" si="121"/>
        <v>1.2000000000000002</v>
      </c>
      <c r="T128" s="22"/>
      <c r="U128" s="18"/>
      <c r="V128" s="22"/>
      <c r="W128" s="18"/>
      <c r="X128" s="21">
        <v>1.2000000000000002</v>
      </c>
      <c r="Y128" s="14">
        <v>1</v>
      </c>
      <c r="Z128" s="18">
        <f t="shared" si="122"/>
        <v>1.2000000000000002</v>
      </c>
      <c r="AA128" s="14">
        <f t="shared" si="123"/>
        <v>1</v>
      </c>
      <c r="AB128" s="18">
        <f t="shared" si="124"/>
        <v>1.2000000000000002</v>
      </c>
    </row>
    <row r="129" spans="1:28" ht="47.25">
      <c r="A129" s="8">
        <v>3.25</v>
      </c>
      <c r="B129" s="22" t="s">
        <v>81</v>
      </c>
      <c r="C129" s="22">
        <v>1</v>
      </c>
      <c r="D129" s="18">
        <v>1.2000000000000002</v>
      </c>
      <c r="E129" s="22">
        <v>1</v>
      </c>
      <c r="F129" s="18"/>
      <c r="G129" s="8">
        <f t="shared" si="118"/>
        <v>100</v>
      </c>
      <c r="H129" s="18">
        <f t="shared" si="118"/>
        <v>0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1</v>
      </c>
      <c r="Q129" s="18">
        <f t="shared" si="119"/>
        <v>1.2000000000000002</v>
      </c>
      <c r="R129" s="92">
        <f t="shared" si="120"/>
        <v>1</v>
      </c>
      <c r="S129" s="18">
        <f t="shared" si="121"/>
        <v>1.2000000000000002</v>
      </c>
      <c r="T129" s="22"/>
      <c r="U129" s="18"/>
      <c r="V129" s="22"/>
      <c r="W129" s="18"/>
      <c r="X129" s="21">
        <v>1.2000000000000002</v>
      </c>
      <c r="Y129" s="14">
        <v>1</v>
      </c>
      <c r="Z129" s="18">
        <f t="shared" si="122"/>
        <v>1.2000000000000002</v>
      </c>
      <c r="AA129" s="14">
        <f t="shared" si="123"/>
        <v>1</v>
      </c>
      <c r="AB129" s="18">
        <f t="shared" si="124"/>
        <v>1.2000000000000002</v>
      </c>
    </row>
    <row r="130" spans="1:28" ht="47.25">
      <c r="A130" s="8">
        <f t="shared" ref="A130:A138" si="125">+A129+0.01</f>
        <v>3.26</v>
      </c>
      <c r="B130" s="22" t="s">
        <v>83</v>
      </c>
      <c r="C130" s="22">
        <v>1</v>
      </c>
      <c r="D130" s="18">
        <v>1.7999999999999998</v>
      </c>
      <c r="E130" s="22">
        <v>1</v>
      </c>
      <c r="F130" s="18"/>
      <c r="G130" s="8">
        <f t="shared" si="118"/>
        <v>100</v>
      </c>
      <c r="H130" s="18">
        <f t="shared" si="118"/>
        <v>0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1</v>
      </c>
      <c r="Q130" s="18">
        <f t="shared" si="119"/>
        <v>1.7999999999999998</v>
      </c>
      <c r="R130" s="92">
        <f t="shared" si="120"/>
        <v>1</v>
      </c>
      <c r="S130" s="18">
        <f t="shared" si="121"/>
        <v>1.7999999999999998</v>
      </c>
      <c r="T130" s="22"/>
      <c r="U130" s="18"/>
      <c r="V130" s="22"/>
      <c r="W130" s="18"/>
      <c r="X130" s="21">
        <v>1.7999999999999998</v>
      </c>
      <c r="Y130" s="14">
        <v>1</v>
      </c>
      <c r="Z130" s="18">
        <f t="shared" si="122"/>
        <v>1.7999999999999998</v>
      </c>
      <c r="AA130" s="14">
        <f t="shared" si="123"/>
        <v>1</v>
      </c>
      <c r="AB130" s="18">
        <f t="shared" si="124"/>
        <v>1.7999999999999998</v>
      </c>
    </row>
    <row r="131" spans="1:28" ht="31.5">
      <c r="A131" s="8">
        <f t="shared" si="125"/>
        <v>3.2699999999999996</v>
      </c>
      <c r="B131" s="51" t="s">
        <v>84</v>
      </c>
      <c r="C131" s="22">
        <v>0</v>
      </c>
      <c r="D131" s="18">
        <v>0</v>
      </c>
      <c r="E131" s="22">
        <v>0</v>
      </c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>
        <v>0</v>
      </c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>
        <v>0</v>
      </c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22">
        <v>1</v>
      </c>
      <c r="D132" s="18">
        <v>1</v>
      </c>
      <c r="E132" s="22">
        <v>1</v>
      </c>
      <c r="F132" s="18"/>
      <c r="G132" s="8">
        <f t="shared" si="118"/>
        <v>100</v>
      </c>
      <c r="H132" s="18">
        <f t="shared" si="118"/>
        <v>0</v>
      </c>
      <c r="I132" s="22"/>
      <c r="J132" s="23"/>
      <c r="K132" s="22"/>
      <c r="L132" s="18"/>
      <c r="M132" s="22"/>
      <c r="N132" s="18"/>
      <c r="O132" s="21">
        <v>1</v>
      </c>
      <c r="P132" s="92">
        <v>1</v>
      </c>
      <c r="Q132" s="18">
        <f t="shared" si="119"/>
        <v>1</v>
      </c>
      <c r="R132" s="92">
        <f t="shared" si="120"/>
        <v>1</v>
      </c>
      <c r="S132" s="18">
        <f t="shared" si="121"/>
        <v>1</v>
      </c>
      <c r="T132" s="22"/>
      <c r="U132" s="18"/>
      <c r="V132" s="22"/>
      <c r="W132" s="18"/>
      <c r="X132" s="21">
        <v>1</v>
      </c>
      <c r="Y132" s="14">
        <v>1</v>
      </c>
      <c r="Z132" s="18">
        <f t="shared" si="122"/>
        <v>1</v>
      </c>
      <c r="AA132" s="14">
        <f t="shared" si="123"/>
        <v>1</v>
      </c>
      <c r="AB132" s="18">
        <f t="shared" si="124"/>
        <v>1</v>
      </c>
    </row>
    <row r="133" spans="1:28" ht="31.5">
      <c r="A133" s="8">
        <f t="shared" si="125"/>
        <v>3.2899999999999991</v>
      </c>
      <c r="B133" s="51" t="s">
        <v>86</v>
      </c>
      <c r="C133" s="22">
        <v>1</v>
      </c>
      <c r="D133" s="18">
        <v>1.25</v>
      </c>
      <c r="E133" s="22">
        <v>1</v>
      </c>
      <c r="F133" s="18"/>
      <c r="G133" s="8">
        <f t="shared" si="118"/>
        <v>100</v>
      </c>
      <c r="H133" s="18">
        <f t="shared" si="118"/>
        <v>0</v>
      </c>
      <c r="I133" s="22"/>
      <c r="J133" s="23"/>
      <c r="K133" s="22"/>
      <c r="L133" s="18"/>
      <c r="M133" s="22"/>
      <c r="N133" s="18"/>
      <c r="O133" s="21">
        <v>1.25</v>
      </c>
      <c r="P133" s="92">
        <v>1</v>
      </c>
      <c r="Q133" s="18">
        <f t="shared" si="119"/>
        <v>1.25</v>
      </c>
      <c r="R133" s="92">
        <f t="shared" si="120"/>
        <v>1</v>
      </c>
      <c r="S133" s="18">
        <f t="shared" si="121"/>
        <v>1.25</v>
      </c>
      <c r="T133" s="22"/>
      <c r="U133" s="18"/>
      <c r="V133" s="22"/>
      <c r="W133" s="18"/>
      <c r="X133" s="21">
        <v>1.25</v>
      </c>
      <c r="Y133" s="14">
        <v>1</v>
      </c>
      <c r="Z133" s="18">
        <f t="shared" si="122"/>
        <v>1.25</v>
      </c>
      <c r="AA133" s="14">
        <f t="shared" si="123"/>
        <v>1</v>
      </c>
      <c r="AB133" s="18">
        <f t="shared" si="124"/>
        <v>1.25</v>
      </c>
    </row>
    <row r="134" spans="1:28" ht="31.5">
      <c r="A134" s="8">
        <f t="shared" si="125"/>
        <v>3.2999999999999989</v>
      </c>
      <c r="B134" s="51" t="s">
        <v>87</v>
      </c>
      <c r="C134" s="22">
        <v>1</v>
      </c>
      <c r="D134" s="18">
        <v>0.75</v>
      </c>
      <c r="E134" s="22">
        <v>1</v>
      </c>
      <c r="F134" s="18"/>
      <c r="G134" s="8">
        <f t="shared" si="118"/>
        <v>100</v>
      </c>
      <c r="H134" s="18">
        <f t="shared" si="118"/>
        <v>0</v>
      </c>
      <c r="I134" s="22"/>
      <c r="J134" s="23"/>
      <c r="K134" s="22"/>
      <c r="L134" s="18"/>
      <c r="M134" s="22"/>
      <c r="N134" s="18"/>
      <c r="O134" s="21">
        <v>0.75</v>
      </c>
      <c r="P134" s="92">
        <v>1</v>
      </c>
      <c r="Q134" s="18">
        <f t="shared" si="119"/>
        <v>0.75</v>
      </c>
      <c r="R134" s="92">
        <f t="shared" si="120"/>
        <v>1</v>
      </c>
      <c r="S134" s="18">
        <f t="shared" si="121"/>
        <v>0.75</v>
      </c>
      <c r="T134" s="22"/>
      <c r="U134" s="18"/>
      <c r="V134" s="22"/>
      <c r="W134" s="18"/>
      <c r="X134" s="21">
        <v>0.75</v>
      </c>
      <c r="Y134" s="14">
        <v>1</v>
      </c>
      <c r="Z134" s="18">
        <f t="shared" si="122"/>
        <v>0.75</v>
      </c>
      <c r="AA134" s="14">
        <f t="shared" si="123"/>
        <v>1</v>
      </c>
      <c r="AB134" s="18">
        <f t="shared" si="124"/>
        <v>0.75</v>
      </c>
    </row>
    <row r="135" spans="1:28" ht="31.5">
      <c r="A135" s="8">
        <f t="shared" si="125"/>
        <v>3.3099999999999987</v>
      </c>
      <c r="B135" s="51" t="s">
        <v>88</v>
      </c>
      <c r="C135" s="22">
        <v>1</v>
      </c>
      <c r="D135" s="18">
        <v>0.75</v>
      </c>
      <c r="E135" s="22">
        <v>1</v>
      </c>
      <c r="F135" s="18"/>
      <c r="G135" s="8">
        <f t="shared" si="118"/>
        <v>100</v>
      </c>
      <c r="H135" s="18">
        <f t="shared" si="118"/>
        <v>0</v>
      </c>
      <c r="I135" s="22"/>
      <c r="J135" s="23"/>
      <c r="K135" s="22"/>
      <c r="L135" s="18"/>
      <c r="M135" s="22"/>
      <c r="N135" s="18"/>
      <c r="O135" s="21">
        <v>0.75</v>
      </c>
      <c r="P135" s="92">
        <v>1</v>
      </c>
      <c r="Q135" s="18">
        <f t="shared" si="119"/>
        <v>0.75</v>
      </c>
      <c r="R135" s="92">
        <f t="shared" si="120"/>
        <v>1</v>
      </c>
      <c r="S135" s="18">
        <f t="shared" si="121"/>
        <v>0.75</v>
      </c>
      <c r="T135" s="22"/>
      <c r="U135" s="18"/>
      <c r="V135" s="22"/>
      <c r="W135" s="18"/>
      <c r="X135" s="21">
        <v>0.75</v>
      </c>
      <c r="Y135" s="14">
        <v>1</v>
      </c>
      <c r="Z135" s="18">
        <f t="shared" si="122"/>
        <v>0.75</v>
      </c>
      <c r="AA135" s="14">
        <f t="shared" si="123"/>
        <v>1</v>
      </c>
      <c r="AB135" s="18">
        <f t="shared" si="124"/>
        <v>0.75</v>
      </c>
    </row>
    <row r="136" spans="1:28" ht="31.5">
      <c r="A136" s="8">
        <f t="shared" si="125"/>
        <v>3.3199999999999985</v>
      </c>
      <c r="B136" s="51" t="s">
        <v>89</v>
      </c>
      <c r="C136" s="22">
        <v>0</v>
      </c>
      <c r="D136" s="18">
        <v>0</v>
      </c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1</v>
      </c>
      <c r="Q136" s="18">
        <f t="shared" si="119"/>
        <v>0.2</v>
      </c>
      <c r="R136" s="92">
        <f t="shared" si="120"/>
        <v>1</v>
      </c>
      <c r="S136" s="18">
        <f t="shared" si="121"/>
        <v>0.2</v>
      </c>
      <c r="T136" s="22"/>
      <c r="U136" s="18"/>
      <c r="V136" s="22"/>
      <c r="W136" s="18"/>
      <c r="X136" s="21">
        <v>0.2</v>
      </c>
      <c r="Y136" s="14">
        <v>1</v>
      </c>
      <c r="Z136" s="18">
        <f t="shared" si="122"/>
        <v>0.2</v>
      </c>
      <c r="AA136" s="14">
        <f t="shared" si="123"/>
        <v>1</v>
      </c>
      <c r="AB136" s="18">
        <f t="shared" si="124"/>
        <v>0.2</v>
      </c>
    </row>
    <row r="137" spans="1:28" ht="31.5">
      <c r="A137" s="8">
        <f t="shared" si="125"/>
        <v>3.3299999999999983</v>
      </c>
      <c r="B137" s="51" t="s">
        <v>90</v>
      </c>
      <c r="C137" s="22">
        <v>0</v>
      </c>
      <c r="D137" s="18">
        <v>0</v>
      </c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1</v>
      </c>
      <c r="Q137" s="18">
        <f t="shared" si="119"/>
        <v>0.2</v>
      </c>
      <c r="R137" s="92">
        <f t="shared" si="120"/>
        <v>1</v>
      </c>
      <c r="S137" s="18">
        <f t="shared" si="121"/>
        <v>0.2</v>
      </c>
      <c r="T137" s="22"/>
      <c r="U137" s="18"/>
      <c r="V137" s="22"/>
      <c r="W137" s="18"/>
      <c r="X137" s="21">
        <v>0.2</v>
      </c>
      <c r="Y137" s="14">
        <v>1</v>
      </c>
      <c r="Z137" s="18">
        <f t="shared" si="122"/>
        <v>0.2</v>
      </c>
      <c r="AA137" s="14">
        <f t="shared" si="123"/>
        <v>1</v>
      </c>
      <c r="AB137" s="18">
        <f t="shared" si="124"/>
        <v>0.2</v>
      </c>
    </row>
    <row r="138" spans="1:28" ht="31.5">
      <c r="A138" s="8">
        <f t="shared" si="125"/>
        <v>3.3399999999999981</v>
      </c>
      <c r="B138" s="51" t="s">
        <v>91</v>
      </c>
      <c r="C138" s="22">
        <v>0</v>
      </c>
      <c r="D138" s="18">
        <v>0</v>
      </c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>
        <v>1</v>
      </c>
      <c r="Q138" s="18">
        <f t="shared" si="119"/>
        <v>6</v>
      </c>
      <c r="R138" s="92">
        <f t="shared" si="120"/>
        <v>1</v>
      </c>
      <c r="S138" s="18">
        <f t="shared" si="121"/>
        <v>6</v>
      </c>
      <c r="T138" s="22"/>
      <c r="U138" s="18"/>
      <c r="V138" s="22"/>
      <c r="W138" s="18"/>
      <c r="X138" s="21">
        <v>6</v>
      </c>
      <c r="Y138" s="14">
        <v>1</v>
      </c>
      <c r="Z138" s="18">
        <f t="shared" si="122"/>
        <v>6</v>
      </c>
      <c r="AA138" s="14">
        <f t="shared" si="123"/>
        <v>1</v>
      </c>
      <c r="AB138" s="18">
        <f t="shared" si="124"/>
        <v>6</v>
      </c>
    </row>
    <row r="139" spans="1:28" ht="31.5">
      <c r="A139" s="8">
        <v>3.35</v>
      </c>
      <c r="B139" s="51" t="s">
        <v>92</v>
      </c>
      <c r="C139" s="22">
        <v>1</v>
      </c>
      <c r="D139" s="18">
        <v>0.5</v>
      </c>
      <c r="E139" s="19"/>
      <c r="F139" s="18"/>
      <c r="G139" s="8">
        <f t="shared" si="118"/>
        <v>0</v>
      </c>
      <c r="H139" s="18">
        <f t="shared" si="118"/>
        <v>0</v>
      </c>
      <c r="I139" s="22"/>
      <c r="J139" s="23"/>
      <c r="K139" s="22"/>
      <c r="L139" s="18"/>
      <c r="M139" s="22"/>
      <c r="N139" s="18"/>
      <c r="O139" s="21">
        <v>0.5</v>
      </c>
      <c r="P139" s="92">
        <v>1</v>
      </c>
      <c r="Q139" s="18">
        <f t="shared" si="119"/>
        <v>0.5</v>
      </c>
      <c r="R139" s="92">
        <f t="shared" si="120"/>
        <v>1</v>
      </c>
      <c r="S139" s="18">
        <f t="shared" si="121"/>
        <v>0.5</v>
      </c>
      <c r="T139" s="22"/>
      <c r="U139" s="18"/>
      <c r="V139" s="22"/>
      <c r="W139" s="18"/>
      <c r="X139" s="21">
        <v>0.5</v>
      </c>
      <c r="Y139" s="14">
        <v>1</v>
      </c>
      <c r="Z139" s="18">
        <f t="shared" si="122"/>
        <v>0.5</v>
      </c>
      <c r="AA139" s="14">
        <f t="shared" si="123"/>
        <v>1</v>
      </c>
      <c r="AB139" s="18">
        <f t="shared" si="124"/>
        <v>0.5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1</v>
      </c>
      <c r="Q140" s="18">
        <f t="shared" si="119"/>
        <v>0.2</v>
      </c>
      <c r="R140" s="92">
        <f t="shared" si="120"/>
        <v>1</v>
      </c>
      <c r="S140" s="18">
        <f t="shared" si="121"/>
        <v>0.2</v>
      </c>
      <c r="T140" s="22"/>
      <c r="U140" s="18"/>
      <c r="V140" s="22"/>
      <c r="W140" s="18"/>
      <c r="X140" s="21">
        <v>0.2</v>
      </c>
      <c r="Y140" s="14">
        <v>1</v>
      </c>
      <c r="Z140" s="18">
        <f t="shared" si="122"/>
        <v>0.2</v>
      </c>
      <c r="AA140" s="14">
        <f t="shared" si="123"/>
        <v>1</v>
      </c>
      <c r="AB140" s="18">
        <f t="shared" si="124"/>
        <v>0.2</v>
      </c>
    </row>
    <row r="141" spans="1:28" s="50" customFormat="1">
      <c r="A141" s="46"/>
      <c r="B141" s="82" t="s">
        <v>65</v>
      </c>
      <c r="C141" s="83">
        <f>SUM(C119:C140)</f>
        <v>11</v>
      </c>
      <c r="D141" s="84">
        <f>SUM(D119:D140)</f>
        <v>30.95</v>
      </c>
      <c r="E141" s="83">
        <f>SUM(E119:E140)</f>
        <v>10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15</v>
      </c>
      <c r="Q141" s="84">
        <f t="shared" si="128"/>
        <v>37.549999999999997</v>
      </c>
      <c r="R141" s="276">
        <f t="shared" si="128"/>
        <v>15</v>
      </c>
      <c r="S141" s="84">
        <f t="shared" si="128"/>
        <v>37.549999999999997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15</v>
      </c>
      <c r="Z141" s="84">
        <f t="shared" si="130"/>
        <v>37.549999999999997</v>
      </c>
      <c r="AA141" s="276">
        <f t="shared" si="130"/>
        <v>15</v>
      </c>
      <c r="AB141" s="84">
        <f t="shared" si="130"/>
        <v>37.549999999999997</v>
      </c>
    </row>
    <row r="142" spans="1:28" s="50" customFormat="1">
      <c r="A142" s="46"/>
      <c r="B142" s="86" t="s">
        <v>94</v>
      </c>
      <c r="C142" s="83">
        <f>C117+C141</f>
        <v>11</v>
      </c>
      <c r="D142" s="84">
        <f>D117+D141</f>
        <v>30.95</v>
      </c>
      <c r="E142" s="83">
        <f>E117+E141</f>
        <v>10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16</v>
      </c>
      <c r="Q142" s="84">
        <f t="shared" si="133"/>
        <v>38.299999999999997</v>
      </c>
      <c r="R142" s="276">
        <f t="shared" si="133"/>
        <v>16</v>
      </c>
      <c r="S142" s="84">
        <f t="shared" si="133"/>
        <v>38.299999999999997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16</v>
      </c>
      <c r="Z142" s="84">
        <f t="shared" si="135"/>
        <v>38.299999999999997</v>
      </c>
      <c r="AA142" s="276">
        <f t="shared" si="135"/>
        <v>16</v>
      </c>
      <c r="AB142" s="84">
        <f t="shared" si="135"/>
        <v>38.299999999999997</v>
      </c>
    </row>
    <row r="143" spans="1:28" s="50" customFormat="1">
      <c r="A143" s="46"/>
      <c r="B143" s="89" t="s">
        <v>100</v>
      </c>
      <c r="C143" s="83">
        <f>C110+C142</f>
        <v>11</v>
      </c>
      <c r="D143" s="84">
        <f>D110+D142</f>
        <v>30.95</v>
      </c>
      <c r="E143" s="83">
        <f>E110+E142</f>
        <v>10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16</v>
      </c>
      <c r="Q143" s="84">
        <f t="shared" si="138"/>
        <v>38.299999999999997</v>
      </c>
      <c r="R143" s="276">
        <f t="shared" si="138"/>
        <v>16</v>
      </c>
      <c r="S143" s="84">
        <f t="shared" si="138"/>
        <v>38.299999999999997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16</v>
      </c>
      <c r="Z143" s="84">
        <f t="shared" si="140"/>
        <v>38.299999999999997</v>
      </c>
      <c r="AA143" s="276">
        <f t="shared" si="140"/>
        <v>16</v>
      </c>
      <c r="AB143" s="84">
        <f t="shared" si="140"/>
        <v>38.299999999999997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292</v>
      </c>
      <c r="Q145" s="18">
        <f t="shared" ref="Q145:Q146" si="141">O145*P145</f>
        <v>8.76</v>
      </c>
      <c r="R145" s="92">
        <f t="shared" ref="R145:R146" si="142">P145</f>
        <v>292</v>
      </c>
      <c r="S145" s="18">
        <f t="shared" ref="S145:S146" si="143">L145+Q145</f>
        <v>8.76</v>
      </c>
      <c r="T145" s="16"/>
      <c r="U145" s="18"/>
      <c r="V145" s="16"/>
      <c r="W145" s="18"/>
      <c r="X145" s="21">
        <v>0.03</v>
      </c>
      <c r="Y145" s="14">
        <v>292</v>
      </c>
      <c r="Z145" s="18">
        <f t="shared" ref="Z145:Z146" si="144">X145*Y145</f>
        <v>8.76</v>
      </c>
      <c r="AA145" s="14">
        <f t="shared" ref="AA145:AA146" si="145">Y145</f>
        <v>292</v>
      </c>
      <c r="AB145" s="18">
        <f t="shared" ref="AB145:AB146" si="146">U145+Z145</f>
        <v>8.76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292</v>
      </c>
      <c r="Q147" s="84">
        <f t="shared" si="149"/>
        <v>8.76</v>
      </c>
      <c r="R147" s="276">
        <f t="shared" si="149"/>
        <v>292</v>
      </c>
      <c r="S147" s="84">
        <f t="shared" si="149"/>
        <v>8.76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292</v>
      </c>
      <c r="Z147" s="84">
        <f t="shared" si="151"/>
        <v>8.76</v>
      </c>
      <c r="AA147" s="276">
        <f t="shared" si="151"/>
        <v>292</v>
      </c>
      <c r="AB147" s="84">
        <f t="shared" si="151"/>
        <v>8.76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52</v>
      </c>
      <c r="D164" s="18">
        <f>C164*O164</f>
        <v>3.12</v>
      </c>
      <c r="E164" s="19">
        <v>52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15</v>
      </c>
      <c r="Q166" s="18">
        <f t="shared" si="183"/>
        <v>0.44999999999999996</v>
      </c>
      <c r="R166" s="92">
        <f t="shared" si="184"/>
        <v>15</v>
      </c>
      <c r="S166" s="18">
        <f t="shared" si="185"/>
        <v>0.44999999999999996</v>
      </c>
      <c r="T166" s="16"/>
      <c r="U166" s="18"/>
      <c r="V166" s="16"/>
      <c r="W166" s="18"/>
      <c r="X166" s="21">
        <v>0.03</v>
      </c>
      <c r="Y166" s="14">
        <v>15</v>
      </c>
      <c r="Z166" s="18">
        <f t="shared" si="186"/>
        <v>0.44999999999999996</v>
      </c>
      <c r="AA166" s="14">
        <f t="shared" si="187"/>
        <v>15</v>
      </c>
      <c r="AB166" s="18">
        <f t="shared" si="188"/>
        <v>0.44999999999999996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52</v>
      </c>
      <c r="D168" s="84">
        <f>SUM(D164:D167)</f>
        <v>3.12</v>
      </c>
      <c r="E168" s="83">
        <f>SUM(E164:E167)</f>
        <v>52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15</v>
      </c>
      <c r="Q168" s="84">
        <f t="shared" si="191"/>
        <v>0.44999999999999996</v>
      </c>
      <c r="R168" s="276">
        <f t="shared" si="191"/>
        <v>15</v>
      </c>
      <c r="S168" s="84">
        <f t="shared" si="191"/>
        <v>0.44999999999999996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15</v>
      </c>
      <c r="Z168" s="84">
        <f t="shared" si="193"/>
        <v>0.44999999999999996</v>
      </c>
      <c r="AA168" s="276">
        <f t="shared" si="193"/>
        <v>15</v>
      </c>
      <c r="AB168" s="84">
        <f t="shared" si="193"/>
        <v>0.44999999999999996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52</v>
      </c>
      <c r="Q172" s="18">
        <f t="shared" si="195"/>
        <v>1.56</v>
      </c>
      <c r="R172" s="92">
        <f t="shared" si="196"/>
        <v>52</v>
      </c>
      <c r="S172" s="18">
        <f t="shared" si="197"/>
        <v>1.56</v>
      </c>
      <c r="T172" s="16"/>
      <c r="U172" s="18"/>
      <c r="V172" s="16"/>
      <c r="W172" s="18"/>
      <c r="X172" s="21">
        <v>0.03</v>
      </c>
      <c r="Y172" s="14">
        <v>52</v>
      </c>
      <c r="Z172" s="18">
        <f t="shared" si="198"/>
        <v>1.56</v>
      </c>
      <c r="AA172" s="14">
        <f t="shared" si="199"/>
        <v>52</v>
      </c>
      <c r="AB172" s="18">
        <f t="shared" si="200"/>
        <v>1.56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52</v>
      </c>
      <c r="Q174" s="84">
        <f t="shared" si="203"/>
        <v>1.56</v>
      </c>
      <c r="R174" s="276">
        <f t="shared" si="203"/>
        <v>52</v>
      </c>
      <c r="S174" s="84">
        <f t="shared" si="203"/>
        <v>1.56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52</v>
      </c>
      <c r="Z174" s="84">
        <f t="shared" si="205"/>
        <v>1.56</v>
      </c>
      <c r="AA174" s="276">
        <f t="shared" si="205"/>
        <v>52</v>
      </c>
      <c r="AB174" s="84">
        <f t="shared" si="205"/>
        <v>1.56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700</v>
      </c>
      <c r="D176" s="18">
        <f>C176*O176</f>
        <v>42</v>
      </c>
      <c r="E176" s="19">
        <v>537</v>
      </c>
      <c r="F176" s="18"/>
      <c r="G176" s="8">
        <f t="shared" ref="G176:H179" si="206">E176/C176*100</f>
        <v>76.714285714285708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1209</v>
      </c>
      <c r="Q176" s="18">
        <f t="shared" ref="Q176:Q179" si="207">O176*P176</f>
        <v>72.539999999999992</v>
      </c>
      <c r="R176" s="92">
        <f t="shared" ref="R176:R179" si="208">P176</f>
        <v>1209</v>
      </c>
      <c r="S176" s="18">
        <f t="shared" ref="S176:S179" si="209">L176+Q176</f>
        <v>72.539999999999992</v>
      </c>
      <c r="T176" s="16"/>
      <c r="U176" s="18"/>
      <c r="V176" s="16"/>
      <c r="W176" s="18"/>
      <c r="X176" s="21">
        <v>0.06</v>
      </c>
      <c r="Y176" s="14">
        <v>1209</v>
      </c>
      <c r="Z176" s="18">
        <f t="shared" ref="Z176:Z179" si="210">X176*Y176</f>
        <v>72.539999999999992</v>
      </c>
      <c r="AA176" s="14">
        <f t="shared" ref="AA176:AA179" si="211">Y176</f>
        <v>1209</v>
      </c>
      <c r="AB176" s="18">
        <f t="shared" ref="AB176:AB179" si="212">U176+Z176</f>
        <v>72.539999999999992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700</v>
      </c>
      <c r="D180" s="84">
        <f>SUM(D176:D179)</f>
        <v>42</v>
      </c>
      <c r="E180" s="83">
        <f>SUM(E176:E179)</f>
        <v>537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1209</v>
      </c>
      <c r="Q180" s="84">
        <f t="shared" si="215"/>
        <v>72.539999999999992</v>
      </c>
      <c r="R180" s="276">
        <f t="shared" si="215"/>
        <v>1209</v>
      </c>
      <c r="S180" s="84">
        <f t="shared" si="215"/>
        <v>72.539999999999992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1209</v>
      </c>
      <c r="Z180" s="84">
        <f t="shared" si="217"/>
        <v>72.539999999999992</v>
      </c>
      <c r="AA180" s="276">
        <f t="shared" si="217"/>
        <v>1209</v>
      </c>
      <c r="AB180" s="84">
        <f t="shared" si="217"/>
        <v>72.539999999999992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>
        <v>160</v>
      </c>
      <c r="D184" s="18">
        <f>C184*O184</f>
        <v>16</v>
      </c>
      <c r="E184" s="17">
        <v>160</v>
      </c>
      <c r="F184" s="18">
        <f>E184*0.1</f>
        <v>16</v>
      </c>
      <c r="G184" s="8">
        <f t="shared" si="218"/>
        <v>100</v>
      </c>
      <c r="H184" s="18">
        <f t="shared" si="218"/>
        <v>100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160</v>
      </c>
      <c r="D186" s="84">
        <f>SUM(D182:D185)</f>
        <v>16</v>
      </c>
      <c r="E186" s="83">
        <f>SUM(E182:E185)</f>
        <v>160</v>
      </c>
      <c r="F186" s="84">
        <f>SUM(F182:F185)</f>
        <v>16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912</v>
      </c>
      <c r="D193" s="84">
        <f>D156+D162+D168+D174+D180+D186+D192</f>
        <v>61.12</v>
      </c>
      <c r="E193" s="83">
        <f>E156+E162+E168+E174+E180+E186+E192</f>
        <v>749</v>
      </c>
      <c r="F193" s="84">
        <f>F156+F162+F168+F174+F180+F186+F192</f>
        <v>16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1276</v>
      </c>
      <c r="Q193" s="84">
        <f t="shared" si="244"/>
        <v>74.55</v>
      </c>
      <c r="R193" s="276">
        <f t="shared" si="244"/>
        <v>1276</v>
      </c>
      <c r="S193" s="84">
        <f t="shared" si="244"/>
        <v>74.55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1276</v>
      </c>
      <c r="Z193" s="84">
        <f t="shared" si="246"/>
        <v>74.55</v>
      </c>
      <c r="AA193" s="276">
        <f t="shared" si="246"/>
        <v>1276</v>
      </c>
      <c r="AB193" s="84">
        <f t="shared" si="246"/>
        <v>74.55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12541</v>
      </c>
      <c r="Q197" s="212">
        <f t="shared" ref="Q197:Q205" si="248">O197*P197</f>
        <v>18.811499999999999</v>
      </c>
      <c r="R197" s="313">
        <f t="shared" ref="R197:R205" si="249">P197</f>
        <v>12541</v>
      </c>
      <c r="S197" s="212">
        <f t="shared" ref="S197:S205" si="250">L197+Q197</f>
        <v>18.811499999999999</v>
      </c>
      <c r="T197" s="335"/>
      <c r="U197" s="212"/>
      <c r="V197" s="335"/>
      <c r="W197" s="212"/>
      <c r="X197" s="338">
        <v>1.5E-3</v>
      </c>
      <c r="Y197" s="214">
        <v>12541</v>
      </c>
      <c r="Z197" s="212">
        <f t="shared" ref="Z197:Z205" si="251">X197*Y197</f>
        <v>18.811499999999999</v>
      </c>
      <c r="AA197" s="214">
        <f t="shared" ref="AA197:AA205" si="252">Y197</f>
        <v>12541</v>
      </c>
      <c r="AB197" s="212">
        <f t="shared" ref="AB197:AB205" si="253">U197+Z197</f>
        <v>18.811499999999999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10</v>
      </c>
      <c r="Q198" s="212">
        <f t="shared" si="248"/>
        <v>1.4999999999999999E-2</v>
      </c>
      <c r="R198" s="313">
        <f t="shared" si="249"/>
        <v>10</v>
      </c>
      <c r="S198" s="212">
        <f t="shared" si="250"/>
        <v>1.4999999999999999E-2</v>
      </c>
      <c r="T198" s="335"/>
      <c r="U198" s="212"/>
      <c r="V198" s="335"/>
      <c r="W198" s="212"/>
      <c r="X198" s="338">
        <v>1.5E-3</v>
      </c>
      <c r="Y198" s="214">
        <v>10</v>
      </c>
      <c r="Z198" s="212">
        <f t="shared" si="251"/>
        <v>1.4999999999999999E-2</v>
      </c>
      <c r="AA198" s="214">
        <f t="shared" si="252"/>
        <v>10</v>
      </c>
      <c r="AB198" s="212">
        <f t="shared" si="253"/>
        <v>1.4999999999999999E-2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8</v>
      </c>
      <c r="Q199" s="212">
        <f t="shared" si="248"/>
        <v>1.2E-2</v>
      </c>
      <c r="R199" s="313">
        <f t="shared" si="249"/>
        <v>8</v>
      </c>
      <c r="S199" s="212">
        <f t="shared" si="250"/>
        <v>1.2E-2</v>
      </c>
      <c r="T199" s="335"/>
      <c r="U199" s="212"/>
      <c r="V199" s="335"/>
      <c r="W199" s="212"/>
      <c r="X199" s="338">
        <v>1.5E-3</v>
      </c>
      <c r="Y199" s="214">
        <v>8</v>
      </c>
      <c r="Z199" s="212">
        <f t="shared" si="251"/>
        <v>1.2E-2</v>
      </c>
      <c r="AA199" s="214">
        <f t="shared" si="252"/>
        <v>8</v>
      </c>
      <c r="AB199" s="212">
        <f t="shared" si="253"/>
        <v>1.2E-2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15857</v>
      </c>
      <c r="Q200" s="212">
        <f t="shared" si="248"/>
        <v>23.785499999999999</v>
      </c>
      <c r="R200" s="313">
        <f t="shared" si="249"/>
        <v>15857</v>
      </c>
      <c r="S200" s="212">
        <f t="shared" si="250"/>
        <v>23.785499999999999</v>
      </c>
      <c r="T200" s="335"/>
      <c r="U200" s="212"/>
      <c r="V200" s="335"/>
      <c r="W200" s="212"/>
      <c r="X200" s="338">
        <v>1.5E-3</v>
      </c>
      <c r="Y200" s="214">
        <v>15857</v>
      </c>
      <c r="Z200" s="212">
        <f t="shared" si="251"/>
        <v>23.785499999999999</v>
      </c>
      <c r="AA200" s="214">
        <f t="shared" si="252"/>
        <v>15857</v>
      </c>
      <c r="AB200" s="212">
        <f t="shared" si="253"/>
        <v>23.785499999999999</v>
      </c>
    </row>
    <row r="201" spans="1:28" s="339" customFormat="1">
      <c r="A201" s="211"/>
      <c r="B201" s="335" t="s">
        <v>128</v>
      </c>
      <c r="C201" s="336">
        <v>20</v>
      </c>
      <c r="D201" s="212">
        <f>C201*0.0015</f>
        <v>0.03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14</v>
      </c>
      <c r="Q201" s="212">
        <f t="shared" si="248"/>
        <v>2.1000000000000001E-2</v>
      </c>
      <c r="R201" s="313">
        <f t="shared" si="249"/>
        <v>14</v>
      </c>
      <c r="S201" s="212">
        <f t="shared" si="250"/>
        <v>2.1000000000000001E-2</v>
      </c>
      <c r="T201" s="335"/>
      <c r="U201" s="212"/>
      <c r="V201" s="335"/>
      <c r="W201" s="212"/>
      <c r="X201" s="338">
        <v>1.5E-3</v>
      </c>
      <c r="Y201" s="214">
        <v>14</v>
      </c>
      <c r="Z201" s="212">
        <f t="shared" si="251"/>
        <v>2.1000000000000001E-2</v>
      </c>
      <c r="AA201" s="214">
        <f t="shared" si="252"/>
        <v>14</v>
      </c>
      <c r="AB201" s="212">
        <f t="shared" si="253"/>
        <v>2.1000000000000001E-2</v>
      </c>
    </row>
    <row r="202" spans="1:28" s="339" customFormat="1">
      <c r="A202" s="211"/>
      <c r="B202" s="335" t="s">
        <v>129</v>
      </c>
      <c r="C202" s="336">
        <v>21</v>
      </c>
      <c r="D202" s="212">
        <f>C202*0.0015</f>
        <v>3.15E-2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18</v>
      </c>
      <c r="Q202" s="212">
        <f t="shared" si="248"/>
        <v>2.7E-2</v>
      </c>
      <c r="R202" s="313">
        <f t="shared" si="249"/>
        <v>18</v>
      </c>
      <c r="S202" s="212">
        <f t="shared" si="250"/>
        <v>2.7E-2</v>
      </c>
      <c r="T202" s="335"/>
      <c r="U202" s="212"/>
      <c r="V202" s="335"/>
      <c r="W202" s="212"/>
      <c r="X202" s="338">
        <v>1.5E-3</v>
      </c>
      <c r="Y202" s="214">
        <v>18</v>
      </c>
      <c r="Z202" s="212">
        <f t="shared" si="251"/>
        <v>2.7E-2</v>
      </c>
      <c r="AA202" s="214">
        <f t="shared" si="252"/>
        <v>18</v>
      </c>
      <c r="AB202" s="212">
        <f t="shared" si="253"/>
        <v>2.7E-2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19576</v>
      </c>
      <c r="Q203" s="212">
        <f t="shared" si="248"/>
        <v>48.94</v>
      </c>
      <c r="R203" s="313">
        <f t="shared" si="249"/>
        <v>19576</v>
      </c>
      <c r="S203" s="212">
        <f t="shared" si="250"/>
        <v>48.94</v>
      </c>
      <c r="T203" s="335"/>
      <c r="U203" s="212"/>
      <c r="V203" s="335"/>
      <c r="W203" s="212"/>
      <c r="X203" s="338">
        <v>2.5000000000000001E-3</v>
      </c>
      <c r="Y203" s="214">
        <v>19576</v>
      </c>
      <c r="Z203" s="212">
        <f t="shared" si="251"/>
        <v>48.94</v>
      </c>
      <c r="AA203" s="214">
        <f t="shared" si="252"/>
        <v>19576</v>
      </c>
      <c r="AB203" s="212">
        <f t="shared" si="253"/>
        <v>48.94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61</v>
      </c>
      <c r="D204" s="212">
        <f>C204*0.0025</f>
        <v>0.1525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19</v>
      </c>
      <c r="Q204" s="212">
        <f t="shared" si="248"/>
        <v>4.7500000000000001E-2</v>
      </c>
      <c r="R204" s="313">
        <f t="shared" si="249"/>
        <v>19</v>
      </c>
      <c r="S204" s="212">
        <f t="shared" si="250"/>
        <v>4.7500000000000001E-2</v>
      </c>
      <c r="T204" s="335"/>
      <c r="U204" s="212"/>
      <c r="V204" s="335"/>
      <c r="W204" s="212"/>
      <c r="X204" s="338">
        <v>2.5000000000000001E-3</v>
      </c>
      <c r="Y204" s="214">
        <v>19</v>
      </c>
      <c r="Z204" s="212">
        <f t="shared" si="251"/>
        <v>4.7500000000000001E-2</v>
      </c>
      <c r="AA204" s="214">
        <f t="shared" si="252"/>
        <v>19</v>
      </c>
      <c r="AB204" s="212">
        <f t="shared" si="253"/>
        <v>4.7500000000000001E-2</v>
      </c>
    </row>
    <row r="205" spans="1:28">
      <c r="A205" s="8">
        <f>+A204+0.01</f>
        <v>7.0399999999999991</v>
      </c>
      <c r="B205" s="16" t="s">
        <v>132</v>
      </c>
      <c r="C205" s="17">
        <v>22</v>
      </c>
      <c r="D205" s="18">
        <f>C205*0.0025</f>
        <v>5.5E-2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45</v>
      </c>
      <c r="Q205" s="18">
        <f t="shared" si="248"/>
        <v>0.1125</v>
      </c>
      <c r="R205" s="92">
        <f t="shared" si="249"/>
        <v>45</v>
      </c>
      <c r="S205" s="18">
        <f t="shared" si="250"/>
        <v>0.1125</v>
      </c>
      <c r="T205" s="16"/>
      <c r="U205" s="18"/>
      <c r="V205" s="16"/>
      <c r="W205" s="18"/>
      <c r="X205" s="21">
        <v>2.5000000000000001E-3</v>
      </c>
      <c r="Y205" s="14">
        <v>45</v>
      </c>
      <c r="Z205" s="18">
        <f t="shared" si="251"/>
        <v>0.1125</v>
      </c>
      <c r="AA205" s="14">
        <f t="shared" si="252"/>
        <v>45</v>
      </c>
      <c r="AB205" s="18">
        <f t="shared" si="253"/>
        <v>0.1125</v>
      </c>
    </row>
    <row r="206" spans="1:28" s="50" customFormat="1">
      <c r="A206" s="46"/>
      <c r="B206" s="82" t="s">
        <v>104</v>
      </c>
      <c r="C206" s="83">
        <f>SUM(C197:C205)</f>
        <v>130</v>
      </c>
      <c r="D206" s="84">
        <f>SUM(D197:D205)</f>
        <v>0.27800000000000002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48088</v>
      </c>
      <c r="Q206" s="84">
        <f t="shared" si="256"/>
        <v>91.771999999999991</v>
      </c>
      <c r="R206" s="276">
        <f t="shared" si="256"/>
        <v>48088</v>
      </c>
      <c r="S206" s="84">
        <f t="shared" si="256"/>
        <v>91.771999999999991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48088</v>
      </c>
      <c r="Z206" s="84">
        <f t="shared" si="258"/>
        <v>91.771999999999991</v>
      </c>
      <c r="AA206" s="276">
        <f t="shared" si="258"/>
        <v>48088</v>
      </c>
      <c r="AB206" s="84">
        <f t="shared" si="258"/>
        <v>91.771999999999991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22675</v>
      </c>
      <c r="D208" s="18">
        <v>90.7</v>
      </c>
      <c r="E208" s="17">
        <f>C208</f>
        <v>22675</v>
      </c>
      <c r="F208" s="18">
        <f>D208</f>
        <v>90.7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24120</v>
      </c>
      <c r="Q208" s="18">
        <f t="shared" ref="Q208:Q211" si="260">O208*P208</f>
        <v>96.48</v>
      </c>
      <c r="R208" s="92">
        <f t="shared" ref="R208:R211" si="261">P208</f>
        <v>24120</v>
      </c>
      <c r="S208" s="18">
        <f t="shared" ref="S208:S211" si="262">L208+Q208</f>
        <v>96.48</v>
      </c>
      <c r="T208" s="16"/>
      <c r="U208" s="18"/>
      <c r="V208" s="16"/>
      <c r="W208" s="18"/>
      <c r="X208" s="21">
        <v>4.0000000000000001E-3</v>
      </c>
      <c r="Y208" s="14">
        <v>24120</v>
      </c>
      <c r="Z208" s="18">
        <f t="shared" ref="Z208:Z211" si="263">X208*Y208</f>
        <v>96.48</v>
      </c>
      <c r="AA208" s="14">
        <f t="shared" ref="AA208:AA211" si="264">Y208</f>
        <v>24120</v>
      </c>
      <c r="AB208" s="18">
        <f t="shared" ref="AB208:AB211" si="265">U208+Z208</f>
        <v>96.48</v>
      </c>
    </row>
    <row r="209" spans="1:28">
      <c r="A209" s="8">
        <f>+A208+0.01</f>
        <v>8.02</v>
      </c>
      <c r="B209" s="16" t="s">
        <v>135</v>
      </c>
      <c r="C209" s="17">
        <v>6492</v>
      </c>
      <c r="D209" s="18">
        <v>25.968</v>
      </c>
      <c r="E209" s="17">
        <f t="shared" ref="E209:F211" si="266">C209</f>
        <v>6492</v>
      </c>
      <c r="F209" s="18">
        <f t="shared" si="266"/>
        <v>25.968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6919</v>
      </c>
      <c r="Q209" s="18">
        <f t="shared" si="260"/>
        <v>27.676000000000002</v>
      </c>
      <c r="R209" s="92">
        <f t="shared" si="261"/>
        <v>6919</v>
      </c>
      <c r="S209" s="18">
        <f t="shared" si="262"/>
        <v>27.676000000000002</v>
      </c>
      <c r="T209" s="16"/>
      <c r="U209" s="18"/>
      <c r="V209" s="16"/>
      <c r="W209" s="18"/>
      <c r="X209" s="21">
        <v>4.0000000000000001E-3</v>
      </c>
      <c r="Y209" s="14">
        <v>6919</v>
      </c>
      <c r="Z209" s="18">
        <f t="shared" si="263"/>
        <v>27.676000000000002</v>
      </c>
      <c r="AA209" s="14">
        <f t="shared" si="264"/>
        <v>6919</v>
      </c>
      <c r="AB209" s="18">
        <f t="shared" si="265"/>
        <v>27.676000000000002</v>
      </c>
    </row>
    <row r="210" spans="1:28">
      <c r="A210" s="8">
        <f>+A209+0.01</f>
        <v>8.0299999999999994</v>
      </c>
      <c r="B210" s="16" t="s">
        <v>136</v>
      </c>
      <c r="C210" s="17">
        <v>2211</v>
      </c>
      <c r="D210" s="18">
        <v>8.8439999999999994</v>
      </c>
      <c r="E210" s="17">
        <f t="shared" si="266"/>
        <v>2211</v>
      </c>
      <c r="F210" s="18">
        <f t="shared" si="266"/>
        <v>8.8439999999999994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2062</v>
      </c>
      <c r="Q210" s="18">
        <f t="shared" si="260"/>
        <v>8.2479999999999993</v>
      </c>
      <c r="R210" s="92">
        <f t="shared" si="261"/>
        <v>2062</v>
      </c>
      <c r="S210" s="18">
        <f t="shared" si="262"/>
        <v>8.2479999999999993</v>
      </c>
      <c r="T210" s="16"/>
      <c r="U210" s="18"/>
      <c r="V210" s="16"/>
      <c r="W210" s="18"/>
      <c r="X210" s="21">
        <v>4.0000000000000001E-3</v>
      </c>
      <c r="Y210" s="14">
        <v>2062</v>
      </c>
      <c r="Z210" s="18">
        <f t="shared" si="263"/>
        <v>8.2479999999999993</v>
      </c>
      <c r="AA210" s="14">
        <f t="shared" si="264"/>
        <v>2062</v>
      </c>
      <c r="AB210" s="18">
        <f t="shared" si="265"/>
        <v>8.2479999999999993</v>
      </c>
    </row>
    <row r="211" spans="1:28">
      <c r="A211" s="8">
        <f>+A210+0.01</f>
        <v>8.0399999999999991</v>
      </c>
      <c r="B211" s="16" t="s">
        <v>137</v>
      </c>
      <c r="C211" s="17">
        <v>11899</v>
      </c>
      <c r="D211" s="18">
        <v>47.596000000000004</v>
      </c>
      <c r="E211" s="17">
        <f t="shared" si="266"/>
        <v>11899</v>
      </c>
      <c r="F211" s="18">
        <f t="shared" si="266"/>
        <v>47.596000000000004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11628</v>
      </c>
      <c r="Q211" s="18">
        <f t="shared" si="260"/>
        <v>46.512</v>
      </c>
      <c r="R211" s="92">
        <f t="shared" si="261"/>
        <v>11628</v>
      </c>
      <c r="S211" s="18">
        <f t="shared" si="262"/>
        <v>46.512</v>
      </c>
      <c r="T211" s="16"/>
      <c r="U211" s="18"/>
      <c r="V211" s="16"/>
      <c r="W211" s="18"/>
      <c r="X211" s="21">
        <v>4.0000000000000001E-3</v>
      </c>
      <c r="Y211" s="14">
        <v>11628</v>
      </c>
      <c r="Z211" s="18">
        <f t="shared" si="263"/>
        <v>46.512</v>
      </c>
      <c r="AA211" s="14">
        <f t="shared" si="264"/>
        <v>11628</v>
      </c>
      <c r="AB211" s="18">
        <f t="shared" si="265"/>
        <v>46.512</v>
      </c>
    </row>
    <row r="212" spans="1:28" s="50" customFormat="1">
      <c r="A212" s="46"/>
      <c r="B212" s="82" t="s">
        <v>106</v>
      </c>
      <c r="C212" s="83">
        <f>SUM(C208:C211)</f>
        <v>43277</v>
      </c>
      <c r="D212" s="84">
        <f>SUM(D208:D211)</f>
        <v>173.108</v>
      </c>
      <c r="E212" s="83">
        <f>SUM(E208:E211)</f>
        <v>43277</v>
      </c>
      <c r="F212" s="84">
        <f>SUM(F208:F211)</f>
        <v>173.108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44729</v>
      </c>
      <c r="Q212" s="84">
        <f t="shared" si="269"/>
        <v>178.916</v>
      </c>
      <c r="R212" s="276">
        <f t="shared" si="269"/>
        <v>44729</v>
      </c>
      <c r="S212" s="84">
        <f t="shared" si="269"/>
        <v>178.916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44729</v>
      </c>
      <c r="Z212" s="84">
        <f>SUM(Z208:Z211)</f>
        <v>178.916</v>
      </c>
      <c r="AA212" s="276">
        <f>SUM(AA208:AA211)</f>
        <v>44729</v>
      </c>
      <c r="AB212" s="84">
        <f>SUM(AB208:AB211)</f>
        <v>178.916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0</v>
      </c>
      <c r="D241" s="164">
        <f>C241*0.429*12</f>
        <v>0</v>
      </c>
      <c r="E241" s="163">
        <f>C241</f>
        <v>0</v>
      </c>
      <c r="F241" s="164">
        <f>D241</f>
        <v>0</v>
      </c>
      <c r="G241" s="118" t="e">
        <f t="shared" ref="G241:H257" si="298">E241/C241*100</f>
        <v>#DIV/0!</v>
      </c>
      <c r="H241" s="121" t="e">
        <f t="shared" si="298"/>
        <v>#DIV/0!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0</v>
      </c>
      <c r="Q241" s="18">
        <f t="shared" ref="Q241:Q254" si="299">O241*P241*12</f>
        <v>0</v>
      </c>
      <c r="R241" s="92">
        <f t="shared" ref="R241:R257" si="300">P241</f>
        <v>0</v>
      </c>
      <c r="S241" s="18">
        <f t="shared" ref="S241:S257" si="301">L241+Q241</f>
        <v>0</v>
      </c>
      <c r="T241" s="162"/>
      <c r="U241" s="164"/>
      <c r="V241" s="162"/>
      <c r="W241" s="164"/>
      <c r="X241" s="166">
        <v>0.45600000000000002</v>
      </c>
      <c r="Y241" s="331">
        <v>0</v>
      </c>
      <c r="Z241" s="121">
        <f>X241*Y241*12</f>
        <v>0</v>
      </c>
      <c r="AA241" s="321">
        <f>Y241</f>
        <v>0</v>
      </c>
      <c r="AB241" s="121">
        <f>U241+Z241</f>
        <v>0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67</v>
      </c>
      <c r="D246" s="176">
        <f>C246*0.6006*12</f>
        <v>482.88240000000002</v>
      </c>
      <c r="E246" s="163">
        <f t="shared" ref="E246:E248" si="309">C246</f>
        <v>67</v>
      </c>
      <c r="F246" s="164">
        <f t="shared" ref="F246:F248" si="310">D246</f>
        <v>482.88240000000002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67</v>
      </c>
      <c r="Q246" s="18">
        <f t="shared" si="299"/>
        <v>513.75600000000009</v>
      </c>
      <c r="R246" s="92">
        <f t="shared" si="300"/>
        <v>67</v>
      </c>
      <c r="S246" s="18">
        <f t="shared" si="301"/>
        <v>513.75600000000009</v>
      </c>
      <c r="T246" s="174"/>
      <c r="U246" s="176"/>
      <c r="V246" s="174"/>
      <c r="W246" s="176"/>
      <c r="X246" s="177">
        <v>0.63900000000000001</v>
      </c>
      <c r="Y246" s="278">
        <v>67</v>
      </c>
      <c r="Z246" s="121">
        <f t="shared" ref="Z246:Z254" si="311">X246*Y246*12</f>
        <v>513.75600000000009</v>
      </c>
      <c r="AA246" s="321">
        <f t="shared" si="306"/>
        <v>67</v>
      </c>
      <c r="AB246" s="121">
        <f t="shared" ref="AB246:AB257" si="312">U246+Z246</f>
        <v>513.75600000000009</v>
      </c>
    </row>
    <row r="247" spans="1:28" s="125" customFormat="1">
      <c r="A247" s="118"/>
      <c r="B247" s="174" t="s">
        <v>151</v>
      </c>
      <c r="C247" s="175">
        <f t="shared" si="308"/>
        <v>79</v>
      </c>
      <c r="D247" s="176">
        <f t="shared" ref="D247:D248" si="313">C247*0.6006*12</f>
        <v>569.36879999999996</v>
      </c>
      <c r="E247" s="163">
        <f t="shared" si="309"/>
        <v>79</v>
      </c>
      <c r="F247" s="164">
        <f t="shared" si="310"/>
        <v>569.36879999999996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79</v>
      </c>
      <c r="Q247" s="18">
        <f t="shared" si="299"/>
        <v>605.77200000000005</v>
      </c>
      <c r="R247" s="92">
        <f t="shared" si="300"/>
        <v>79</v>
      </c>
      <c r="S247" s="18">
        <f t="shared" si="301"/>
        <v>605.77200000000005</v>
      </c>
      <c r="T247" s="174"/>
      <c r="U247" s="176"/>
      <c r="V247" s="174"/>
      <c r="W247" s="176"/>
      <c r="X247" s="177">
        <v>0.63900000000000001</v>
      </c>
      <c r="Y247" s="278">
        <v>79</v>
      </c>
      <c r="Z247" s="121">
        <f t="shared" si="311"/>
        <v>605.77200000000005</v>
      </c>
      <c r="AA247" s="321">
        <f t="shared" si="306"/>
        <v>79</v>
      </c>
      <c r="AB247" s="121">
        <f t="shared" si="312"/>
        <v>605.77200000000005</v>
      </c>
    </row>
    <row r="248" spans="1:28" s="125" customFormat="1">
      <c r="A248" s="118"/>
      <c r="B248" s="174" t="s">
        <v>152</v>
      </c>
      <c r="C248" s="175">
        <f t="shared" si="308"/>
        <v>41</v>
      </c>
      <c r="D248" s="176">
        <f t="shared" si="313"/>
        <v>295.49520000000001</v>
      </c>
      <c r="E248" s="163">
        <f t="shared" si="309"/>
        <v>41</v>
      </c>
      <c r="F248" s="164">
        <f t="shared" si="310"/>
        <v>295.49520000000001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41</v>
      </c>
      <c r="Q248" s="18">
        <f t="shared" si="299"/>
        <v>314.38800000000003</v>
      </c>
      <c r="R248" s="92">
        <f t="shared" si="300"/>
        <v>41</v>
      </c>
      <c r="S248" s="18">
        <f t="shared" si="301"/>
        <v>314.38800000000003</v>
      </c>
      <c r="T248" s="174"/>
      <c r="U248" s="176"/>
      <c r="V248" s="174"/>
      <c r="W248" s="176"/>
      <c r="X248" s="177">
        <v>0.63900000000000001</v>
      </c>
      <c r="Y248" s="278">
        <v>41</v>
      </c>
      <c r="Z248" s="121">
        <f t="shared" si="311"/>
        <v>314.38800000000003</v>
      </c>
      <c r="AA248" s="321">
        <f t="shared" si="306"/>
        <v>41</v>
      </c>
      <c r="AB248" s="121">
        <f t="shared" si="312"/>
        <v>314.38800000000003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49</v>
      </c>
      <c r="D255" s="176">
        <f>C255*0.12*10</f>
        <v>58.8</v>
      </c>
      <c r="E255" s="163">
        <f t="shared" ref="E255:E257" si="314">C255</f>
        <v>49</v>
      </c>
      <c r="F255" s="164">
        <f t="shared" ref="F255:F257" si="315">D255</f>
        <v>58.8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49</v>
      </c>
      <c r="Q255" s="18">
        <f>O255*P255*10</f>
        <v>58.8</v>
      </c>
      <c r="R255" s="92">
        <f t="shared" si="300"/>
        <v>49</v>
      </c>
      <c r="S255" s="18">
        <f t="shared" si="301"/>
        <v>58.8</v>
      </c>
      <c r="T255" s="178"/>
      <c r="U255" s="176"/>
      <c r="V255" s="178"/>
      <c r="W255" s="176"/>
      <c r="X255" s="177">
        <v>0.12</v>
      </c>
      <c r="Y255" s="278">
        <v>49</v>
      </c>
      <c r="Z255" s="18">
        <f t="shared" ref="Z255:Z257" si="316">X255*Y255*10</f>
        <v>58.8</v>
      </c>
      <c r="AA255" s="321">
        <f t="shared" si="306"/>
        <v>49</v>
      </c>
      <c r="AB255" s="121">
        <f t="shared" si="312"/>
        <v>58.8</v>
      </c>
    </row>
    <row r="256" spans="1:28" s="125" customFormat="1">
      <c r="A256" s="118"/>
      <c r="B256" s="178" t="s">
        <v>157</v>
      </c>
      <c r="C256" s="175">
        <f t="shared" ref="C256:C257" si="317">P256</f>
        <v>45</v>
      </c>
      <c r="D256" s="176">
        <f t="shared" ref="D256:D257" si="318">C256*0.12*10</f>
        <v>53.999999999999993</v>
      </c>
      <c r="E256" s="163">
        <f t="shared" si="314"/>
        <v>45</v>
      </c>
      <c r="F256" s="164">
        <f t="shared" si="315"/>
        <v>53.999999999999993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45</v>
      </c>
      <c r="Q256" s="18">
        <f>O256*P256*10</f>
        <v>53.999999999999993</v>
      </c>
      <c r="R256" s="92">
        <f t="shared" si="300"/>
        <v>45</v>
      </c>
      <c r="S256" s="18">
        <f t="shared" si="301"/>
        <v>53.999999999999993</v>
      </c>
      <c r="T256" s="178"/>
      <c r="U256" s="176"/>
      <c r="V256" s="178"/>
      <c r="W256" s="176"/>
      <c r="X256" s="177">
        <v>0.12</v>
      </c>
      <c r="Y256" s="278">
        <v>45</v>
      </c>
      <c r="Z256" s="18">
        <f t="shared" si="316"/>
        <v>53.999999999999993</v>
      </c>
      <c r="AA256" s="321">
        <f t="shared" si="306"/>
        <v>45</v>
      </c>
      <c r="AB256" s="121">
        <f t="shared" si="312"/>
        <v>53.999999999999993</v>
      </c>
    </row>
    <row r="257" spans="1:28" s="125" customFormat="1">
      <c r="A257" s="118"/>
      <c r="B257" s="178" t="s">
        <v>167</v>
      </c>
      <c r="C257" s="175">
        <f t="shared" si="317"/>
        <v>63</v>
      </c>
      <c r="D257" s="176">
        <f t="shared" si="318"/>
        <v>75.599999999999994</v>
      </c>
      <c r="E257" s="163">
        <f t="shared" si="314"/>
        <v>63</v>
      </c>
      <c r="F257" s="164">
        <f t="shared" si="315"/>
        <v>75.599999999999994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63</v>
      </c>
      <c r="Q257" s="18">
        <f>O257*P257*10</f>
        <v>75.599999999999994</v>
      </c>
      <c r="R257" s="92">
        <f t="shared" si="300"/>
        <v>63</v>
      </c>
      <c r="S257" s="18">
        <f t="shared" si="301"/>
        <v>75.599999999999994</v>
      </c>
      <c r="T257" s="178"/>
      <c r="U257" s="176"/>
      <c r="V257" s="178"/>
      <c r="W257" s="176"/>
      <c r="X257" s="177">
        <v>0.12</v>
      </c>
      <c r="Y257" s="278">
        <v>63</v>
      </c>
      <c r="Z257" s="18">
        <f t="shared" si="316"/>
        <v>75.599999999999994</v>
      </c>
      <c r="AA257" s="321">
        <f t="shared" si="306"/>
        <v>63</v>
      </c>
      <c r="AB257" s="121">
        <f t="shared" si="312"/>
        <v>75.599999999999994</v>
      </c>
    </row>
    <row r="258" spans="1:28" s="50" customFormat="1">
      <c r="A258" s="179"/>
      <c r="B258" s="159" t="s">
        <v>106</v>
      </c>
      <c r="C258" s="160">
        <f>SUM(C241:C257)</f>
        <v>344</v>
      </c>
      <c r="D258" s="161">
        <f>SUM(D241:D257)</f>
        <v>1536.1463999999999</v>
      </c>
      <c r="E258" s="160">
        <f>SUM(E241:E257)</f>
        <v>344</v>
      </c>
      <c r="F258" s="161">
        <f>SUM(F241:F257)</f>
        <v>1536.1463999999999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344</v>
      </c>
      <c r="Q258" s="161">
        <f t="shared" si="321"/>
        <v>1622.316</v>
      </c>
      <c r="R258" s="301">
        <f t="shared" si="321"/>
        <v>344</v>
      </c>
      <c r="S258" s="161">
        <f t="shared" si="321"/>
        <v>1622.316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344</v>
      </c>
      <c r="Z258" s="161">
        <f t="shared" si="323"/>
        <v>1622.316</v>
      </c>
      <c r="AA258" s="301">
        <f t="shared" si="323"/>
        <v>344</v>
      </c>
      <c r="AB258" s="161">
        <f t="shared" si="323"/>
        <v>1622.316</v>
      </c>
    </row>
    <row r="259" spans="1:28" s="50" customFormat="1">
      <c r="A259" s="179"/>
      <c r="B259" s="180" t="s">
        <v>10</v>
      </c>
      <c r="C259" s="181">
        <f>C258</f>
        <v>344</v>
      </c>
      <c r="D259" s="182">
        <f>D258</f>
        <v>1536.1463999999999</v>
      </c>
      <c r="E259" s="181">
        <f>E258</f>
        <v>344</v>
      </c>
      <c r="F259" s="182">
        <f>F258</f>
        <v>1536.1463999999999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344</v>
      </c>
      <c r="Q259" s="182">
        <f t="shared" si="326"/>
        <v>1622.316</v>
      </c>
      <c r="R259" s="304">
        <f t="shared" si="326"/>
        <v>344</v>
      </c>
      <c r="S259" s="182">
        <f t="shared" si="326"/>
        <v>1622.316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344</v>
      </c>
      <c r="Z259" s="182">
        <f t="shared" si="328"/>
        <v>1622.316</v>
      </c>
      <c r="AA259" s="304">
        <f t="shared" si="328"/>
        <v>344</v>
      </c>
      <c r="AB259" s="182">
        <f t="shared" si="328"/>
        <v>1622.316</v>
      </c>
    </row>
    <row r="260" spans="1:28" s="50" customFormat="1">
      <c r="A260" s="179"/>
      <c r="B260" s="180" t="s">
        <v>168</v>
      </c>
      <c r="C260" s="181">
        <f>C238+C259</f>
        <v>344</v>
      </c>
      <c r="D260" s="182">
        <f>D238+D259</f>
        <v>1536.1463999999999</v>
      </c>
      <c r="E260" s="181">
        <f>E238+E259</f>
        <v>344</v>
      </c>
      <c r="F260" s="182">
        <f>F238+F259</f>
        <v>1536.1463999999999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344</v>
      </c>
      <c r="Q260" s="182">
        <f t="shared" si="331"/>
        <v>1622.316</v>
      </c>
      <c r="R260" s="304">
        <f t="shared" si="331"/>
        <v>344</v>
      </c>
      <c r="S260" s="182">
        <f t="shared" si="331"/>
        <v>1622.316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344</v>
      </c>
      <c r="Z260" s="182">
        <f t="shared" si="333"/>
        <v>1622.316</v>
      </c>
      <c r="AA260" s="304">
        <f t="shared" si="333"/>
        <v>344</v>
      </c>
      <c r="AB260" s="182">
        <f t="shared" si="333"/>
        <v>1622.316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681</v>
      </c>
      <c r="D264" s="18">
        <v>4.7670000000000003</v>
      </c>
      <c r="E264" s="19">
        <v>629</v>
      </c>
      <c r="F264" s="18">
        <v>4.4000000000000004</v>
      </c>
      <c r="G264" s="241">
        <f t="shared" ref="G264:G270" si="334">E264/C264*100</f>
        <v>92.364170337738614</v>
      </c>
      <c r="H264" s="18">
        <f t="shared" ref="H264:H270" si="335">F264/D264*100</f>
        <v>92.30123767568702</v>
      </c>
      <c r="I264" s="16"/>
      <c r="J264" s="20"/>
      <c r="K264" s="16"/>
      <c r="L264" s="18"/>
      <c r="M264" s="16"/>
      <c r="N264" s="18"/>
      <c r="O264" s="21">
        <v>0.01</v>
      </c>
      <c r="P264" s="92">
        <v>631</v>
      </c>
      <c r="Q264" s="18">
        <f>O264*P264</f>
        <v>6.3100000000000005</v>
      </c>
      <c r="R264" s="92">
        <f>P264</f>
        <v>631</v>
      </c>
      <c r="S264" s="18">
        <f>L264+Q264</f>
        <v>6.3100000000000005</v>
      </c>
      <c r="T264" s="16"/>
      <c r="U264" s="18"/>
      <c r="V264" s="16"/>
      <c r="W264" s="18"/>
      <c r="X264" s="21">
        <v>0.01</v>
      </c>
      <c r="Y264" s="14">
        <v>631</v>
      </c>
      <c r="Z264" s="18">
        <f>X264*Y264</f>
        <v>6.3100000000000005</v>
      </c>
      <c r="AA264" s="14">
        <f>Y264</f>
        <v>631</v>
      </c>
      <c r="AB264" s="18">
        <f>U264+Z264</f>
        <v>6.3100000000000005</v>
      </c>
    </row>
    <row r="265" spans="1:28" s="66" customFormat="1">
      <c r="A265" s="8"/>
      <c r="B265" s="16" t="s">
        <v>172</v>
      </c>
      <c r="C265" s="17">
        <v>756</v>
      </c>
      <c r="D265" s="18">
        <v>5.2919999999999998</v>
      </c>
      <c r="E265" s="19">
        <v>729</v>
      </c>
      <c r="F265" s="18">
        <v>3.28</v>
      </c>
      <c r="G265" s="241">
        <f t="shared" si="334"/>
        <v>96.428571428571431</v>
      </c>
      <c r="H265" s="18">
        <f t="shared" si="335"/>
        <v>61.980347694633409</v>
      </c>
      <c r="I265" s="16"/>
      <c r="J265" s="20"/>
      <c r="K265" s="16"/>
      <c r="L265" s="18"/>
      <c r="M265" s="16"/>
      <c r="N265" s="18"/>
      <c r="O265" s="21">
        <v>0.01</v>
      </c>
      <c r="P265" s="92">
        <v>763</v>
      </c>
      <c r="Q265" s="18">
        <f t="shared" ref="Q265:Q282" si="336">O265*P265</f>
        <v>7.63</v>
      </c>
      <c r="R265" s="92">
        <f t="shared" ref="R265:R282" si="337">P265</f>
        <v>763</v>
      </c>
      <c r="S265" s="18">
        <f t="shared" ref="S265:S282" si="338">L265+Q265</f>
        <v>7.63</v>
      </c>
      <c r="T265" s="16"/>
      <c r="U265" s="18"/>
      <c r="V265" s="16"/>
      <c r="W265" s="18"/>
      <c r="X265" s="21">
        <v>0.01</v>
      </c>
      <c r="Y265" s="14">
        <v>763</v>
      </c>
      <c r="Z265" s="18">
        <f t="shared" ref="Z265:Z270" si="339">X265*Y265</f>
        <v>7.63</v>
      </c>
      <c r="AA265" s="14">
        <f t="shared" ref="AA265:AA270" si="340">Y265</f>
        <v>763</v>
      </c>
      <c r="AB265" s="18">
        <f t="shared" ref="AB265:AB270" si="341">U265+Z265</f>
        <v>7.63</v>
      </c>
    </row>
    <row r="266" spans="1:28" s="66" customFormat="1">
      <c r="A266" s="8"/>
      <c r="B266" s="16" t="s">
        <v>173</v>
      </c>
      <c r="C266" s="17">
        <v>1073</v>
      </c>
      <c r="D266" s="18">
        <v>7.5110000000000001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1054</v>
      </c>
      <c r="Q266" s="18">
        <f t="shared" si="336"/>
        <v>10.540000000000001</v>
      </c>
      <c r="R266" s="92">
        <f t="shared" si="337"/>
        <v>1054</v>
      </c>
      <c r="S266" s="18">
        <f t="shared" si="338"/>
        <v>10.540000000000001</v>
      </c>
      <c r="T266" s="16"/>
      <c r="U266" s="18"/>
      <c r="V266" s="16"/>
      <c r="W266" s="18"/>
      <c r="X266" s="21">
        <v>0.01</v>
      </c>
      <c r="Y266" s="14">
        <v>1054</v>
      </c>
      <c r="Z266" s="18">
        <f t="shared" si="339"/>
        <v>10.540000000000001</v>
      </c>
      <c r="AA266" s="14">
        <f t="shared" si="340"/>
        <v>1054</v>
      </c>
      <c r="AB266" s="18">
        <f t="shared" si="341"/>
        <v>10.540000000000001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681</v>
      </c>
      <c r="D268" s="18">
        <v>4.0860000000000003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631</v>
      </c>
      <c r="Q268" s="18">
        <f t="shared" si="336"/>
        <v>6.3100000000000005</v>
      </c>
      <c r="R268" s="92">
        <f t="shared" si="337"/>
        <v>631</v>
      </c>
      <c r="S268" s="18">
        <f t="shared" si="338"/>
        <v>6.3100000000000005</v>
      </c>
      <c r="T268" s="16"/>
      <c r="U268" s="18"/>
      <c r="V268" s="16"/>
      <c r="W268" s="18"/>
      <c r="X268" s="21">
        <v>0.01</v>
      </c>
      <c r="Y268" s="14">
        <f>Y264</f>
        <v>631</v>
      </c>
      <c r="Z268" s="18">
        <f t="shared" si="339"/>
        <v>6.3100000000000005</v>
      </c>
      <c r="AA268" s="14">
        <f t="shared" si="340"/>
        <v>631</v>
      </c>
      <c r="AB268" s="18">
        <f t="shared" si="341"/>
        <v>6.3100000000000005</v>
      </c>
    </row>
    <row r="269" spans="1:28" s="66" customFormat="1">
      <c r="A269" s="8"/>
      <c r="B269" s="16" t="s">
        <v>172</v>
      </c>
      <c r="C269" s="17">
        <v>756</v>
      </c>
      <c r="D269" s="18">
        <v>4.5360000000000005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763</v>
      </c>
      <c r="Q269" s="18">
        <f t="shared" si="336"/>
        <v>7.63</v>
      </c>
      <c r="R269" s="92">
        <f t="shared" si="337"/>
        <v>763</v>
      </c>
      <c r="S269" s="18">
        <f t="shared" si="338"/>
        <v>7.63</v>
      </c>
      <c r="T269" s="16"/>
      <c r="U269" s="18"/>
      <c r="V269" s="16"/>
      <c r="W269" s="18"/>
      <c r="X269" s="21">
        <v>0.01</v>
      </c>
      <c r="Y269" s="14">
        <f>Y265</f>
        <v>763</v>
      </c>
      <c r="Z269" s="18">
        <f t="shared" si="339"/>
        <v>7.63</v>
      </c>
      <c r="AA269" s="14">
        <f t="shared" si="340"/>
        <v>763</v>
      </c>
      <c r="AB269" s="18">
        <f t="shared" si="341"/>
        <v>7.63</v>
      </c>
    </row>
    <row r="270" spans="1:28" s="66" customFormat="1">
      <c r="A270" s="8"/>
      <c r="B270" s="16" t="s">
        <v>173</v>
      </c>
      <c r="C270" s="17">
        <v>1073</v>
      </c>
      <c r="D270" s="18">
        <v>6.4379999999999997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1054</v>
      </c>
      <c r="Q270" s="18">
        <f t="shared" si="336"/>
        <v>10.540000000000001</v>
      </c>
      <c r="R270" s="92">
        <f t="shared" si="337"/>
        <v>1054</v>
      </c>
      <c r="S270" s="18">
        <f t="shared" si="338"/>
        <v>10.540000000000001</v>
      </c>
      <c r="T270" s="16"/>
      <c r="U270" s="18"/>
      <c r="V270" s="16"/>
      <c r="W270" s="18"/>
      <c r="X270" s="21">
        <v>0.01</v>
      </c>
      <c r="Y270" s="14">
        <f>Y266</f>
        <v>1054</v>
      </c>
      <c r="Z270" s="18">
        <f t="shared" si="339"/>
        <v>10.540000000000001</v>
      </c>
      <c r="AA270" s="14">
        <f t="shared" si="340"/>
        <v>1054</v>
      </c>
      <c r="AB270" s="18">
        <f t="shared" si="341"/>
        <v>10.540000000000001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108</v>
      </c>
      <c r="Q282" s="18">
        <f t="shared" si="336"/>
        <v>2.16</v>
      </c>
      <c r="R282" s="92">
        <f t="shared" si="337"/>
        <v>108</v>
      </c>
      <c r="S282" s="18">
        <f t="shared" si="338"/>
        <v>2.16</v>
      </c>
      <c r="T282" s="16"/>
      <c r="U282" s="18"/>
      <c r="V282" s="16"/>
      <c r="W282" s="18"/>
      <c r="X282" s="21">
        <v>1.6E-2</v>
      </c>
      <c r="Y282" s="14">
        <v>108</v>
      </c>
      <c r="Z282" s="18">
        <f t="shared" si="343"/>
        <v>1.728</v>
      </c>
      <c r="AA282" s="14">
        <f t="shared" si="344"/>
        <v>108</v>
      </c>
      <c r="AB282" s="18">
        <f t="shared" si="345"/>
        <v>1.728</v>
      </c>
    </row>
    <row r="283" spans="1:28" s="50" customFormat="1">
      <c r="A283" s="46"/>
      <c r="B283" s="82" t="s">
        <v>106</v>
      </c>
      <c r="C283" s="83">
        <f>SUM(C268:C282)</f>
        <v>2568</v>
      </c>
      <c r="D283" s="84">
        <f>SUM(D264:D282)</f>
        <v>33.553999999999995</v>
      </c>
      <c r="E283" s="83">
        <f>SUM(E268:E282)</f>
        <v>56</v>
      </c>
      <c r="F283" s="84">
        <f>SUM(F264:F282)</f>
        <v>8.5639999999999983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2706</v>
      </c>
      <c r="Q283" s="84">
        <f t="shared" ref="Q283" si="355">SUM(Q264:Q282)</f>
        <v>54.2</v>
      </c>
      <c r="R283" s="276">
        <f t="shared" ref="R283" si="356">SUM(R268:R282)</f>
        <v>2706</v>
      </c>
      <c r="S283" s="84">
        <f t="shared" ref="S283" si="357">SUM(S264:S282)</f>
        <v>54.2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2706</v>
      </c>
      <c r="Z283" s="84">
        <f t="shared" ref="Z283" si="361">SUM(Z264:Z282)</f>
        <v>53.688000000000009</v>
      </c>
      <c r="AA283" s="276">
        <f t="shared" ref="AA283" si="362">SUM(AA268:AA282)</f>
        <v>2706</v>
      </c>
      <c r="AB283" s="84">
        <f t="shared" ref="AB283" si="363">SUM(AB264:AB282)</f>
        <v>53.688000000000009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14</v>
      </c>
      <c r="D287" s="185">
        <f>C287*12*0.16</f>
        <v>26.88</v>
      </c>
      <c r="E287" s="184">
        <f>C287</f>
        <v>14</v>
      </c>
      <c r="F287" s="185">
        <f>D287</f>
        <v>26.88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22</v>
      </c>
      <c r="Q287" s="18">
        <f>O287*P287*12</f>
        <v>46.463999999999999</v>
      </c>
      <c r="R287" s="92">
        <f t="shared" si="365"/>
        <v>22</v>
      </c>
      <c r="S287" s="18">
        <f t="shared" si="366"/>
        <v>46.463999999999999</v>
      </c>
      <c r="T287" s="183"/>
      <c r="U287" s="185"/>
      <c r="V287" s="183"/>
      <c r="W287" s="185"/>
      <c r="X287" s="188">
        <v>0.17599999999999999</v>
      </c>
      <c r="Y287" s="333">
        <v>22</v>
      </c>
      <c r="Z287" s="18">
        <f>X287*Y287*12</f>
        <v>46.463999999999999</v>
      </c>
      <c r="AA287" s="14">
        <f>Y287</f>
        <v>22</v>
      </c>
      <c r="AB287" s="18">
        <f>U287+Z287</f>
        <v>46.463999999999999</v>
      </c>
    </row>
    <row r="288" spans="1:28" s="66" customFormat="1">
      <c r="A288" s="8"/>
      <c r="B288" s="183" t="s">
        <v>188</v>
      </c>
      <c r="C288" s="184">
        <v>7</v>
      </c>
      <c r="D288" s="185">
        <f>C288*12*0.16</f>
        <v>13.44</v>
      </c>
      <c r="E288" s="184">
        <f t="shared" ref="E288:E296" si="368">C288</f>
        <v>7</v>
      </c>
      <c r="F288" s="185">
        <f t="shared" ref="F288:F296" si="369">D288</f>
        <v>13.44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11</v>
      </c>
      <c r="Q288" s="18">
        <f>O288*P288*12</f>
        <v>23.231999999999999</v>
      </c>
      <c r="R288" s="92">
        <f t="shared" si="365"/>
        <v>11</v>
      </c>
      <c r="S288" s="18">
        <f t="shared" si="366"/>
        <v>23.231999999999999</v>
      </c>
      <c r="T288" s="183"/>
      <c r="U288" s="185"/>
      <c r="V288" s="183"/>
      <c r="W288" s="185"/>
      <c r="X288" s="188">
        <v>0.17599999999999999</v>
      </c>
      <c r="Y288" s="333">
        <v>11</v>
      </c>
      <c r="Z288" s="18">
        <f t="shared" ref="Z288:Z290" si="370">X288*Y288*12</f>
        <v>23.231999999999999</v>
      </c>
      <c r="AA288" s="14">
        <f t="shared" ref="AA288:AA290" si="371">Y288</f>
        <v>11</v>
      </c>
      <c r="AB288" s="18">
        <f t="shared" ref="AB288:AB290" si="372">U288+Z288</f>
        <v>23.231999999999999</v>
      </c>
    </row>
    <row r="289" spans="1:28" s="66" customFormat="1">
      <c r="A289" s="8"/>
      <c r="B289" s="183" t="s">
        <v>189</v>
      </c>
      <c r="C289" s="184">
        <v>7</v>
      </c>
      <c r="D289" s="185">
        <f>C289*12*0.16</f>
        <v>13.44</v>
      </c>
      <c r="E289" s="184">
        <f t="shared" si="368"/>
        <v>7</v>
      </c>
      <c r="F289" s="185">
        <f t="shared" si="369"/>
        <v>13.44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11</v>
      </c>
      <c r="Q289" s="18">
        <f>O289*P289*12</f>
        <v>23.231999999999999</v>
      </c>
      <c r="R289" s="92">
        <f t="shared" si="365"/>
        <v>11</v>
      </c>
      <c r="S289" s="18">
        <f t="shared" si="366"/>
        <v>23.231999999999999</v>
      </c>
      <c r="T289" s="183"/>
      <c r="U289" s="185"/>
      <c r="V289" s="183"/>
      <c r="W289" s="185"/>
      <c r="X289" s="188">
        <v>0.17599999999999999</v>
      </c>
      <c r="Y289" s="333">
        <v>11</v>
      </c>
      <c r="Z289" s="18">
        <f t="shared" si="370"/>
        <v>23.231999999999999</v>
      </c>
      <c r="AA289" s="14">
        <f t="shared" si="371"/>
        <v>11</v>
      </c>
      <c r="AB289" s="18">
        <f t="shared" si="372"/>
        <v>23.231999999999999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11</v>
      </c>
      <c r="Q290" s="18">
        <f>O290*P290*12</f>
        <v>15.839999999999998</v>
      </c>
      <c r="R290" s="92">
        <f t="shared" si="365"/>
        <v>11</v>
      </c>
      <c r="S290" s="18">
        <f t="shared" si="366"/>
        <v>15.839999999999998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4</v>
      </c>
      <c r="Q291" s="18">
        <f>O291*P291</f>
        <v>4</v>
      </c>
      <c r="R291" s="92">
        <f t="shared" si="365"/>
        <v>4</v>
      </c>
      <c r="S291" s="18">
        <f t="shared" si="366"/>
        <v>4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7</v>
      </c>
      <c r="Q292" s="18">
        <f>O292*P292</f>
        <v>7</v>
      </c>
      <c r="R292" s="92">
        <f t="shared" si="365"/>
        <v>7</v>
      </c>
      <c r="S292" s="18">
        <f t="shared" si="366"/>
        <v>7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7</v>
      </c>
      <c r="D293" s="185">
        <f>C293*0.5</f>
        <v>3.5</v>
      </c>
      <c r="E293" s="184">
        <f t="shared" si="368"/>
        <v>7</v>
      </c>
      <c r="F293" s="185">
        <f t="shared" si="369"/>
        <v>3.5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11</v>
      </c>
      <c r="Q293" s="18">
        <f t="shared" ref="Q293:Q296" si="376">O293*P293</f>
        <v>5.5</v>
      </c>
      <c r="R293" s="92">
        <f t="shared" ref="R293:R296" si="377">P293</f>
        <v>11</v>
      </c>
      <c r="S293" s="18">
        <f t="shared" ref="S293:S296" si="378">L293+Q293</f>
        <v>5.5</v>
      </c>
      <c r="T293" s="16"/>
      <c r="U293" s="18"/>
      <c r="V293" s="16"/>
      <c r="W293" s="18"/>
      <c r="X293" s="21">
        <v>0.5</v>
      </c>
      <c r="Y293" s="14">
        <v>11</v>
      </c>
      <c r="Z293" s="18">
        <f t="shared" si="373"/>
        <v>5.5</v>
      </c>
      <c r="AA293" s="14">
        <f t="shared" si="374"/>
        <v>11</v>
      </c>
      <c r="AB293" s="18">
        <f t="shared" si="375"/>
        <v>5.5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7</v>
      </c>
      <c r="D294" s="185">
        <f>C294*0.3</f>
        <v>2.1</v>
      </c>
      <c r="E294" s="184">
        <f t="shared" si="368"/>
        <v>7</v>
      </c>
      <c r="F294" s="185">
        <f t="shared" si="369"/>
        <v>2.1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11</v>
      </c>
      <c r="Q294" s="18">
        <f t="shared" si="376"/>
        <v>3.3</v>
      </c>
      <c r="R294" s="92">
        <f t="shared" si="377"/>
        <v>11</v>
      </c>
      <c r="S294" s="18">
        <f t="shared" si="378"/>
        <v>3.3</v>
      </c>
      <c r="T294" s="183"/>
      <c r="U294" s="185"/>
      <c r="V294" s="183"/>
      <c r="W294" s="185"/>
      <c r="X294" s="188">
        <v>0.3</v>
      </c>
      <c r="Y294" s="333">
        <v>11</v>
      </c>
      <c r="Z294" s="18">
        <f t="shared" si="373"/>
        <v>3.3</v>
      </c>
      <c r="AA294" s="14">
        <f t="shared" si="374"/>
        <v>11</v>
      </c>
      <c r="AB294" s="18">
        <f t="shared" si="375"/>
        <v>3.3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11</v>
      </c>
      <c r="Q295" s="18">
        <f t="shared" si="376"/>
        <v>1.1000000000000001</v>
      </c>
      <c r="R295" s="92">
        <f t="shared" si="377"/>
        <v>11</v>
      </c>
      <c r="S295" s="18">
        <f t="shared" si="378"/>
        <v>1.1000000000000001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11</v>
      </c>
      <c r="Q296" s="18">
        <f t="shared" si="376"/>
        <v>1.1000000000000001</v>
      </c>
      <c r="R296" s="92">
        <f t="shared" si="377"/>
        <v>11</v>
      </c>
      <c r="S296" s="18">
        <f t="shared" si="378"/>
        <v>1.1000000000000001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7</v>
      </c>
      <c r="D297" s="84">
        <f>SUM(D287:D296)</f>
        <v>59.36</v>
      </c>
      <c r="E297" s="83">
        <f>E293</f>
        <v>7</v>
      </c>
      <c r="F297" s="84">
        <f>SUM(F287:F296)</f>
        <v>59.36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11</v>
      </c>
      <c r="Q297" s="84">
        <f t="shared" ref="Q297" si="386">SUM(Q287:Q296)</f>
        <v>130.768</v>
      </c>
      <c r="R297" s="276">
        <f t="shared" ref="R297" si="387">R293</f>
        <v>11</v>
      </c>
      <c r="S297" s="84">
        <f t="shared" ref="S297" si="388">SUM(S287:S296)</f>
        <v>130.768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11</v>
      </c>
      <c r="Z297" s="84">
        <f t="shared" ref="Z297" si="391">SUM(Z287:Z296)</f>
        <v>101.72799999999999</v>
      </c>
      <c r="AA297" s="276">
        <f t="shared" ref="AA297" si="392">AA293</f>
        <v>11</v>
      </c>
      <c r="AB297" s="84">
        <f t="shared" ref="AB297" si="393">SUM(AB287:AB296)</f>
        <v>101.72799999999999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31</v>
      </c>
      <c r="D299" s="18">
        <f>C299*0.162*12</f>
        <v>60.264000000000003</v>
      </c>
      <c r="E299" s="17">
        <f>C299</f>
        <v>31</v>
      </c>
      <c r="F299" s="18">
        <f>D299</f>
        <v>60.264000000000003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36</v>
      </c>
      <c r="Q299" s="18">
        <f>O299*P299*12</f>
        <v>76.982399999999998</v>
      </c>
      <c r="R299" s="92">
        <f>P299</f>
        <v>36</v>
      </c>
      <c r="S299" s="18">
        <f>L299+Q299</f>
        <v>76.982399999999998</v>
      </c>
      <c r="T299" s="16"/>
      <c r="U299" s="18"/>
      <c r="V299" s="16"/>
      <c r="W299" s="18"/>
      <c r="X299" s="21">
        <v>0.1782</v>
      </c>
      <c r="Y299" s="14">
        <v>31</v>
      </c>
      <c r="Z299" s="18">
        <f>X299*Y299*12</f>
        <v>66.290399999999991</v>
      </c>
      <c r="AA299" s="14">
        <f>Y299</f>
        <v>31</v>
      </c>
      <c r="AB299" s="18">
        <f>U299+Z299</f>
        <v>66.290399999999991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36</v>
      </c>
      <c r="Q301" s="18">
        <f t="shared" ref="Q301:Q305" si="400">O301*P301</f>
        <v>3.6</v>
      </c>
      <c r="R301" s="92">
        <f t="shared" si="396"/>
        <v>36</v>
      </c>
      <c r="S301" s="18">
        <f t="shared" ref="S301:S305" si="401">L301+Q301</f>
        <v>3.6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31</v>
      </c>
      <c r="D302" s="18">
        <f>C302*0.1</f>
        <v>3.1</v>
      </c>
      <c r="E302" s="17">
        <f>C302</f>
        <v>31</v>
      </c>
      <c r="F302" s="18">
        <f>D302</f>
        <v>3.1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36</v>
      </c>
      <c r="Q302" s="18">
        <f t="shared" si="400"/>
        <v>3.6</v>
      </c>
      <c r="R302" s="92">
        <f t="shared" si="396"/>
        <v>36</v>
      </c>
      <c r="S302" s="18">
        <f t="shared" si="401"/>
        <v>3.6</v>
      </c>
      <c r="T302" s="16"/>
      <c r="U302" s="18"/>
      <c r="V302" s="16"/>
      <c r="W302" s="18"/>
      <c r="X302" s="21">
        <v>0.1</v>
      </c>
      <c r="Y302" s="14">
        <v>31</v>
      </c>
      <c r="Z302" s="18">
        <f t="shared" si="402"/>
        <v>3.1</v>
      </c>
      <c r="AA302" s="14">
        <f t="shared" si="398"/>
        <v>31</v>
      </c>
      <c r="AB302" s="18">
        <f t="shared" si="403"/>
        <v>3.1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31</v>
      </c>
      <c r="D303" s="185">
        <f>C303*0.12</f>
        <v>3.7199999999999998</v>
      </c>
      <c r="E303" s="17">
        <f>C303</f>
        <v>31</v>
      </c>
      <c r="F303" s="18">
        <f>D303</f>
        <v>3.7199999999999998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36</v>
      </c>
      <c r="Q303" s="18">
        <f t="shared" si="400"/>
        <v>4.32</v>
      </c>
      <c r="R303" s="92">
        <f t="shared" si="396"/>
        <v>36</v>
      </c>
      <c r="S303" s="18">
        <f t="shared" si="401"/>
        <v>4.32</v>
      </c>
      <c r="T303" s="183"/>
      <c r="U303" s="185"/>
      <c r="V303" s="183"/>
      <c r="W303" s="185"/>
      <c r="X303" s="188">
        <v>0.12</v>
      </c>
      <c r="Y303" s="333">
        <v>31</v>
      </c>
      <c r="Z303" s="18">
        <f t="shared" si="402"/>
        <v>3.7199999999999998</v>
      </c>
      <c r="AA303" s="14">
        <f t="shared" si="398"/>
        <v>31</v>
      </c>
      <c r="AB303" s="18">
        <f t="shared" si="403"/>
        <v>3.7199999999999998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36</v>
      </c>
      <c r="Q304" s="18">
        <f t="shared" si="400"/>
        <v>1.08</v>
      </c>
      <c r="R304" s="92">
        <f t="shared" si="396"/>
        <v>36</v>
      </c>
      <c r="S304" s="18">
        <f t="shared" si="401"/>
        <v>1.08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36</v>
      </c>
      <c r="Q305" s="18">
        <f t="shared" si="400"/>
        <v>0.72</v>
      </c>
      <c r="R305" s="92">
        <f t="shared" si="396"/>
        <v>36</v>
      </c>
      <c r="S305" s="18">
        <f t="shared" si="401"/>
        <v>0.72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31</v>
      </c>
      <c r="D306" s="84">
        <f>SUM(D299:D305)</f>
        <v>67.084000000000003</v>
      </c>
      <c r="E306" s="83"/>
      <c r="F306" s="84">
        <f>SUM(F299:F305)</f>
        <v>67.084000000000003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36</v>
      </c>
      <c r="Q306" s="84">
        <f>SUM(Q299:Q305)</f>
        <v>90.302399999999992</v>
      </c>
      <c r="R306" s="276">
        <f>R302</f>
        <v>36</v>
      </c>
      <c r="S306" s="84">
        <f>SUM(S299:S305)</f>
        <v>90.302399999999992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31</v>
      </c>
      <c r="Z306" s="84">
        <f>SUM(Z299:Z305)</f>
        <v>73.110399999999984</v>
      </c>
      <c r="AA306" s="276">
        <f>AA302</f>
        <v>31</v>
      </c>
      <c r="AB306" s="84">
        <f>SUM(AB299:AB305)</f>
        <v>73.110399999999984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10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10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631</v>
      </c>
      <c r="Q319" s="18">
        <f>O319*P319</f>
        <v>3.1550000000000002</v>
      </c>
      <c r="R319" s="92">
        <f>P319</f>
        <v>631</v>
      </c>
      <c r="S319" s="18">
        <f>L319+Q319</f>
        <v>3.1550000000000002</v>
      </c>
      <c r="T319" s="127"/>
      <c r="U319" s="129"/>
      <c r="V319" s="127"/>
      <c r="W319" s="129"/>
      <c r="X319" s="131">
        <v>5.0000000000000001E-3</v>
      </c>
      <c r="Y319" s="108">
        <v>631</v>
      </c>
      <c r="Z319" s="18">
        <f t="shared" ref="Z319:Z321" si="425">X319*Y319</f>
        <v>3.1550000000000002</v>
      </c>
      <c r="AA319" s="14">
        <f t="shared" ref="AA319:AA321" si="426">Y319</f>
        <v>631</v>
      </c>
      <c r="AB319" s="18">
        <f t="shared" ref="AB319:AB321" si="427">U319+Z319</f>
        <v>3.1550000000000002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763</v>
      </c>
      <c r="Q320" s="18">
        <f t="shared" ref="Q320:Q321" si="428">O320*P320</f>
        <v>3.8149999999999999</v>
      </c>
      <c r="R320" s="92">
        <f t="shared" ref="R320:R321" si="429">P320</f>
        <v>763</v>
      </c>
      <c r="S320" s="18">
        <f t="shared" ref="S320:S321" si="430">L320+Q320</f>
        <v>3.8149999999999999</v>
      </c>
      <c r="T320" s="127"/>
      <c r="U320" s="129"/>
      <c r="V320" s="127"/>
      <c r="W320" s="129"/>
      <c r="X320" s="131">
        <v>5.0000000000000001E-3</v>
      </c>
      <c r="Y320" s="108">
        <v>763</v>
      </c>
      <c r="Z320" s="18">
        <f t="shared" si="425"/>
        <v>3.8149999999999999</v>
      </c>
      <c r="AA320" s="14">
        <f t="shared" si="426"/>
        <v>763</v>
      </c>
      <c r="AB320" s="18">
        <f t="shared" si="427"/>
        <v>3.8149999999999999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1054</v>
      </c>
      <c r="Q321" s="18">
        <f t="shared" si="428"/>
        <v>5.2700000000000005</v>
      </c>
      <c r="R321" s="92">
        <f t="shared" si="429"/>
        <v>1054</v>
      </c>
      <c r="S321" s="18">
        <f t="shared" si="430"/>
        <v>5.2700000000000005</v>
      </c>
      <c r="T321" s="127"/>
      <c r="U321" s="129"/>
      <c r="V321" s="127"/>
      <c r="W321" s="129"/>
      <c r="X321" s="131">
        <v>5.0000000000000001E-3</v>
      </c>
      <c r="Y321" s="108">
        <v>1054</v>
      </c>
      <c r="Z321" s="18">
        <f t="shared" si="425"/>
        <v>5.2700000000000005</v>
      </c>
      <c r="AA321" s="14">
        <f t="shared" si="426"/>
        <v>1054</v>
      </c>
      <c r="AB321" s="18">
        <f t="shared" si="427"/>
        <v>5.2700000000000005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2448</v>
      </c>
      <c r="Q322" s="84">
        <f t="shared" si="433"/>
        <v>12.240000000000002</v>
      </c>
      <c r="R322" s="276">
        <f t="shared" si="433"/>
        <v>2448</v>
      </c>
      <c r="S322" s="84">
        <f t="shared" si="433"/>
        <v>12.240000000000002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2448</v>
      </c>
      <c r="Z322" s="84">
        <f>SUM(Z319:Z321)</f>
        <v>12.240000000000002</v>
      </c>
      <c r="AA322" s="276">
        <f>SUM(AA319:AA321)</f>
        <v>2448</v>
      </c>
      <c r="AB322" s="84">
        <f>SUM(AB319:AB321)</f>
        <v>12.240000000000002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412</v>
      </c>
      <c r="D324" s="18">
        <v>20.6</v>
      </c>
      <c r="E324" s="17">
        <f t="shared" ref="E324:F325" si="435">C324</f>
        <v>412</v>
      </c>
      <c r="F324" s="18">
        <f t="shared" si="435"/>
        <v>20.6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397</v>
      </c>
      <c r="Q324" s="18">
        <f t="shared" ref="Q324:Q325" si="436">O324*P324</f>
        <v>19.850000000000001</v>
      </c>
      <c r="R324" s="92">
        <f t="shared" ref="R324:R325" si="437">P324</f>
        <v>397</v>
      </c>
      <c r="S324" s="18">
        <f t="shared" ref="S324:S325" si="438">L324+Q324</f>
        <v>19.850000000000001</v>
      </c>
      <c r="T324" s="16"/>
      <c r="U324" s="18"/>
      <c r="V324" s="16"/>
      <c r="W324" s="18"/>
      <c r="X324" s="21">
        <v>0.05</v>
      </c>
      <c r="Y324" s="14">
        <v>383</v>
      </c>
      <c r="Z324" s="18">
        <f t="shared" ref="Z324:Z325" si="439">X324*Y324</f>
        <v>19.150000000000002</v>
      </c>
      <c r="AA324" s="14">
        <f t="shared" ref="AA324:AA325" si="440">Y324</f>
        <v>383</v>
      </c>
      <c r="AB324" s="18">
        <f t="shared" ref="AB324:AB325" si="441">U324+Z324</f>
        <v>19.150000000000002</v>
      </c>
      <c r="AC324" s="343">
        <f>P324-Y324</f>
        <v>14</v>
      </c>
    </row>
    <row r="325" spans="1:29" s="66" customFormat="1">
      <c r="A325" s="8">
        <v>17.02</v>
      </c>
      <c r="B325" s="16" t="s">
        <v>205</v>
      </c>
      <c r="C325" s="17">
        <v>236</v>
      </c>
      <c r="D325" s="18">
        <v>16.520000000000003</v>
      </c>
      <c r="E325" s="17">
        <f t="shared" si="435"/>
        <v>236</v>
      </c>
      <c r="F325" s="18">
        <f t="shared" si="435"/>
        <v>16.520000000000003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218</v>
      </c>
      <c r="Q325" s="18">
        <f t="shared" si="436"/>
        <v>15.260000000000002</v>
      </c>
      <c r="R325" s="92">
        <f t="shared" si="437"/>
        <v>218</v>
      </c>
      <c r="S325" s="18">
        <f t="shared" si="438"/>
        <v>15.260000000000002</v>
      </c>
      <c r="T325" s="16"/>
      <c r="U325" s="18"/>
      <c r="V325" s="16"/>
      <c r="W325" s="18"/>
      <c r="X325" s="21">
        <v>7.0000000000000007E-2</v>
      </c>
      <c r="Y325" s="14">
        <v>213</v>
      </c>
      <c r="Z325" s="18">
        <f t="shared" si="439"/>
        <v>14.910000000000002</v>
      </c>
      <c r="AA325" s="14">
        <f t="shared" si="440"/>
        <v>213</v>
      </c>
      <c r="AB325" s="18">
        <f t="shared" si="441"/>
        <v>14.910000000000002</v>
      </c>
      <c r="AC325" s="343">
        <f>P325-Y325</f>
        <v>5</v>
      </c>
    </row>
    <row r="326" spans="1:29" s="50" customFormat="1">
      <c r="A326" s="46"/>
      <c r="B326" s="82" t="s">
        <v>106</v>
      </c>
      <c r="C326" s="83">
        <f>SUM(C324:C325)</f>
        <v>648</v>
      </c>
      <c r="D326" s="84">
        <f>SUM(D324:D325)</f>
        <v>37.120000000000005</v>
      </c>
      <c r="E326" s="83">
        <f>SUM(E324:E325)</f>
        <v>648</v>
      </c>
      <c r="F326" s="84">
        <f>SUM(F324:F325)</f>
        <v>37.120000000000005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615</v>
      </c>
      <c r="Q326" s="84">
        <f t="shared" si="444"/>
        <v>35.11</v>
      </c>
      <c r="R326" s="276">
        <f t="shared" si="444"/>
        <v>615</v>
      </c>
      <c r="S326" s="84">
        <f t="shared" si="444"/>
        <v>35.11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596</v>
      </c>
      <c r="Z326" s="84">
        <f t="shared" si="446"/>
        <v>34.06</v>
      </c>
      <c r="AA326" s="276">
        <f t="shared" si="446"/>
        <v>596</v>
      </c>
      <c r="AB326" s="84">
        <f t="shared" si="446"/>
        <v>34.06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554</v>
      </c>
      <c r="D332" s="18">
        <v>39.229999999999997</v>
      </c>
      <c r="E332" s="17">
        <f t="shared" ref="E332:F332" si="449">C332</f>
        <v>554</v>
      </c>
      <c r="F332" s="18">
        <f t="shared" si="449"/>
        <v>39.229999999999997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560</v>
      </c>
      <c r="Q332" s="18">
        <v>40</v>
      </c>
      <c r="R332" s="92">
        <f>P332</f>
        <v>560</v>
      </c>
      <c r="S332" s="18">
        <f>L332+Q332</f>
        <v>40</v>
      </c>
      <c r="T332" s="16"/>
      <c r="U332" s="18"/>
      <c r="V332" s="16"/>
      <c r="W332" s="18"/>
      <c r="X332" s="21"/>
      <c r="Y332" s="14">
        <v>560</v>
      </c>
      <c r="Z332" s="18">
        <v>40</v>
      </c>
      <c r="AA332" s="14">
        <f>Y332</f>
        <v>560</v>
      </c>
      <c r="AB332" s="18">
        <f>U332+Z332</f>
        <v>40</v>
      </c>
    </row>
    <row r="333" spans="1:29" s="50" customFormat="1">
      <c r="A333" s="46"/>
      <c r="B333" s="82" t="s">
        <v>106</v>
      </c>
      <c r="C333" s="83">
        <f>C332</f>
        <v>554</v>
      </c>
      <c r="D333" s="84">
        <f>D332</f>
        <v>39.229999999999997</v>
      </c>
      <c r="E333" s="83">
        <f>E332</f>
        <v>554</v>
      </c>
      <c r="F333" s="84">
        <f>F332</f>
        <v>39.229999999999997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560</v>
      </c>
      <c r="Q333" s="84">
        <f t="shared" si="452"/>
        <v>40</v>
      </c>
      <c r="R333" s="276">
        <f t="shared" si="452"/>
        <v>560</v>
      </c>
      <c r="S333" s="84">
        <f t="shared" si="452"/>
        <v>40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560</v>
      </c>
      <c r="Z333" s="84">
        <f>Z332</f>
        <v>40</v>
      </c>
      <c r="AA333" s="276">
        <f>AA332</f>
        <v>560</v>
      </c>
      <c r="AB333" s="84">
        <f>AB332</f>
        <v>40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1073</v>
      </c>
      <c r="D336" s="18">
        <v>32.19</v>
      </c>
      <c r="E336" s="17">
        <f>C336</f>
        <v>1073</v>
      </c>
      <c r="F336" s="18">
        <f>D336</f>
        <v>32.19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648</v>
      </c>
      <c r="Q336" s="18">
        <f>O336*P336</f>
        <v>19.439999999999998</v>
      </c>
      <c r="R336" s="92">
        <f>P336</f>
        <v>648</v>
      </c>
      <c r="S336" s="18">
        <f>L336+Q336</f>
        <v>19.439999999999998</v>
      </c>
      <c r="T336" s="16"/>
      <c r="U336" s="18"/>
      <c r="V336" s="16"/>
      <c r="W336" s="18"/>
      <c r="X336" s="21">
        <v>0.03</v>
      </c>
      <c r="Y336" s="14">
        <v>575</v>
      </c>
      <c r="Z336" s="18">
        <f t="shared" ref="Z336" si="454">X336*Y336</f>
        <v>17.25</v>
      </c>
      <c r="AA336" s="14">
        <f t="shared" ref="AA336" si="455">Y336</f>
        <v>575</v>
      </c>
      <c r="AB336" s="18">
        <f t="shared" ref="AB336" si="456">U336+Z336</f>
        <v>17.25</v>
      </c>
    </row>
    <row r="337" spans="1:28" s="50" customFormat="1">
      <c r="A337" s="46"/>
      <c r="B337" s="82" t="s">
        <v>106</v>
      </c>
      <c r="C337" s="83">
        <f>C336</f>
        <v>1073</v>
      </c>
      <c r="D337" s="84">
        <f>D336</f>
        <v>32.19</v>
      </c>
      <c r="E337" s="83">
        <f>E336</f>
        <v>1073</v>
      </c>
      <c r="F337" s="84">
        <f>F336</f>
        <v>32.19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648</v>
      </c>
      <c r="Q337" s="84">
        <f t="shared" si="459"/>
        <v>19.439999999999998</v>
      </c>
      <c r="R337" s="276">
        <f t="shared" si="459"/>
        <v>648</v>
      </c>
      <c r="S337" s="84">
        <f t="shared" si="459"/>
        <v>19.439999999999998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575</v>
      </c>
      <c r="Z337" s="84">
        <f t="shared" si="461"/>
        <v>17.25</v>
      </c>
      <c r="AA337" s="276">
        <f t="shared" si="461"/>
        <v>575</v>
      </c>
      <c r="AB337" s="84">
        <f t="shared" si="461"/>
        <v>17.25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2.5</v>
      </c>
      <c r="E339" s="19"/>
      <c r="F339" s="18">
        <f>D339</f>
        <v>2.5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2.5</v>
      </c>
      <c r="E340" s="19"/>
      <c r="F340" s="18">
        <f t="shared" ref="F340:F342" si="465">D340</f>
        <v>2.5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2.5</v>
      </c>
      <c r="E341" s="19"/>
      <c r="F341" s="18">
        <f t="shared" si="465"/>
        <v>2.5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2.5</v>
      </c>
      <c r="E342" s="19"/>
      <c r="F342" s="18">
        <f t="shared" si="465"/>
        <v>2.5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10</v>
      </c>
      <c r="E343" s="82"/>
      <c r="F343" s="84">
        <f>SUM(F339:F342)</f>
        <v>10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3450</v>
      </c>
      <c r="D346" s="18">
        <v>10.35</v>
      </c>
      <c r="E346" s="17">
        <v>2826</v>
      </c>
      <c r="F346" s="18">
        <v>8.4779999999999998</v>
      </c>
      <c r="G346" s="8">
        <f>E346/C346*100</f>
        <v>81.913043478260875</v>
      </c>
      <c r="H346" s="18">
        <f>F346/D346*100</f>
        <v>81.913043478260875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3690</v>
      </c>
      <c r="Q346" s="18">
        <f>O346*P346</f>
        <v>11.07</v>
      </c>
      <c r="R346" s="92">
        <f>P346</f>
        <v>3690</v>
      </c>
      <c r="S346" s="18">
        <f>L346+Q346</f>
        <v>11.07</v>
      </c>
      <c r="T346" s="16"/>
      <c r="U346" s="18"/>
      <c r="V346" s="16"/>
      <c r="W346" s="18"/>
      <c r="X346" s="21">
        <v>3.0000000000000001E-3</v>
      </c>
      <c r="Y346" s="14">
        <v>2988</v>
      </c>
      <c r="Z346" s="18">
        <f t="shared" ref="Z346" si="469">X346*Y346</f>
        <v>8.9640000000000004</v>
      </c>
      <c r="AA346" s="14">
        <f t="shared" ref="AA346" si="470">Y346</f>
        <v>2988</v>
      </c>
      <c r="AB346" s="18">
        <f t="shared" ref="AB346" si="471">U346+Z346</f>
        <v>8.9640000000000004</v>
      </c>
    </row>
    <row r="347" spans="1:28" s="50" customFormat="1">
      <c r="A347" s="46"/>
      <c r="B347" s="47" t="s">
        <v>104</v>
      </c>
      <c r="C347" s="48">
        <f>C346</f>
        <v>3450</v>
      </c>
      <c r="D347" s="49">
        <f>D346</f>
        <v>10.35</v>
      </c>
      <c r="E347" s="48">
        <f>E346</f>
        <v>2826</v>
      </c>
      <c r="F347" s="49">
        <f>F346</f>
        <v>8.4779999999999998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3690</v>
      </c>
      <c r="Q347" s="49">
        <f t="shared" si="474"/>
        <v>11.07</v>
      </c>
      <c r="R347" s="286">
        <f t="shared" si="474"/>
        <v>3690</v>
      </c>
      <c r="S347" s="49">
        <f t="shared" si="474"/>
        <v>11.07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2988</v>
      </c>
      <c r="Z347" s="49">
        <f>Z346</f>
        <v>8.9640000000000004</v>
      </c>
      <c r="AA347" s="286">
        <f>AA346</f>
        <v>2988</v>
      </c>
      <c r="AB347" s="49">
        <f>AB346</f>
        <v>8.9640000000000004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80.17</v>
      </c>
      <c r="E355" s="17">
        <f t="shared" si="476"/>
        <v>0</v>
      </c>
      <c r="F355" s="18">
        <f t="shared" si="477"/>
        <v>26.15</v>
      </c>
      <c r="G355" s="8" t="e">
        <f t="shared" si="486"/>
        <v>#DIV/0!</v>
      </c>
      <c r="H355" s="18">
        <f t="shared" si="486"/>
        <v>32.61818635399775</v>
      </c>
      <c r="I355" s="16"/>
      <c r="J355" s="20"/>
      <c r="K355" s="16">
        <v>0</v>
      </c>
      <c r="L355" s="18">
        <v>54.02</v>
      </c>
      <c r="M355" s="16"/>
      <c r="N355" s="18"/>
      <c r="O355" s="138">
        <v>8.3000000000000007</v>
      </c>
      <c r="P355" s="92"/>
      <c r="Q355" s="18">
        <f t="shared" si="479"/>
        <v>0</v>
      </c>
      <c r="R355" s="92">
        <f t="shared" si="480"/>
        <v>0</v>
      </c>
      <c r="S355" s="18">
        <f t="shared" si="481"/>
        <v>54.02</v>
      </c>
      <c r="T355" s="16">
        <v>0</v>
      </c>
      <c r="U355" s="18">
        <v>54.02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54.02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3</v>
      </c>
      <c r="Q356" s="18">
        <f t="shared" si="479"/>
        <v>27.75</v>
      </c>
      <c r="R356" s="92">
        <f t="shared" si="480"/>
        <v>3</v>
      </c>
      <c r="S356" s="18">
        <f t="shared" si="481"/>
        <v>27.75</v>
      </c>
      <c r="T356" s="16">
        <v>0</v>
      </c>
      <c r="U356" s="18">
        <v>0</v>
      </c>
      <c r="V356" s="16"/>
      <c r="W356" s="18"/>
      <c r="X356" s="138">
        <v>9.25</v>
      </c>
      <c r="Y356" s="14">
        <v>3</v>
      </c>
      <c r="Z356" s="18">
        <f t="shared" si="482"/>
        <v>27.75</v>
      </c>
      <c r="AA356" s="14">
        <f t="shared" si="483"/>
        <v>3</v>
      </c>
      <c r="AB356" s="18">
        <f t="shared" si="484"/>
        <v>27.75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4</v>
      </c>
      <c r="D359" s="129">
        <v>7.8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4</v>
      </c>
      <c r="L359" s="129">
        <v>7.8</v>
      </c>
      <c r="M359" s="127"/>
      <c r="N359" s="129"/>
      <c r="O359" s="245">
        <v>2.1</v>
      </c>
      <c r="P359" s="92">
        <v>8</v>
      </c>
      <c r="Q359" s="18">
        <f t="shared" si="479"/>
        <v>16.8</v>
      </c>
      <c r="R359" s="92">
        <f t="shared" si="480"/>
        <v>8</v>
      </c>
      <c r="S359" s="18">
        <f t="shared" si="481"/>
        <v>24.6</v>
      </c>
      <c r="T359" s="127">
        <v>4</v>
      </c>
      <c r="U359" s="129">
        <v>7.8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7.8</v>
      </c>
    </row>
    <row r="360" spans="1:28">
      <c r="A360" s="8">
        <f t="shared" si="485"/>
        <v>23.110000000000003</v>
      </c>
      <c r="B360" s="16" t="s">
        <v>240</v>
      </c>
      <c r="C360" s="17">
        <v>3</v>
      </c>
      <c r="D360" s="18">
        <v>5.85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3</v>
      </c>
      <c r="L360" s="18">
        <v>5.85</v>
      </c>
      <c r="M360" s="16"/>
      <c r="N360" s="18"/>
      <c r="O360" s="138">
        <v>2.1</v>
      </c>
      <c r="P360" s="92">
        <v>4</v>
      </c>
      <c r="Q360" s="18">
        <f t="shared" si="479"/>
        <v>8.4</v>
      </c>
      <c r="R360" s="92">
        <f t="shared" si="480"/>
        <v>4</v>
      </c>
      <c r="S360" s="18">
        <f t="shared" si="481"/>
        <v>14.25</v>
      </c>
      <c r="T360" s="16">
        <v>3</v>
      </c>
      <c r="U360" s="18">
        <v>5.85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5.85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17</v>
      </c>
      <c r="Q361" s="18">
        <f t="shared" si="479"/>
        <v>18.700000000000003</v>
      </c>
      <c r="R361" s="92">
        <f t="shared" si="480"/>
        <v>17</v>
      </c>
      <c r="S361" s="18">
        <f t="shared" si="481"/>
        <v>18.700000000000003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3</v>
      </c>
      <c r="D364" s="129">
        <v>3.6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3</v>
      </c>
      <c r="L364" s="129">
        <v>3.6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3.6</v>
      </c>
      <c r="T364" s="127">
        <v>3</v>
      </c>
      <c r="U364" s="129">
        <v>3.6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3.6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8.3000000000000007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119</v>
      </c>
      <c r="Q370" s="18">
        <f>O370*P370</f>
        <v>30.94</v>
      </c>
      <c r="R370" s="92">
        <f>P370</f>
        <v>119</v>
      </c>
      <c r="S370" s="18">
        <f>L370+Q370</f>
        <v>30.94</v>
      </c>
      <c r="T370" s="24">
        <v>0</v>
      </c>
      <c r="U370" s="26">
        <v>0</v>
      </c>
      <c r="V370" s="24"/>
      <c r="W370" s="26"/>
      <c r="X370" s="244">
        <v>0.26</v>
      </c>
      <c r="Y370" s="14">
        <v>119</v>
      </c>
      <c r="Z370" s="18">
        <f t="shared" si="482"/>
        <v>30.94</v>
      </c>
      <c r="AA370" s="14">
        <f t="shared" si="483"/>
        <v>119</v>
      </c>
      <c r="AB370" s="18">
        <f t="shared" si="484"/>
        <v>30.94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4</v>
      </c>
      <c r="Q381" s="18">
        <f t="shared" si="487"/>
        <v>124</v>
      </c>
      <c r="R381" s="92">
        <f t="shared" si="488"/>
        <v>4</v>
      </c>
      <c r="S381" s="18">
        <f t="shared" si="489"/>
        <v>124</v>
      </c>
      <c r="T381" s="263">
        <v>0</v>
      </c>
      <c r="U381" s="265">
        <v>0</v>
      </c>
      <c r="V381" s="263"/>
      <c r="W381" s="265"/>
      <c r="X381" s="268">
        <v>31</v>
      </c>
      <c r="Y381" s="14">
        <v>4</v>
      </c>
      <c r="Z381" s="18">
        <f t="shared" si="482"/>
        <v>124</v>
      </c>
      <c r="AA381" s="14">
        <f t="shared" si="483"/>
        <v>4</v>
      </c>
      <c r="AB381" s="18">
        <f t="shared" si="484"/>
        <v>124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8</v>
      </c>
      <c r="Q383" s="18">
        <f t="shared" si="487"/>
        <v>66.400000000000006</v>
      </c>
      <c r="R383" s="92">
        <f t="shared" si="488"/>
        <v>8</v>
      </c>
      <c r="S383" s="18">
        <f t="shared" si="489"/>
        <v>66.400000000000006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1</v>
      </c>
      <c r="Z383" s="18">
        <f t="shared" si="482"/>
        <v>8.3000000000000007</v>
      </c>
      <c r="AA383" s="14">
        <f t="shared" si="483"/>
        <v>1</v>
      </c>
      <c r="AB383" s="18">
        <f t="shared" si="484"/>
        <v>8.3000000000000007</v>
      </c>
    </row>
    <row r="384" spans="1:28" s="50" customFormat="1">
      <c r="A384" s="46"/>
      <c r="B384" s="82" t="s">
        <v>104</v>
      </c>
      <c r="C384" s="83">
        <f>SUM(C350:C383)</f>
        <v>10</v>
      </c>
      <c r="D384" s="84">
        <f>SUM(D350:D383)</f>
        <v>97.419999999999987</v>
      </c>
      <c r="E384" s="83">
        <f>SUM(E350:E383)</f>
        <v>0</v>
      </c>
      <c r="F384" s="84">
        <f>SUM(F350:F383)</f>
        <v>26.15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10</v>
      </c>
      <c r="L384" s="84">
        <f t="shared" si="490"/>
        <v>71.27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164</v>
      </c>
      <c r="Q384" s="84">
        <f t="shared" si="491"/>
        <v>301.28999999999996</v>
      </c>
      <c r="R384" s="276">
        <f t="shared" si="491"/>
        <v>164</v>
      </c>
      <c r="S384" s="84">
        <f t="shared" si="491"/>
        <v>372.55999999999995</v>
      </c>
      <c r="T384" s="83">
        <f t="shared" si="491"/>
        <v>10</v>
      </c>
      <c r="U384" s="84">
        <f t="shared" si="491"/>
        <v>71.27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127</v>
      </c>
      <c r="Z384" s="84">
        <f t="shared" si="492"/>
        <v>190.99</v>
      </c>
      <c r="AA384" s="276">
        <f t="shared" si="492"/>
        <v>127</v>
      </c>
      <c r="AB384" s="84">
        <f t="shared" si="492"/>
        <v>262.26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232.14926000000003</v>
      </c>
      <c r="R388" s="92"/>
      <c r="S388" s="18">
        <f>Q388</f>
        <v>232.14926000000003</v>
      </c>
      <c r="T388" s="16"/>
      <c r="U388" s="18"/>
      <c r="V388" s="16"/>
      <c r="W388" s="18"/>
      <c r="X388" s="21"/>
      <c r="Y388" s="14"/>
      <c r="Z388" s="18">
        <v>138</v>
      </c>
      <c r="AA388" s="14">
        <f t="shared" ref="AA388" si="494">Y388</f>
        <v>0</v>
      </c>
      <c r="AB388" s="18">
        <f t="shared" ref="AB388" si="495">U388+Z388</f>
        <v>138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232.14926000000003</v>
      </c>
      <c r="R391" s="276">
        <f t="shared" si="500"/>
        <v>0</v>
      </c>
      <c r="S391" s="84">
        <f t="shared" si="500"/>
        <v>232.14926000000003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138</v>
      </c>
      <c r="AA391" s="276">
        <f>SUM(AA388:AA390)</f>
        <v>0</v>
      </c>
      <c r="AB391" s="84">
        <f>SUM(AB388:AB390)</f>
        <v>138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17.57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770</v>
      </c>
      <c r="Q393" s="129">
        <v>32.28</v>
      </c>
      <c r="R393" s="92">
        <f>P393</f>
        <v>770</v>
      </c>
      <c r="S393" s="18">
        <f>Q393</f>
        <v>32.28</v>
      </c>
      <c r="T393" s="127"/>
      <c r="U393" s="129"/>
      <c r="V393" s="127"/>
      <c r="W393" s="129"/>
      <c r="X393" s="131"/>
      <c r="Y393" s="108">
        <v>770</v>
      </c>
      <c r="Z393" s="129">
        <v>25</v>
      </c>
      <c r="AA393" s="14">
        <f t="shared" ref="AA393:AA396" si="503">Y393</f>
        <v>770</v>
      </c>
      <c r="AB393" s="18">
        <f t="shared" ref="AB393:AB396" si="504">U393+Z393</f>
        <v>25</v>
      </c>
    </row>
    <row r="394" spans="1:29">
      <c r="A394" s="126"/>
      <c r="B394" s="127" t="s">
        <v>172</v>
      </c>
      <c r="C394" s="128"/>
      <c r="D394" s="129">
        <v>5.52</v>
      </c>
      <c r="E394" s="189">
        <v>29450</v>
      </c>
      <c r="F394" s="129">
        <v>1.77</v>
      </c>
      <c r="G394" s="8" t="e">
        <f t="shared" si="502"/>
        <v>#DIV/0!</v>
      </c>
      <c r="H394" s="18">
        <f t="shared" si="502"/>
        <v>32.065217391304351</v>
      </c>
      <c r="I394" s="127"/>
      <c r="J394" s="130"/>
      <c r="K394" s="127"/>
      <c r="L394" s="129"/>
      <c r="M394" s="127"/>
      <c r="N394" s="129"/>
      <c r="O394" s="131"/>
      <c r="P394" s="277">
        <v>6848</v>
      </c>
      <c r="Q394" s="129">
        <v>8.218</v>
      </c>
      <c r="R394" s="92">
        <f t="shared" ref="R394:R396" si="505">P394</f>
        <v>6848</v>
      </c>
      <c r="S394" s="18">
        <f t="shared" ref="S394:S396" si="506">Q394</f>
        <v>8.218</v>
      </c>
      <c r="T394" s="127"/>
      <c r="U394" s="129"/>
      <c r="V394" s="127"/>
      <c r="W394" s="129"/>
      <c r="X394" s="131"/>
      <c r="Y394" s="108">
        <v>6848</v>
      </c>
      <c r="Z394" s="129">
        <v>8.218</v>
      </c>
      <c r="AA394" s="14">
        <f t="shared" si="503"/>
        <v>6848</v>
      </c>
      <c r="AB394" s="18">
        <f t="shared" si="504"/>
        <v>8.218</v>
      </c>
    </row>
    <row r="395" spans="1:29">
      <c r="A395" s="126"/>
      <c r="B395" s="127" t="s">
        <v>173</v>
      </c>
      <c r="C395" s="128"/>
      <c r="D395" s="129">
        <v>39.119999999999997</v>
      </c>
      <c r="E395" s="189">
        <v>20222</v>
      </c>
      <c r="F395" s="129">
        <v>1.62</v>
      </c>
      <c r="G395" s="8" t="e">
        <f t="shared" si="502"/>
        <v>#DIV/0!</v>
      </c>
      <c r="H395" s="18">
        <f t="shared" si="502"/>
        <v>4.1411042944785281</v>
      </c>
      <c r="I395" s="127"/>
      <c r="J395" s="130"/>
      <c r="K395" s="127"/>
      <c r="L395" s="129"/>
      <c r="M395" s="127"/>
      <c r="N395" s="129"/>
      <c r="O395" s="131"/>
      <c r="P395" s="277">
        <v>240</v>
      </c>
      <c r="Q395" s="129">
        <v>67.599999999999994</v>
      </c>
      <c r="R395" s="92">
        <f t="shared" si="505"/>
        <v>240</v>
      </c>
      <c r="S395" s="18">
        <f t="shared" si="506"/>
        <v>67.599999999999994</v>
      </c>
      <c r="T395" s="127"/>
      <c r="U395" s="129"/>
      <c r="V395" s="127"/>
      <c r="W395" s="129"/>
      <c r="X395" s="131"/>
      <c r="Y395" s="108">
        <v>240</v>
      </c>
      <c r="Z395" s="129">
        <v>35</v>
      </c>
      <c r="AA395" s="14">
        <f t="shared" si="503"/>
        <v>240</v>
      </c>
      <c r="AB395" s="18">
        <f t="shared" si="504"/>
        <v>35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34.324926299999994</v>
      </c>
      <c r="R396" s="92">
        <f t="shared" si="505"/>
        <v>0</v>
      </c>
      <c r="S396" s="18">
        <f t="shared" si="506"/>
        <v>34.324926299999994</v>
      </c>
      <c r="T396" s="16"/>
      <c r="U396" s="18"/>
      <c r="V396" s="16"/>
      <c r="W396" s="18"/>
      <c r="X396" s="21"/>
      <c r="Y396" s="14"/>
      <c r="Z396" s="18">
        <v>15</v>
      </c>
      <c r="AA396" s="14">
        <f t="shared" si="503"/>
        <v>0</v>
      </c>
      <c r="AB396" s="18">
        <f t="shared" si="504"/>
        <v>15</v>
      </c>
    </row>
    <row r="397" spans="1:29" s="50" customFormat="1">
      <c r="A397" s="46"/>
      <c r="B397" s="82" t="s">
        <v>106</v>
      </c>
      <c r="C397" s="83"/>
      <c r="D397" s="84">
        <f>SUM(D393:D396)</f>
        <v>86.042000000000002</v>
      </c>
      <c r="E397" s="83">
        <f>SUM(E393:E396)</f>
        <v>49672</v>
      </c>
      <c r="F397" s="84">
        <f>SUM(F393:F396)</f>
        <v>3.39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7858</v>
      </c>
      <c r="Q397" s="84">
        <f t="shared" si="508"/>
        <v>142.4229263</v>
      </c>
      <c r="R397" s="276">
        <f t="shared" si="508"/>
        <v>7858</v>
      </c>
      <c r="S397" s="84">
        <f t="shared" si="508"/>
        <v>142.4229263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7858</v>
      </c>
      <c r="Z397" s="84">
        <f>SUM(Z393:Z396)</f>
        <v>83.218000000000004</v>
      </c>
      <c r="AA397" s="276">
        <f>SUM(AA393:AA396)</f>
        <v>7858</v>
      </c>
      <c r="AB397" s="84">
        <f>SUM(AB393:AB396)</f>
        <v>83.218000000000004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2428.2629999999995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2016.8204000000003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10</v>
      </c>
      <c r="L398" s="84">
        <f>SUM(L21+L44+L52+L76+L86+L109+L117+L141+L147+L149+L156+L162+L168+L174+L180+L186+L192+L206+L212+L216+L237+L258+L283+L297+L306+L311+L315+L322+L326+L330+L333+L337+L343+L347+L384+L391+L397)</f>
        <v>71.27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113503</v>
      </c>
      <c r="Q398" s="84">
        <f>SUM(Q21+Q44+Q52+Q76+Q86+Q109+Q117+Q141+Q147+Q149+Q156+Q162+Q168+Q174+Q180+Q186+Q192+Q206+Q212+Q216+Q237+Q258+Q283+Q297+Q306+Q311+Q315+Q322+Q326+Q330+Q333+Q337+Q343+Q347+Q384+Q391+Q397)</f>
        <v>3241.2065863000003</v>
      </c>
      <c r="R398" s="276">
        <f>R397+R391+R384+R347+R343+R337+R333+R330+R326+R322+R315+R311+R306+R297+R283+R260+R216+R212+R206+R193+R147+R143+R78</f>
        <v>113503</v>
      </c>
      <c r="S398" s="84">
        <f>SUM(S21+S44+S52+S76+S86+S109+S117+S141+S147+S149+S156+S162+S168+S174+S180+S186+S192+S206+S212+S216+S237+S258+S283+S297+S306+S311+S315+S322+S326+S330+S333+S337+S343+S347+S384+S391+S397)</f>
        <v>3312.4765863000002</v>
      </c>
      <c r="T398" s="83">
        <f>T397+T391+T384+T347+T343+T337+T333+T330+T326+T322+T315+T311+T306+T297+T283+T260+T216+T212+T206+T193+T147+T143+T78</f>
        <v>10</v>
      </c>
      <c r="U398" s="84">
        <f>SUM(U21+U44+U52+U76+U86+U109+U117+U141+U147+U149+U156+U162+U168+U174+U180+U186+U192+U206+U212+U216+U237+U258+U283+U297+U306+U311+U315+U322+U326+U330+U333+U337+U343+U347+U384+U391+U397)</f>
        <v>71.27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112667</v>
      </c>
      <c r="Z398" s="84">
        <f>SUM(Z21+Z44+Z52+Z76+Z86+Z109+Z117+Z141+Z147+Z149+Z156+Z162+Z168+Z174+Z180+Z186+Z192+Z206+Z212+Z216+Z237+Z258+Z283+Z297+Z306+Z311+Z315+Z322+Z326+Z330+Z333+Z337+Z343+Z347+Z384+Z391+Z397)</f>
        <v>2925.4623999999994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112667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2996.7323999999999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2428.2629999999995</v>
      </c>
      <c r="E403" s="82"/>
      <c r="F403" s="84">
        <f>F398</f>
        <v>2016.8204000000003</v>
      </c>
      <c r="G403" s="82"/>
      <c r="H403" s="82"/>
      <c r="I403" s="82"/>
      <c r="J403" s="84">
        <f>J398</f>
        <v>0</v>
      </c>
      <c r="K403" s="83"/>
      <c r="L403" s="84">
        <f>L398</f>
        <v>71.27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3241.2065863000003</v>
      </c>
      <c r="R403" s="276"/>
      <c r="S403" s="84">
        <f>S398</f>
        <v>3312.4765863000002</v>
      </c>
      <c r="T403" s="83"/>
      <c r="U403" s="84">
        <f>U398</f>
        <v>71.27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2925.4623999999994</v>
      </c>
      <c r="AA403" s="276"/>
      <c r="AB403" s="84">
        <f>AB398</f>
        <v>2996.7323999999999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2</v>
      </c>
      <c r="Q407" s="18">
        <f>O407*P407</f>
        <v>540</v>
      </c>
      <c r="R407" s="92">
        <f>P407</f>
        <v>2</v>
      </c>
      <c r="S407" s="18">
        <f>L407+Q407</f>
        <v>540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7</v>
      </c>
      <c r="Q412" s="18">
        <f t="shared" si="512"/>
        <v>21</v>
      </c>
      <c r="R412" s="92">
        <f t="shared" si="513"/>
        <v>7</v>
      </c>
      <c r="S412" s="18">
        <f t="shared" si="514"/>
        <v>21</v>
      </c>
      <c r="T412" s="22"/>
      <c r="U412" s="18"/>
      <c r="V412" s="22"/>
      <c r="W412" s="18"/>
      <c r="X412" s="21">
        <v>3</v>
      </c>
      <c r="Y412" s="14">
        <v>2</v>
      </c>
      <c r="Z412" s="18">
        <f t="shared" si="515"/>
        <v>6</v>
      </c>
      <c r="AA412" s="14">
        <f t="shared" si="516"/>
        <v>2</v>
      </c>
      <c r="AB412" s="18">
        <f t="shared" si="517"/>
        <v>6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7</v>
      </c>
      <c r="Q413" s="18">
        <f t="shared" si="512"/>
        <v>24.5</v>
      </c>
      <c r="R413" s="92">
        <f t="shared" si="513"/>
        <v>7</v>
      </c>
      <c r="S413" s="18">
        <f t="shared" si="514"/>
        <v>24.5</v>
      </c>
      <c r="T413" s="22"/>
      <c r="U413" s="18"/>
      <c r="V413" s="22"/>
      <c r="W413" s="18"/>
      <c r="X413" s="21">
        <v>3.5</v>
      </c>
      <c r="Y413" s="14">
        <v>2</v>
      </c>
      <c r="Z413" s="18">
        <f t="shared" si="515"/>
        <v>7</v>
      </c>
      <c r="AA413" s="14">
        <f t="shared" si="516"/>
        <v>2</v>
      </c>
      <c r="AB413" s="18">
        <f t="shared" si="517"/>
        <v>7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2</v>
      </c>
      <c r="Q414" s="18">
        <f t="shared" si="512"/>
        <v>1.5</v>
      </c>
      <c r="R414" s="92">
        <f t="shared" si="513"/>
        <v>2</v>
      </c>
      <c r="S414" s="18">
        <f t="shared" si="514"/>
        <v>1.5</v>
      </c>
      <c r="T414" s="22"/>
      <c r="U414" s="18"/>
      <c r="V414" s="22"/>
      <c r="W414" s="18"/>
      <c r="X414" s="21">
        <v>0.75</v>
      </c>
      <c r="Y414" s="14">
        <v>2</v>
      </c>
      <c r="Z414" s="18">
        <f t="shared" si="515"/>
        <v>1.5</v>
      </c>
      <c r="AA414" s="14">
        <f t="shared" si="516"/>
        <v>2</v>
      </c>
      <c r="AB414" s="18">
        <f t="shared" si="517"/>
        <v>1.5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5</v>
      </c>
      <c r="Q415" s="18">
        <f t="shared" si="512"/>
        <v>4.5</v>
      </c>
      <c r="R415" s="92">
        <f t="shared" si="513"/>
        <v>5</v>
      </c>
      <c r="S415" s="18">
        <f t="shared" si="514"/>
        <v>4.5</v>
      </c>
      <c r="T415" s="22"/>
      <c r="U415" s="18"/>
      <c r="V415" s="22"/>
      <c r="W415" s="18"/>
      <c r="X415" s="21">
        <v>0.9</v>
      </c>
      <c r="Y415" s="14">
        <v>5</v>
      </c>
      <c r="Z415" s="18">
        <f t="shared" si="515"/>
        <v>4.5</v>
      </c>
      <c r="AA415" s="14">
        <f t="shared" si="516"/>
        <v>5</v>
      </c>
      <c r="AB415" s="18">
        <f t="shared" si="517"/>
        <v>4.5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591.5</v>
      </c>
      <c r="R416" s="276"/>
      <c r="S416" s="84">
        <f>SUM(S407:S415)</f>
        <v>591.5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559</v>
      </c>
      <c r="AA416" s="276"/>
      <c r="AB416" s="84">
        <f>SUM(AB407:AB415)</f>
        <v>559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600</v>
      </c>
      <c r="D418" s="53">
        <v>108</v>
      </c>
      <c r="E418" s="17">
        <f t="shared" ref="E418:F439" si="520">C418</f>
        <v>600</v>
      </c>
      <c r="F418" s="18">
        <f t="shared" si="520"/>
        <v>108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840</v>
      </c>
      <c r="Q418" s="18">
        <f t="shared" ref="Q418:Q439" si="522">O418*P418</f>
        <v>151.19999999999999</v>
      </c>
      <c r="R418" s="92">
        <f t="shared" ref="R418:R439" si="523">P418</f>
        <v>840</v>
      </c>
      <c r="S418" s="18">
        <f t="shared" ref="S418:S439" si="524">L418+Q418</f>
        <v>151.19999999999999</v>
      </c>
      <c r="T418" s="51"/>
      <c r="U418" s="53"/>
      <c r="V418" s="51"/>
      <c r="W418" s="53"/>
      <c r="X418" s="250">
        <v>0.18</v>
      </c>
      <c r="Y418" s="312">
        <v>720</v>
      </c>
      <c r="Z418" s="18">
        <f t="shared" ref="Z418:Z439" si="525">X418*Y418</f>
        <v>129.6</v>
      </c>
      <c r="AA418" s="14">
        <f t="shared" ref="AA418:AA439" si="526">Y418</f>
        <v>720</v>
      </c>
      <c r="AB418" s="18">
        <f t="shared" ref="AB418:AB439" si="527">U418+Z418</f>
        <v>129.6</v>
      </c>
    </row>
    <row r="419" spans="1:28">
      <c r="A419" s="206">
        <f>+A418+0.01</f>
        <v>26.110000000000003</v>
      </c>
      <c r="B419" s="51" t="s">
        <v>285</v>
      </c>
      <c r="C419" s="52">
        <v>600</v>
      </c>
      <c r="D419" s="53">
        <v>7.2</v>
      </c>
      <c r="E419" s="17">
        <f t="shared" si="520"/>
        <v>600</v>
      </c>
      <c r="F419" s="18">
        <f t="shared" si="520"/>
        <v>7.2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840</v>
      </c>
      <c r="Q419" s="18">
        <f t="shared" si="522"/>
        <v>10.08</v>
      </c>
      <c r="R419" s="92">
        <f t="shared" si="523"/>
        <v>840</v>
      </c>
      <c r="S419" s="18">
        <f t="shared" si="524"/>
        <v>10.08</v>
      </c>
      <c r="T419" s="51"/>
      <c r="U419" s="53"/>
      <c r="V419" s="51"/>
      <c r="W419" s="53"/>
      <c r="X419" s="250">
        <v>1.2E-2</v>
      </c>
      <c r="Y419" s="312">
        <v>720</v>
      </c>
      <c r="Z419" s="18">
        <f t="shared" si="525"/>
        <v>8.64</v>
      </c>
      <c r="AA419" s="14">
        <f t="shared" si="526"/>
        <v>720</v>
      </c>
      <c r="AB419" s="18">
        <f t="shared" si="527"/>
        <v>8.64</v>
      </c>
    </row>
    <row r="420" spans="1:28" ht="47.25">
      <c r="A420" s="206">
        <f>+A419+0.01</f>
        <v>26.120000000000005</v>
      </c>
      <c r="B420" s="51" t="s">
        <v>286</v>
      </c>
      <c r="C420" s="52">
        <v>600</v>
      </c>
      <c r="D420" s="53">
        <v>6</v>
      </c>
      <c r="E420" s="17">
        <f t="shared" si="520"/>
        <v>600</v>
      </c>
      <c r="F420" s="18">
        <f t="shared" si="520"/>
        <v>6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840</v>
      </c>
      <c r="Q420" s="18">
        <f t="shared" si="522"/>
        <v>8.4</v>
      </c>
      <c r="R420" s="92">
        <f t="shared" si="523"/>
        <v>840</v>
      </c>
      <c r="S420" s="18">
        <f t="shared" si="524"/>
        <v>8.4</v>
      </c>
      <c r="T420" s="51"/>
      <c r="U420" s="53"/>
      <c r="V420" s="51"/>
      <c r="W420" s="53"/>
      <c r="X420" s="250">
        <v>0.01</v>
      </c>
      <c r="Y420" s="312">
        <v>720</v>
      </c>
      <c r="Z420" s="18">
        <f t="shared" si="525"/>
        <v>7.2</v>
      </c>
      <c r="AA420" s="14">
        <f t="shared" si="526"/>
        <v>720</v>
      </c>
      <c r="AB420" s="18">
        <f t="shared" si="527"/>
        <v>7.2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5</v>
      </c>
      <c r="D422" s="18">
        <v>15</v>
      </c>
      <c r="E422" s="17">
        <f t="shared" si="520"/>
        <v>5</v>
      </c>
      <c r="F422" s="18">
        <f t="shared" si="520"/>
        <v>15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7</v>
      </c>
      <c r="Q422" s="18">
        <f t="shared" si="522"/>
        <v>21</v>
      </c>
      <c r="R422" s="92">
        <f t="shared" si="523"/>
        <v>7</v>
      </c>
      <c r="S422" s="18">
        <f t="shared" si="524"/>
        <v>21</v>
      </c>
      <c r="T422" s="22"/>
      <c r="U422" s="18"/>
      <c r="V422" s="22"/>
      <c r="W422" s="18"/>
      <c r="X422" s="21">
        <v>3</v>
      </c>
      <c r="Y422" s="14">
        <v>7</v>
      </c>
      <c r="Z422" s="18">
        <f t="shared" si="525"/>
        <v>21</v>
      </c>
      <c r="AA422" s="14">
        <f t="shared" si="526"/>
        <v>7</v>
      </c>
      <c r="AB422" s="18">
        <f t="shared" si="527"/>
        <v>21</v>
      </c>
    </row>
    <row r="423" spans="1:28" ht="31.5">
      <c r="A423" s="206" t="s">
        <v>43</v>
      </c>
      <c r="B423" s="22" t="s">
        <v>77</v>
      </c>
      <c r="C423" s="17">
        <v>5</v>
      </c>
      <c r="D423" s="18">
        <v>15</v>
      </c>
      <c r="E423" s="17">
        <f t="shared" si="520"/>
        <v>5</v>
      </c>
      <c r="F423" s="18">
        <f t="shared" si="520"/>
        <v>15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7</v>
      </c>
      <c r="Q423" s="18">
        <f t="shared" si="522"/>
        <v>21</v>
      </c>
      <c r="R423" s="92">
        <f t="shared" si="523"/>
        <v>7</v>
      </c>
      <c r="S423" s="18">
        <f t="shared" si="524"/>
        <v>21</v>
      </c>
      <c r="T423" s="22"/>
      <c r="U423" s="18"/>
      <c r="V423" s="22"/>
      <c r="W423" s="18"/>
      <c r="X423" s="21">
        <v>3</v>
      </c>
      <c r="Y423" s="14">
        <v>7</v>
      </c>
      <c r="Z423" s="18">
        <f t="shared" si="525"/>
        <v>21</v>
      </c>
      <c r="AA423" s="14">
        <f t="shared" si="526"/>
        <v>7</v>
      </c>
      <c r="AB423" s="18">
        <f t="shared" si="527"/>
        <v>21</v>
      </c>
    </row>
    <row r="424" spans="1:28" ht="31.5">
      <c r="A424" s="206" t="s">
        <v>45</v>
      </c>
      <c r="B424" s="22" t="s">
        <v>78</v>
      </c>
      <c r="C424" s="17">
        <v>5</v>
      </c>
      <c r="D424" s="18">
        <v>48.000000000000007</v>
      </c>
      <c r="E424" s="17">
        <f t="shared" si="520"/>
        <v>5</v>
      </c>
      <c r="F424" s="18">
        <f t="shared" si="520"/>
        <v>48.000000000000007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7</v>
      </c>
      <c r="Q424" s="18">
        <f t="shared" si="522"/>
        <v>67.2</v>
      </c>
      <c r="R424" s="92">
        <f t="shared" si="523"/>
        <v>7</v>
      </c>
      <c r="S424" s="18">
        <f t="shared" si="524"/>
        <v>67.2</v>
      </c>
      <c r="T424" s="22"/>
      <c r="U424" s="18"/>
      <c r="V424" s="22"/>
      <c r="W424" s="18"/>
      <c r="X424" s="21">
        <v>9.6</v>
      </c>
      <c r="Y424" s="14">
        <v>7</v>
      </c>
      <c r="Z424" s="18">
        <f t="shared" si="525"/>
        <v>67.2</v>
      </c>
      <c r="AA424" s="14">
        <f t="shared" si="526"/>
        <v>7</v>
      </c>
      <c r="AB424" s="18">
        <f t="shared" si="527"/>
        <v>67.2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5</v>
      </c>
      <c r="D426" s="18">
        <v>9</v>
      </c>
      <c r="E426" s="17">
        <f t="shared" si="520"/>
        <v>5</v>
      </c>
      <c r="F426" s="18">
        <f t="shared" si="520"/>
        <v>9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7</v>
      </c>
      <c r="Q426" s="18">
        <f t="shared" si="522"/>
        <v>12.6</v>
      </c>
      <c r="R426" s="92">
        <f t="shared" si="523"/>
        <v>7</v>
      </c>
      <c r="S426" s="18">
        <f t="shared" si="524"/>
        <v>12.6</v>
      </c>
      <c r="T426" s="22"/>
      <c r="U426" s="18"/>
      <c r="V426" s="22"/>
      <c r="W426" s="18"/>
      <c r="X426" s="21">
        <v>1.8</v>
      </c>
      <c r="Y426" s="14">
        <v>7</v>
      </c>
      <c r="Z426" s="18">
        <f t="shared" si="525"/>
        <v>12.6</v>
      </c>
      <c r="AA426" s="14">
        <f t="shared" si="526"/>
        <v>7</v>
      </c>
      <c r="AB426" s="18">
        <f t="shared" si="527"/>
        <v>12.6</v>
      </c>
    </row>
    <row r="427" spans="1:28" ht="31.5">
      <c r="A427" s="206" t="s">
        <v>51</v>
      </c>
      <c r="B427" s="22" t="s">
        <v>50</v>
      </c>
      <c r="C427" s="17">
        <v>5</v>
      </c>
      <c r="D427" s="18">
        <v>6</v>
      </c>
      <c r="E427" s="17">
        <f t="shared" si="520"/>
        <v>5</v>
      </c>
      <c r="F427" s="18">
        <f t="shared" si="520"/>
        <v>6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7</v>
      </c>
      <c r="Q427" s="18">
        <f t="shared" si="522"/>
        <v>8.4</v>
      </c>
      <c r="R427" s="92">
        <f t="shared" si="523"/>
        <v>7</v>
      </c>
      <c r="S427" s="18">
        <f t="shared" si="524"/>
        <v>8.4</v>
      </c>
      <c r="T427" s="22"/>
      <c r="U427" s="18"/>
      <c r="V427" s="22"/>
      <c r="W427" s="18"/>
      <c r="X427" s="21">
        <v>1.2</v>
      </c>
      <c r="Y427" s="14">
        <v>7</v>
      </c>
      <c r="Z427" s="18">
        <f t="shared" si="525"/>
        <v>8.4</v>
      </c>
      <c r="AA427" s="14">
        <f t="shared" si="526"/>
        <v>7</v>
      </c>
      <c r="AB427" s="18">
        <f t="shared" si="527"/>
        <v>8.4</v>
      </c>
    </row>
    <row r="428" spans="1:28" ht="47.25">
      <c r="A428" s="206" t="s">
        <v>53</v>
      </c>
      <c r="B428" s="22" t="s">
        <v>81</v>
      </c>
      <c r="C428" s="17">
        <v>5</v>
      </c>
      <c r="D428" s="18">
        <v>6</v>
      </c>
      <c r="E428" s="17">
        <f t="shared" si="520"/>
        <v>5</v>
      </c>
      <c r="F428" s="18">
        <f t="shared" si="520"/>
        <v>6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7</v>
      </c>
      <c r="Q428" s="18">
        <f t="shared" si="522"/>
        <v>8.4</v>
      </c>
      <c r="R428" s="92">
        <f t="shared" si="523"/>
        <v>7</v>
      </c>
      <c r="S428" s="18">
        <f t="shared" si="524"/>
        <v>8.4</v>
      </c>
      <c r="T428" s="22"/>
      <c r="U428" s="18"/>
      <c r="V428" s="22"/>
      <c r="W428" s="18"/>
      <c r="X428" s="21">
        <v>1.2</v>
      </c>
      <c r="Y428" s="14">
        <v>7</v>
      </c>
      <c r="Z428" s="18">
        <f t="shared" si="525"/>
        <v>8.4</v>
      </c>
      <c r="AA428" s="14">
        <f t="shared" si="526"/>
        <v>7</v>
      </c>
      <c r="AB428" s="18">
        <f t="shared" si="527"/>
        <v>8.4</v>
      </c>
    </row>
    <row r="429" spans="1:28" ht="47.25">
      <c r="A429" s="206" t="s">
        <v>82</v>
      </c>
      <c r="B429" s="22" t="s">
        <v>83</v>
      </c>
      <c r="C429" s="17">
        <v>5</v>
      </c>
      <c r="D429" s="18">
        <v>9</v>
      </c>
      <c r="E429" s="17">
        <f t="shared" si="520"/>
        <v>5</v>
      </c>
      <c r="F429" s="18">
        <f t="shared" si="520"/>
        <v>9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7</v>
      </c>
      <c r="Q429" s="18">
        <f t="shared" si="522"/>
        <v>12.6</v>
      </c>
      <c r="R429" s="92">
        <f t="shared" si="523"/>
        <v>7</v>
      </c>
      <c r="S429" s="18">
        <f t="shared" si="524"/>
        <v>12.6</v>
      </c>
      <c r="T429" s="22"/>
      <c r="U429" s="18"/>
      <c r="V429" s="22"/>
      <c r="W429" s="18"/>
      <c r="X429" s="21">
        <v>1.8</v>
      </c>
      <c r="Y429" s="14">
        <v>7</v>
      </c>
      <c r="Z429" s="18">
        <f t="shared" si="525"/>
        <v>12.6</v>
      </c>
      <c r="AA429" s="14">
        <f t="shared" si="526"/>
        <v>7</v>
      </c>
      <c r="AB429" s="18">
        <f t="shared" si="527"/>
        <v>12.6</v>
      </c>
    </row>
    <row r="430" spans="1:28" ht="31.5">
      <c r="A430" s="206">
        <v>26.14</v>
      </c>
      <c r="B430" s="51" t="s">
        <v>287</v>
      </c>
      <c r="C430" s="52">
        <v>600</v>
      </c>
      <c r="D430" s="53">
        <v>6</v>
      </c>
      <c r="E430" s="17">
        <f t="shared" si="520"/>
        <v>600</v>
      </c>
      <c r="F430" s="18">
        <f t="shared" si="520"/>
        <v>6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840</v>
      </c>
      <c r="Q430" s="18">
        <f t="shared" si="522"/>
        <v>8.4</v>
      </c>
      <c r="R430" s="92">
        <f t="shared" si="523"/>
        <v>840</v>
      </c>
      <c r="S430" s="18">
        <f t="shared" si="524"/>
        <v>8.4</v>
      </c>
      <c r="T430" s="51"/>
      <c r="U430" s="53"/>
      <c r="V430" s="51"/>
      <c r="W430" s="53"/>
      <c r="X430" s="250">
        <v>0.01</v>
      </c>
      <c r="Y430" s="312">
        <v>720</v>
      </c>
      <c r="Z430" s="18">
        <f t="shared" si="525"/>
        <v>7.2</v>
      </c>
      <c r="AA430" s="14">
        <f t="shared" si="526"/>
        <v>720</v>
      </c>
      <c r="AB430" s="18">
        <f t="shared" si="527"/>
        <v>7.2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600</v>
      </c>
      <c r="D431" s="53">
        <v>6</v>
      </c>
      <c r="E431" s="17">
        <f t="shared" si="520"/>
        <v>600</v>
      </c>
      <c r="F431" s="18">
        <f t="shared" si="520"/>
        <v>6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840</v>
      </c>
      <c r="Q431" s="18">
        <f t="shared" si="522"/>
        <v>8.4</v>
      </c>
      <c r="R431" s="92">
        <f t="shared" si="523"/>
        <v>840</v>
      </c>
      <c r="S431" s="18">
        <f t="shared" si="524"/>
        <v>8.4</v>
      </c>
      <c r="T431" s="51"/>
      <c r="U431" s="53"/>
      <c r="V431" s="51"/>
      <c r="W431" s="53"/>
      <c r="X431" s="250">
        <v>0.01</v>
      </c>
      <c r="Y431" s="312">
        <v>720</v>
      </c>
      <c r="Z431" s="18">
        <f t="shared" si="525"/>
        <v>7.2</v>
      </c>
      <c r="AA431" s="14">
        <f t="shared" si="526"/>
        <v>720</v>
      </c>
      <c r="AB431" s="18">
        <f t="shared" si="527"/>
        <v>7.2</v>
      </c>
    </row>
    <row r="432" spans="1:28" ht="31.5">
      <c r="A432" s="206">
        <f t="shared" si="528"/>
        <v>26.160000000000004</v>
      </c>
      <c r="B432" s="51" t="s">
        <v>289</v>
      </c>
      <c r="C432" s="52">
        <v>600</v>
      </c>
      <c r="D432" s="53">
        <v>7.5</v>
      </c>
      <c r="E432" s="17">
        <f t="shared" si="520"/>
        <v>600</v>
      </c>
      <c r="F432" s="18">
        <f t="shared" si="520"/>
        <v>7.5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840</v>
      </c>
      <c r="Q432" s="18">
        <f t="shared" si="522"/>
        <v>10.5</v>
      </c>
      <c r="R432" s="92">
        <f t="shared" si="523"/>
        <v>840</v>
      </c>
      <c r="S432" s="18">
        <f t="shared" si="524"/>
        <v>10.5</v>
      </c>
      <c r="T432" s="51"/>
      <c r="U432" s="53"/>
      <c r="V432" s="51"/>
      <c r="W432" s="53"/>
      <c r="X432" s="250">
        <v>1.2500000000000001E-2</v>
      </c>
      <c r="Y432" s="312">
        <v>720</v>
      </c>
      <c r="Z432" s="18">
        <f t="shared" si="525"/>
        <v>9</v>
      </c>
      <c r="AA432" s="14">
        <f t="shared" si="526"/>
        <v>720</v>
      </c>
      <c r="AB432" s="18">
        <f t="shared" si="527"/>
        <v>9</v>
      </c>
    </row>
    <row r="433" spans="1:28">
      <c r="A433" s="206">
        <f t="shared" si="528"/>
        <v>26.170000000000005</v>
      </c>
      <c r="B433" s="51" t="s">
        <v>290</v>
      </c>
      <c r="C433" s="52">
        <v>600</v>
      </c>
      <c r="D433" s="53">
        <v>4.5</v>
      </c>
      <c r="E433" s="17">
        <f t="shared" si="520"/>
        <v>600</v>
      </c>
      <c r="F433" s="18">
        <f t="shared" si="520"/>
        <v>4.5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840</v>
      </c>
      <c r="Q433" s="18">
        <f t="shared" si="522"/>
        <v>6.3</v>
      </c>
      <c r="R433" s="92">
        <f t="shared" si="523"/>
        <v>840</v>
      </c>
      <c r="S433" s="18">
        <f t="shared" si="524"/>
        <v>6.3</v>
      </c>
      <c r="T433" s="51"/>
      <c r="U433" s="53"/>
      <c r="V433" s="51"/>
      <c r="W433" s="53"/>
      <c r="X433" s="250">
        <v>7.4999999999999997E-3</v>
      </c>
      <c r="Y433" s="312">
        <v>720</v>
      </c>
      <c r="Z433" s="18">
        <f t="shared" si="525"/>
        <v>5.3999999999999995</v>
      </c>
      <c r="AA433" s="14">
        <f t="shared" si="526"/>
        <v>720</v>
      </c>
      <c r="AB433" s="18">
        <f t="shared" si="527"/>
        <v>5.3999999999999995</v>
      </c>
    </row>
    <row r="434" spans="1:28" ht="31.5">
      <c r="A434" s="206">
        <f t="shared" si="528"/>
        <v>26.180000000000007</v>
      </c>
      <c r="B434" s="51" t="s">
        <v>291</v>
      </c>
      <c r="C434" s="52">
        <v>600</v>
      </c>
      <c r="D434" s="53">
        <v>4.5</v>
      </c>
      <c r="E434" s="17">
        <f t="shared" si="520"/>
        <v>600</v>
      </c>
      <c r="F434" s="18">
        <f t="shared" si="520"/>
        <v>4.5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840</v>
      </c>
      <c r="Q434" s="18">
        <f t="shared" si="522"/>
        <v>6.3</v>
      </c>
      <c r="R434" s="92">
        <f t="shared" si="523"/>
        <v>840</v>
      </c>
      <c r="S434" s="18">
        <f t="shared" si="524"/>
        <v>6.3</v>
      </c>
      <c r="T434" s="51"/>
      <c r="U434" s="53"/>
      <c r="V434" s="51"/>
      <c r="W434" s="53"/>
      <c r="X434" s="250">
        <v>7.4999999999999997E-3</v>
      </c>
      <c r="Y434" s="312">
        <v>720</v>
      </c>
      <c r="Z434" s="18">
        <f t="shared" si="525"/>
        <v>5.3999999999999995</v>
      </c>
      <c r="AA434" s="14">
        <f t="shared" si="526"/>
        <v>720</v>
      </c>
      <c r="AB434" s="18">
        <f t="shared" si="527"/>
        <v>5.3999999999999995</v>
      </c>
    </row>
    <row r="435" spans="1:28" ht="31.5">
      <c r="A435" s="206">
        <f t="shared" si="528"/>
        <v>26.190000000000008</v>
      </c>
      <c r="B435" s="51" t="s">
        <v>292</v>
      </c>
      <c r="C435" s="52">
        <v>600</v>
      </c>
      <c r="D435" s="53">
        <v>1.2</v>
      </c>
      <c r="E435" s="17">
        <f t="shared" si="520"/>
        <v>600</v>
      </c>
      <c r="F435" s="18">
        <f t="shared" si="520"/>
        <v>1.2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840</v>
      </c>
      <c r="Q435" s="18">
        <f t="shared" si="522"/>
        <v>1.68</v>
      </c>
      <c r="R435" s="92">
        <f t="shared" si="523"/>
        <v>840</v>
      </c>
      <c r="S435" s="18">
        <f t="shared" si="524"/>
        <v>1.68</v>
      </c>
      <c r="T435" s="51"/>
      <c r="U435" s="53"/>
      <c r="V435" s="51"/>
      <c r="W435" s="53"/>
      <c r="X435" s="250">
        <v>2E-3</v>
      </c>
      <c r="Y435" s="312">
        <v>720</v>
      </c>
      <c r="Z435" s="18">
        <f t="shared" si="525"/>
        <v>1.44</v>
      </c>
      <c r="AA435" s="14">
        <f t="shared" si="526"/>
        <v>720</v>
      </c>
      <c r="AB435" s="18">
        <f t="shared" si="527"/>
        <v>1.44</v>
      </c>
    </row>
    <row r="436" spans="1:28" ht="31.5">
      <c r="A436" s="206">
        <f t="shared" si="528"/>
        <v>26.20000000000001</v>
      </c>
      <c r="B436" s="51" t="s">
        <v>293</v>
      </c>
      <c r="C436" s="52">
        <v>600</v>
      </c>
      <c r="D436" s="53">
        <v>1.2</v>
      </c>
      <c r="E436" s="17">
        <f t="shared" si="520"/>
        <v>600</v>
      </c>
      <c r="F436" s="18">
        <f t="shared" si="520"/>
        <v>1.2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840</v>
      </c>
      <c r="Q436" s="18">
        <f t="shared" si="522"/>
        <v>1.68</v>
      </c>
      <c r="R436" s="92">
        <f t="shared" si="523"/>
        <v>840</v>
      </c>
      <c r="S436" s="18">
        <f t="shared" si="524"/>
        <v>1.68</v>
      </c>
      <c r="T436" s="51"/>
      <c r="U436" s="53"/>
      <c r="V436" s="51"/>
      <c r="W436" s="53"/>
      <c r="X436" s="250">
        <v>2E-3</v>
      </c>
      <c r="Y436" s="312">
        <v>720</v>
      </c>
      <c r="Z436" s="18">
        <f t="shared" si="525"/>
        <v>1.44</v>
      </c>
      <c r="AA436" s="14">
        <f t="shared" si="526"/>
        <v>720</v>
      </c>
      <c r="AB436" s="18">
        <f t="shared" si="527"/>
        <v>1.44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2</v>
      </c>
      <c r="Q437" s="18">
        <f t="shared" si="522"/>
        <v>3.48</v>
      </c>
      <c r="R437" s="92">
        <f t="shared" si="523"/>
        <v>2</v>
      </c>
      <c r="S437" s="18">
        <f t="shared" si="524"/>
        <v>3.48</v>
      </c>
      <c r="T437" s="208"/>
      <c r="U437" s="210"/>
      <c r="V437" s="208"/>
      <c r="W437" s="210"/>
      <c r="X437" s="259">
        <v>1.74</v>
      </c>
      <c r="Y437" s="214">
        <v>2</v>
      </c>
      <c r="Z437" s="18">
        <f t="shared" si="525"/>
        <v>3.48</v>
      </c>
      <c r="AA437" s="14">
        <f t="shared" si="526"/>
        <v>2</v>
      </c>
      <c r="AB437" s="18">
        <f t="shared" si="527"/>
        <v>3.48</v>
      </c>
    </row>
    <row r="438" spans="1:28" ht="31.5">
      <c r="A438" s="206">
        <f t="shared" si="528"/>
        <v>26.220000000000013</v>
      </c>
      <c r="B438" s="51" t="s">
        <v>294</v>
      </c>
      <c r="C438" s="52">
        <v>600</v>
      </c>
      <c r="D438" s="53">
        <v>3</v>
      </c>
      <c r="E438" s="17">
        <f t="shared" si="520"/>
        <v>600</v>
      </c>
      <c r="F438" s="18">
        <f t="shared" si="520"/>
        <v>3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840</v>
      </c>
      <c r="Q438" s="18">
        <f t="shared" si="522"/>
        <v>4.2</v>
      </c>
      <c r="R438" s="92">
        <f t="shared" si="523"/>
        <v>840</v>
      </c>
      <c r="S438" s="18">
        <f t="shared" si="524"/>
        <v>4.2</v>
      </c>
      <c r="T438" s="51"/>
      <c r="U438" s="53"/>
      <c r="V438" s="51"/>
      <c r="W438" s="53"/>
      <c r="X438" s="250">
        <v>5.0000000000000001E-3</v>
      </c>
      <c r="Y438" s="312">
        <v>720</v>
      </c>
      <c r="Z438" s="18">
        <f t="shared" si="525"/>
        <v>3.6</v>
      </c>
      <c r="AA438" s="14">
        <f t="shared" si="526"/>
        <v>720</v>
      </c>
      <c r="AB438" s="18">
        <f t="shared" si="527"/>
        <v>3.6</v>
      </c>
    </row>
    <row r="439" spans="1:28" ht="31.5">
      <c r="A439" s="206">
        <f t="shared" si="528"/>
        <v>26.230000000000015</v>
      </c>
      <c r="B439" s="51" t="s">
        <v>93</v>
      </c>
      <c r="C439" s="52">
        <v>600</v>
      </c>
      <c r="D439" s="53">
        <v>1.2</v>
      </c>
      <c r="E439" s="17">
        <f t="shared" si="520"/>
        <v>600</v>
      </c>
      <c r="F439" s="18">
        <f t="shared" si="520"/>
        <v>1.2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840</v>
      </c>
      <c r="Q439" s="18">
        <f t="shared" si="522"/>
        <v>1.68</v>
      </c>
      <c r="R439" s="92">
        <f t="shared" si="523"/>
        <v>840</v>
      </c>
      <c r="S439" s="18">
        <f t="shared" si="524"/>
        <v>1.68</v>
      </c>
      <c r="T439" s="51"/>
      <c r="U439" s="53"/>
      <c r="V439" s="51"/>
      <c r="W439" s="53"/>
      <c r="X439" s="250">
        <v>2E-3</v>
      </c>
      <c r="Y439" s="312">
        <v>720</v>
      </c>
      <c r="Z439" s="18">
        <f t="shared" si="525"/>
        <v>1.44</v>
      </c>
      <c r="AA439" s="14">
        <f t="shared" si="526"/>
        <v>720</v>
      </c>
      <c r="AB439" s="18">
        <f t="shared" si="527"/>
        <v>1.44</v>
      </c>
    </row>
    <row r="440" spans="1:28" s="50" customFormat="1">
      <c r="A440" s="46"/>
      <c r="B440" s="89" t="s">
        <v>295</v>
      </c>
      <c r="C440" s="82"/>
      <c r="D440" s="84">
        <f>SUM(D418:D439)</f>
        <v>264.29999999999995</v>
      </c>
      <c r="E440" s="82"/>
      <c r="F440" s="84">
        <f>SUM(F418:F439)</f>
        <v>264.29999999999995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373.5</v>
      </c>
      <c r="R440" s="85"/>
      <c r="S440" s="84">
        <f>SUM(S418:S439)</f>
        <v>373.5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720</v>
      </c>
      <c r="Z440" s="84">
        <f>SUM(Z418:Z439)</f>
        <v>342.23999999999995</v>
      </c>
      <c r="AA440" s="276"/>
      <c r="AB440" s="84">
        <f>SUM(AB418:AB439)</f>
        <v>342.23999999999995</v>
      </c>
    </row>
    <row r="441" spans="1:28" s="50" customFormat="1" ht="31.5">
      <c r="A441" s="46"/>
      <c r="B441" s="89" t="s">
        <v>296</v>
      </c>
      <c r="C441" s="82"/>
      <c r="D441" s="84">
        <f>D416+D440</f>
        <v>264.29999999999995</v>
      </c>
      <c r="E441" s="82"/>
      <c r="F441" s="84">
        <f>F416+F440</f>
        <v>264.29999999999995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965</v>
      </c>
      <c r="R441" s="85"/>
      <c r="S441" s="84">
        <f>S416+S440</f>
        <v>965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720</v>
      </c>
      <c r="Z441" s="84">
        <f>Z416+Z440</f>
        <v>901.24</v>
      </c>
      <c r="AA441" s="276"/>
      <c r="AB441" s="84">
        <f>AB416+AB440</f>
        <v>901.24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264.29999999999995</v>
      </c>
      <c r="E514" s="228">
        <f t="shared" ref="E514" si="547">E440</f>
        <v>0</v>
      </c>
      <c r="F514" s="11">
        <f>F441</f>
        <v>264.29999999999995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965</v>
      </c>
      <c r="R514" s="199">
        <f>R422</f>
        <v>7</v>
      </c>
      <c r="S514" s="11">
        <f>S441</f>
        <v>965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720</v>
      </c>
      <c r="Z514" s="11">
        <f>Z441</f>
        <v>901.24</v>
      </c>
      <c r="AA514" s="199">
        <f>AA422</f>
        <v>7</v>
      </c>
      <c r="AB514" s="11">
        <f>AB441</f>
        <v>901.24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264.29999999999995</v>
      </c>
      <c r="E515" s="228">
        <f t="shared" ref="E515" si="554">E514</f>
        <v>0</v>
      </c>
      <c r="F515" s="11">
        <f>F514</f>
        <v>264.29999999999995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965</v>
      </c>
      <c r="R515" s="199">
        <f t="shared" ref="R515:U515" si="558">R514</f>
        <v>7</v>
      </c>
      <c r="S515" s="11">
        <f>S514</f>
        <v>965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720</v>
      </c>
      <c r="Z515" s="11">
        <f>Z514</f>
        <v>901.24</v>
      </c>
      <c r="AA515" s="199">
        <f t="shared" si="560"/>
        <v>7</v>
      </c>
      <c r="AB515" s="11">
        <f>AB514</f>
        <v>901.24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2692.5629999999992</v>
      </c>
      <c r="E516" s="228">
        <f t="shared" ref="E516" si="561">E515+E403</f>
        <v>0</v>
      </c>
      <c r="F516" s="11">
        <f>F403+F515</f>
        <v>2281.1204000000002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71.27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4206.2065863000007</v>
      </c>
      <c r="R516" s="199">
        <f t="shared" ref="R516:T516" si="565">R515+R403</f>
        <v>7</v>
      </c>
      <c r="S516" s="11">
        <f>S403+S515</f>
        <v>4277.4765863000002</v>
      </c>
      <c r="T516" s="228">
        <f t="shared" si="565"/>
        <v>0</v>
      </c>
      <c r="U516" s="11">
        <f>U403+U515</f>
        <v>71.27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720</v>
      </c>
      <c r="Z516" s="11">
        <f>Z403+Z515</f>
        <v>3826.7023999999992</v>
      </c>
      <c r="AA516" s="199">
        <f t="shared" si="566"/>
        <v>7</v>
      </c>
      <c r="AB516" s="11">
        <f>AB403+AB515</f>
        <v>3897.9723999999997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Warangal (U)&amp;C&amp;"-,Bold"&amp;18Costing Sheets for AWP&amp;&amp;B 2017-18 - SSA-RTE&amp;R&amp;"-,Bold"&amp;20Annexure-XII(Rs. in lakh)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>
    <tabColor theme="5" tint="-0.249977111117893"/>
  </sheetPr>
  <dimension ref="A1:AC517"/>
  <sheetViews>
    <sheetView showZeros="0" zoomScale="70" zoomScaleNormal="70" zoomScaleSheetLayoutView="70" workbookViewId="0">
      <pane xSplit="2" ySplit="5" topLeftCell="N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>
        <v>1</v>
      </c>
      <c r="Q116" s="18">
        <f>O116*P116*100</f>
        <v>0.75</v>
      </c>
      <c r="R116" s="92">
        <f t="shared" si="103"/>
        <v>1</v>
      </c>
      <c r="S116" s="18">
        <f t="shared" si="110"/>
        <v>0.75</v>
      </c>
      <c r="T116" s="72"/>
      <c r="U116" s="74"/>
      <c r="V116" s="72"/>
      <c r="W116" s="74"/>
      <c r="X116" s="253">
        <v>7.4999999999999997E-3</v>
      </c>
      <c r="Y116" s="326">
        <v>1</v>
      </c>
      <c r="Z116" s="18">
        <f>X116*Y116*100</f>
        <v>0.75</v>
      </c>
      <c r="AA116" s="14">
        <f t="shared" si="106"/>
        <v>1</v>
      </c>
      <c r="AB116" s="18">
        <f t="shared" si="112"/>
        <v>0.75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1</v>
      </c>
      <c r="Q117" s="79">
        <f t="shared" si="115"/>
        <v>0.75</v>
      </c>
      <c r="R117" s="291">
        <f t="shared" si="115"/>
        <v>1</v>
      </c>
      <c r="S117" s="79">
        <f t="shared" si="115"/>
        <v>0.75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1</v>
      </c>
      <c r="Z117" s="79">
        <f t="shared" si="117"/>
        <v>0.75</v>
      </c>
      <c r="AA117" s="291">
        <f t="shared" si="117"/>
        <v>1</v>
      </c>
      <c r="AB117" s="79">
        <f t="shared" si="117"/>
        <v>0.75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7">
        <v>1</v>
      </c>
      <c r="D119" s="95">
        <v>18</v>
      </c>
      <c r="E119" s="97">
        <v>1</v>
      </c>
      <c r="F119" s="95"/>
      <c r="G119" s="8">
        <f t="shared" ref="G119:H140" si="118">E119/C119*100</f>
        <v>100</v>
      </c>
      <c r="H119" s="18">
        <f t="shared" si="118"/>
        <v>0</v>
      </c>
      <c r="I119" s="97"/>
      <c r="J119" s="98"/>
      <c r="K119" s="97"/>
      <c r="L119" s="95"/>
      <c r="M119" s="97"/>
      <c r="N119" s="95"/>
      <c r="O119" s="255">
        <v>18</v>
      </c>
      <c r="P119" s="292">
        <v>1</v>
      </c>
      <c r="Q119" s="18">
        <f t="shared" ref="Q119:Q140" si="119">O119*P119</f>
        <v>18</v>
      </c>
      <c r="R119" s="92">
        <f t="shared" ref="R119:R140" si="120">P119</f>
        <v>1</v>
      </c>
      <c r="S119" s="18">
        <f t="shared" ref="S119:S140" si="121">L119+Q119</f>
        <v>18</v>
      </c>
      <c r="T119" s="97"/>
      <c r="U119" s="95"/>
      <c r="V119" s="97"/>
      <c r="W119" s="95"/>
      <c r="X119" s="255">
        <v>18</v>
      </c>
      <c r="Y119" s="327">
        <v>1</v>
      </c>
      <c r="Z119" s="18">
        <f t="shared" ref="Z119:Z140" si="122">X119*Y119</f>
        <v>18</v>
      </c>
      <c r="AA119" s="14">
        <f t="shared" ref="AA119:AA140" si="123">Y119</f>
        <v>1</v>
      </c>
      <c r="AB119" s="18">
        <f t="shared" ref="AB119:AB140" si="124">U119+Z119</f>
        <v>18</v>
      </c>
    </row>
    <row r="120" spans="1:28">
      <c r="A120" s="8">
        <f>+A119+0.01</f>
        <v>3.23</v>
      </c>
      <c r="B120" s="56" t="s">
        <v>38</v>
      </c>
      <c r="C120" s="97">
        <v>0</v>
      </c>
      <c r="D120" s="95">
        <v>0</v>
      </c>
      <c r="E120" s="97">
        <v>0</v>
      </c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>
        <v>0</v>
      </c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>
        <v>0</v>
      </c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7">
        <v>0</v>
      </c>
      <c r="D121" s="95">
        <v>0</v>
      </c>
      <c r="E121" s="97">
        <v>0</v>
      </c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>
        <v>0</v>
      </c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>
        <v>0</v>
      </c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7">
        <v>0</v>
      </c>
      <c r="D122" s="95">
        <v>0</v>
      </c>
      <c r="E122" s="97">
        <v>0</v>
      </c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>
        <v>0</v>
      </c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>
        <v>0</v>
      </c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102">
        <v>1</v>
      </c>
      <c r="D123" s="100">
        <v>3</v>
      </c>
      <c r="E123" s="102">
        <v>1</v>
      </c>
      <c r="F123" s="100"/>
      <c r="G123" s="8">
        <f t="shared" si="118"/>
        <v>100</v>
      </c>
      <c r="H123" s="18">
        <f t="shared" si="118"/>
        <v>0</v>
      </c>
      <c r="I123" s="102"/>
      <c r="J123" s="103"/>
      <c r="K123" s="102"/>
      <c r="L123" s="100"/>
      <c r="M123" s="102"/>
      <c r="N123" s="100"/>
      <c r="O123" s="256">
        <v>3</v>
      </c>
      <c r="P123" s="293">
        <v>1</v>
      </c>
      <c r="Q123" s="18">
        <f t="shared" si="119"/>
        <v>3</v>
      </c>
      <c r="R123" s="92">
        <f t="shared" si="120"/>
        <v>1</v>
      </c>
      <c r="S123" s="18">
        <f t="shared" si="121"/>
        <v>3</v>
      </c>
      <c r="T123" s="102"/>
      <c r="U123" s="100"/>
      <c r="V123" s="102"/>
      <c r="W123" s="100"/>
      <c r="X123" s="256">
        <v>3</v>
      </c>
      <c r="Y123" s="328">
        <v>1</v>
      </c>
      <c r="Z123" s="18">
        <f t="shared" si="122"/>
        <v>3</v>
      </c>
      <c r="AA123" s="14">
        <f t="shared" si="123"/>
        <v>1</v>
      </c>
      <c r="AB123" s="18">
        <f t="shared" si="124"/>
        <v>3</v>
      </c>
    </row>
    <row r="124" spans="1:28" ht="31.5">
      <c r="A124" s="8" t="s">
        <v>43</v>
      </c>
      <c r="B124" s="22" t="s">
        <v>77</v>
      </c>
      <c r="C124" s="22">
        <v>0</v>
      </c>
      <c r="D124" s="18">
        <v>0</v>
      </c>
      <c r="E124" s="22">
        <v>0</v>
      </c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>
        <v>0</v>
      </c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>
        <v>0</v>
      </c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22">
        <v>0</v>
      </c>
      <c r="D125" s="18">
        <v>0</v>
      </c>
      <c r="E125" s="22">
        <v>0</v>
      </c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0</v>
      </c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>
        <v>0</v>
      </c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22">
        <v>0</v>
      </c>
      <c r="D126" s="18">
        <v>0</v>
      </c>
      <c r="E126" s="22">
        <v>0</v>
      </c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>
        <v>0</v>
      </c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22">
        <v>1</v>
      </c>
      <c r="D127" s="18">
        <v>1.5</v>
      </c>
      <c r="E127" s="22">
        <v>1</v>
      </c>
      <c r="F127" s="18"/>
      <c r="G127" s="8">
        <f t="shared" si="118"/>
        <v>100</v>
      </c>
      <c r="H127" s="18">
        <f t="shared" si="118"/>
        <v>0</v>
      </c>
      <c r="I127" s="22"/>
      <c r="J127" s="23"/>
      <c r="K127" s="22"/>
      <c r="L127" s="18"/>
      <c r="M127" s="22"/>
      <c r="N127" s="18"/>
      <c r="O127" s="21">
        <v>1.5</v>
      </c>
      <c r="P127" s="92">
        <v>1</v>
      </c>
      <c r="Q127" s="18">
        <f t="shared" si="119"/>
        <v>1.5</v>
      </c>
      <c r="R127" s="92">
        <f t="shared" si="120"/>
        <v>1</v>
      </c>
      <c r="S127" s="18">
        <f t="shared" si="121"/>
        <v>1.5</v>
      </c>
      <c r="T127" s="22"/>
      <c r="U127" s="18"/>
      <c r="V127" s="22"/>
      <c r="W127" s="18"/>
      <c r="X127" s="21">
        <v>1.5</v>
      </c>
      <c r="Y127" s="14">
        <v>1</v>
      </c>
      <c r="Z127" s="18">
        <f t="shared" si="122"/>
        <v>1.5</v>
      </c>
      <c r="AA127" s="14">
        <f t="shared" si="123"/>
        <v>1</v>
      </c>
      <c r="AB127" s="18">
        <f t="shared" si="124"/>
        <v>1.5</v>
      </c>
    </row>
    <row r="128" spans="1:28" ht="31.5">
      <c r="A128" s="8" t="s">
        <v>51</v>
      </c>
      <c r="B128" s="22" t="s">
        <v>50</v>
      </c>
      <c r="C128" s="22">
        <v>1</v>
      </c>
      <c r="D128" s="18">
        <v>1.2000000000000002</v>
      </c>
      <c r="E128" s="22">
        <v>1</v>
      </c>
      <c r="F128" s="18"/>
      <c r="G128" s="8">
        <f t="shared" si="118"/>
        <v>100</v>
      </c>
      <c r="H128" s="18">
        <f t="shared" si="118"/>
        <v>0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1</v>
      </c>
      <c r="Q128" s="18">
        <f t="shared" si="119"/>
        <v>1.2000000000000002</v>
      </c>
      <c r="R128" s="92">
        <f t="shared" si="120"/>
        <v>1</v>
      </c>
      <c r="S128" s="18">
        <f t="shared" si="121"/>
        <v>1.2000000000000002</v>
      </c>
      <c r="T128" s="22"/>
      <c r="U128" s="18"/>
      <c r="V128" s="22"/>
      <c r="W128" s="18"/>
      <c r="X128" s="21">
        <v>1.2000000000000002</v>
      </c>
      <c r="Y128" s="14">
        <v>1</v>
      </c>
      <c r="Z128" s="18">
        <f t="shared" si="122"/>
        <v>1.2000000000000002</v>
      </c>
      <c r="AA128" s="14">
        <f t="shared" si="123"/>
        <v>1</v>
      </c>
      <c r="AB128" s="18">
        <f t="shared" si="124"/>
        <v>1.2000000000000002</v>
      </c>
    </row>
    <row r="129" spans="1:28" ht="47.25">
      <c r="A129" s="8">
        <v>3.25</v>
      </c>
      <c r="B129" s="22" t="s">
        <v>81</v>
      </c>
      <c r="C129" s="22">
        <v>1</v>
      </c>
      <c r="D129" s="18">
        <v>1.2000000000000002</v>
      </c>
      <c r="E129" s="22">
        <v>1</v>
      </c>
      <c r="F129" s="18"/>
      <c r="G129" s="8">
        <f t="shared" si="118"/>
        <v>100</v>
      </c>
      <c r="H129" s="18">
        <f t="shared" si="118"/>
        <v>0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1</v>
      </c>
      <c r="Q129" s="18">
        <f t="shared" si="119"/>
        <v>1.2000000000000002</v>
      </c>
      <c r="R129" s="92">
        <f t="shared" si="120"/>
        <v>1</v>
      </c>
      <c r="S129" s="18">
        <f t="shared" si="121"/>
        <v>1.2000000000000002</v>
      </c>
      <c r="T129" s="22"/>
      <c r="U129" s="18"/>
      <c r="V129" s="22"/>
      <c r="W129" s="18"/>
      <c r="X129" s="21">
        <v>1.2000000000000002</v>
      </c>
      <c r="Y129" s="14">
        <v>1</v>
      </c>
      <c r="Z129" s="18">
        <f t="shared" si="122"/>
        <v>1.2000000000000002</v>
      </c>
      <c r="AA129" s="14">
        <f t="shared" si="123"/>
        <v>1</v>
      </c>
      <c r="AB129" s="18">
        <f t="shared" si="124"/>
        <v>1.2000000000000002</v>
      </c>
    </row>
    <row r="130" spans="1:28" ht="47.25">
      <c r="A130" s="8">
        <f t="shared" ref="A130:A138" si="125">+A129+0.01</f>
        <v>3.26</v>
      </c>
      <c r="B130" s="22" t="s">
        <v>83</v>
      </c>
      <c r="C130" s="22">
        <v>1</v>
      </c>
      <c r="D130" s="18">
        <v>1.7999999999999998</v>
      </c>
      <c r="E130" s="22">
        <v>1</v>
      </c>
      <c r="F130" s="18"/>
      <c r="G130" s="8">
        <f t="shared" si="118"/>
        <v>100</v>
      </c>
      <c r="H130" s="18">
        <f t="shared" si="118"/>
        <v>0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1</v>
      </c>
      <c r="Q130" s="18">
        <f t="shared" si="119"/>
        <v>1.7999999999999998</v>
      </c>
      <c r="R130" s="92">
        <f t="shared" si="120"/>
        <v>1</v>
      </c>
      <c r="S130" s="18">
        <f t="shared" si="121"/>
        <v>1.7999999999999998</v>
      </c>
      <c r="T130" s="22"/>
      <c r="U130" s="18"/>
      <c r="V130" s="22"/>
      <c r="W130" s="18"/>
      <c r="X130" s="21">
        <v>1.7999999999999998</v>
      </c>
      <c r="Y130" s="14">
        <v>1</v>
      </c>
      <c r="Z130" s="18">
        <f t="shared" si="122"/>
        <v>1.7999999999999998</v>
      </c>
      <c r="AA130" s="14">
        <f t="shared" si="123"/>
        <v>1</v>
      </c>
      <c r="AB130" s="18">
        <f t="shared" si="124"/>
        <v>1.7999999999999998</v>
      </c>
    </row>
    <row r="131" spans="1:28" ht="31.5">
      <c r="A131" s="8">
        <f t="shared" si="125"/>
        <v>3.2699999999999996</v>
      </c>
      <c r="B131" s="51" t="s">
        <v>84</v>
      </c>
      <c r="C131" s="22">
        <v>0</v>
      </c>
      <c r="D131" s="18">
        <v>0</v>
      </c>
      <c r="E131" s="22">
        <v>0</v>
      </c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>
        <v>0</v>
      </c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>
        <v>0</v>
      </c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22">
        <v>1</v>
      </c>
      <c r="D132" s="18">
        <v>1</v>
      </c>
      <c r="E132" s="22">
        <v>1</v>
      </c>
      <c r="F132" s="18"/>
      <c r="G132" s="8">
        <f t="shared" si="118"/>
        <v>100</v>
      </c>
      <c r="H132" s="18">
        <f t="shared" si="118"/>
        <v>0</v>
      </c>
      <c r="I132" s="22"/>
      <c r="J132" s="23"/>
      <c r="K132" s="22"/>
      <c r="L132" s="18"/>
      <c r="M132" s="22"/>
      <c r="N132" s="18"/>
      <c r="O132" s="21">
        <v>1</v>
      </c>
      <c r="P132" s="92">
        <v>1</v>
      </c>
      <c r="Q132" s="18">
        <f t="shared" si="119"/>
        <v>1</v>
      </c>
      <c r="R132" s="92">
        <f t="shared" si="120"/>
        <v>1</v>
      </c>
      <c r="S132" s="18">
        <f t="shared" si="121"/>
        <v>1</v>
      </c>
      <c r="T132" s="22"/>
      <c r="U132" s="18"/>
      <c r="V132" s="22"/>
      <c r="W132" s="18"/>
      <c r="X132" s="21">
        <v>1</v>
      </c>
      <c r="Y132" s="14">
        <v>1</v>
      </c>
      <c r="Z132" s="18">
        <f t="shared" si="122"/>
        <v>1</v>
      </c>
      <c r="AA132" s="14">
        <f t="shared" si="123"/>
        <v>1</v>
      </c>
      <c r="AB132" s="18">
        <f t="shared" si="124"/>
        <v>1</v>
      </c>
    </row>
    <row r="133" spans="1:28" ht="31.5">
      <c r="A133" s="8">
        <f t="shared" si="125"/>
        <v>3.2899999999999991</v>
      </c>
      <c r="B133" s="51" t="s">
        <v>86</v>
      </c>
      <c r="C133" s="22">
        <v>1</v>
      </c>
      <c r="D133" s="18">
        <v>1.25</v>
      </c>
      <c r="E133" s="22">
        <v>1</v>
      </c>
      <c r="F133" s="18"/>
      <c r="G133" s="8">
        <f t="shared" si="118"/>
        <v>100</v>
      </c>
      <c r="H133" s="18">
        <f t="shared" si="118"/>
        <v>0</v>
      </c>
      <c r="I133" s="22"/>
      <c r="J133" s="23"/>
      <c r="K133" s="22"/>
      <c r="L133" s="18"/>
      <c r="M133" s="22"/>
      <c r="N133" s="18"/>
      <c r="O133" s="21">
        <v>1.25</v>
      </c>
      <c r="P133" s="92">
        <v>1</v>
      </c>
      <c r="Q133" s="18">
        <f t="shared" si="119"/>
        <v>1.25</v>
      </c>
      <c r="R133" s="92">
        <f t="shared" si="120"/>
        <v>1</v>
      </c>
      <c r="S133" s="18">
        <f t="shared" si="121"/>
        <v>1.25</v>
      </c>
      <c r="T133" s="22"/>
      <c r="U133" s="18"/>
      <c r="V133" s="22"/>
      <c r="W133" s="18"/>
      <c r="X133" s="21">
        <v>1.25</v>
      </c>
      <c r="Y133" s="14">
        <v>1</v>
      </c>
      <c r="Z133" s="18">
        <f t="shared" si="122"/>
        <v>1.25</v>
      </c>
      <c r="AA133" s="14">
        <f t="shared" si="123"/>
        <v>1</v>
      </c>
      <c r="AB133" s="18">
        <f t="shared" si="124"/>
        <v>1.25</v>
      </c>
    </row>
    <row r="134" spans="1:28" ht="31.5">
      <c r="A134" s="8">
        <f t="shared" si="125"/>
        <v>3.2999999999999989</v>
      </c>
      <c r="B134" s="51" t="s">
        <v>87</v>
      </c>
      <c r="C134" s="22">
        <v>1</v>
      </c>
      <c r="D134" s="18">
        <v>0.75</v>
      </c>
      <c r="E134" s="22">
        <v>1</v>
      </c>
      <c r="F134" s="18"/>
      <c r="G134" s="8">
        <f t="shared" si="118"/>
        <v>100</v>
      </c>
      <c r="H134" s="18">
        <f t="shared" si="118"/>
        <v>0</v>
      </c>
      <c r="I134" s="22"/>
      <c r="J134" s="23"/>
      <c r="K134" s="22"/>
      <c r="L134" s="18"/>
      <c r="M134" s="22"/>
      <c r="N134" s="18"/>
      <c r="O134" s="21">
        <v>0.75</v>
      </c>
      <c r="P134" s="92">
        <v>1</v>
      </c>
      <c r="Q134" s="18">
        <f t="shared" si="119"/>
        <v>0.75</v>
      </c>
      <c r="R134" s="92">
        <f t="shared" si="120"/>
        <v>1</v>
      </c>
      <c r="S134" s="18">
        <f t="shared" si="121"/>
        <v>0.75</v>
      </c>
      <c r="T134" s="22"/>
      <c r="U134" s="18"/>
      <c r="V134" s="22"/>
      <c r="W134" s="18"/>
      <c r="X134" s="21">
        <v>0.75</v>
      </c>
      <c r="Y134" s="14">
        <v>1</v>
      </c>
      <c r="Z134" s="18">
        <f t="shared" si="122"/>
        <v>0.75</v>
      </c>
      <c r="AA134" s="14">
        <f t="shared" si="123"/>
        <v>1</v>
      </c>
      <c r="AB134" s="18">
        <f t="shared" si="124"/>
        <v>0.75</v>
      </c>
    </row>
    <row r="135" spans="1:28" ht="31.5">
      <c r="A135" s="8">
        <f t="shared" si="125"/>
        <v>3.3099999999999987</v>
      </c>
      <c r="B135" s="51" t="s">
        <v>88</v>
      </c>
      <c r="C135" s="22">
        <v>1</v>
      </c>
      <c r="D135" s="18">
        <v>0.75</v>
      </c>
      <c r="E135" s="22">
        <v>1</v>
      </c>
      <c r="F135" s="18"/>
      <c r="G135" s="8">
        <f t="shared" si="118"/>
        <v>100</v>
      </c>
      <c r="H135" s="18">
        <f t="shared" si="118"/>
        <v>0</v>
      </c>
      <c r="I135" s="22"/>
      <c r="J135" s="23"/>
      <c r="K135" s="22"/>
      <c r="L135" s="18"/>
      <c r="M135" s="22"/>
      <c r="N135" s="18"/>
      <c r="O135" s="21">
        <v>0.75</v>
      </c>
      <c r="P135" s="92">
        <v>1</v>
      </c>
      <c r="Q135" s="18">
        <f t="shared" si="119"/>
        <v>0.75</v>
      </c>
      <c r="R135" s="92">
        <f t="shared" si="120"/>
        <v>1</v>
      </c>
      <c r="S135" s="18">
        <f t="shared" si="121"/>
        <v>0.75</v>
      </c>
      <c r="T135" s="22"/>
      <c r="U135" s="18"/>
      <c r="V135" s="22"/>
      <c r="W135" s="18"/>
      <c r="X135" s="21">
        <v>0.75</v>
      </c>
      <c r="Y135" s="14">
        <v>1</v>
      </c>
      <c r="Z135" s="18">
        <f t="shared" si="122"/>
        <v>0.75</v>
      </c>
      <c r="AA135" s="14">
        <f t="shared" si="123"/>
        <v>1</v>
      </c>
      <c r="AB135" s="18">
        <f t="shared" si="124"/>
        <v>0.75</v>
      </c>
    </row>
    <row r="136" spans="1:28" ht="31.5">
      <c r="A136" s="8">
        <f t="shared" si="125"/>
        <v>3.3199999999999985</v>
      </c>
      <c r="B136" s="51" t="s">
        <v>89</v>
      </c>
      <c r="C136" s="22">
        <v>0</v>
      </c>
      <c r="D136" s="18">
        <v>0</v>
      </c>
      <c r="E136" s="22">
        <v>0</v>
      </c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1</v>
      </c>
      <c r="Q136" s="18">
        <f t="shared" si="119"/>
        <v>0.2</v>
      </c>
      <c r="R136" s="92">
        <f t="shared" si="120"/>
        <v>1</v>
      </c>
      <c r="S136" s="18">
        <f t="shared" si="121"/>
        <v>0.2</v>
      </c>
      <c r="T136" s="22"/>
      <c r="U136" s="18"/>
      <c r="V136" s="22"/>
      <c r="W136" s="18"/>
      <c r="X136" s="21">
        <v>0.2</v>
      </c>
      <c r="Y136" s="14">
        <v>1</v>
      </c>
      <c r="Z136" s="18">
        <f t="shared" si="122"/>
        <v>0.2</v>
      </c>
      <c r="AA136" s="14">
        <f t="shared" si="123"/>
        <v>1</v>
      </c>
      <c r="AB136" s="18">
        <f t="shared" si="124"/>
        <v>0.2</v>
      </c>
    </row>
    <row r="137" spans="1:28" ht="31.5">
      <c r="A137" s="8">
        <f t="shared" si="125"/>
        <v>3.3299999999999983</v>
      </c>
      <c r="B137" s="51" t="s">
        <v>90</v>
      </c>
      <c r="C137" s="22">
        <v>0</v>
      </c>
      <c r="D137" s="18">
        <v>0</v>
      </c>
      <c r="E137" s="22">
        <v>0</v>
      </c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1</v>
      </c>
      <c r="Q137" s="18">
        <f t="shared" si="119"/>
        <v>0.2</v>
      </c>
      <c r="R137" s="92">
        <f t="shared" si="120"/>
        <v>1</v>
      </c>
      <c r="S137" s="18">
        <f t="shared" si="121"/>
        <v>0.2</v>
      </c>
      <c r="T137" s="22"/>
      <c r="U137" s="18"/>
      <c r="V137" s="22"/>
      <c r="W137" s="18"/>
      <c r="X137" s="21">
        <v>0.2</v>
      </c>
      <c r="Y137" s="14">
        <v>1</v>
      </c>
      <c r="Z137" s="18">
        <f t="shared" si="122"/>
        <v>0.2</v>
      </c>
      <c r="AA137" s="14">
        <f t="shared" si="123"/>
        <v>1</v>
      </c>
      <c r="AB137" s="18">
        <f t="shared" si="124"/>
        <v>0.2</v>
      </c>
    </row>
    <row r="138" spans="1:28" ht="31.5">
      <c r="A138" s="8">
        <f t="shared" si="125"/>
        <v>3.3399999999999981</v>
      </c>
      <c r="B138" s="51" t="s">
        <v>91</v>
      </c>
      <c r="C138" s="22">
        <v>0</v>
      </c>
      <c r="D138" s="18">
        <v>0</v>
      </c>
      <c r="E138" s="22">
        <v>0</v>
      </c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>
        <v>1</v>
      </c>
      <c r="Q138" s="18">
        <f t="shared" si="119"/>
        <v>6</v>
      </c>
      <c r="R138" s="92">
        <f t="shared" si="120"/>
        <v>1</v>
      </c>
      <c r="S138" s="18">
        <f t="shared" si="121"/>
        <v>6</v>
      </c>
      <c r="T138" s="22"/>
      <c r="U138" s="18"/>
      <c r="V138" s="22"/>
      <c r="W138" s="18"/>
      <c r="X138" s="21">
        <v>6</v>
      </c>
      <c r="Y138" s="14">
        <v>1</v>
      </c>
      <c r="Z138" s="18">
        <f t="shared" si="122"/>
        <v>6</v>
      </c>
      <c r="AA138" s="14">
        <f t="shared" si="123"/>
        <v>1</v>
      </c>
      <c r="AB138" s="18">
        <f t="shared" si="124"/>
        <v>6</v>
      </c>
    </row>
    <row r="139" spans="1:28" ht="31.5">
      <c r="A139" s="8">
        <v>3.35</v>
      </c>
      <c r="B139" s="51" t="s">
        <v>92</v>
      </c>
      <c r="C139" s="22">
        <v>1</v>
      </c>
      <c r="D139" s="18">
        <v>0.5</v>
      </c>
      <c r="E139" s="22">
        <v>1</v>
      </c>
      <c r="F139" s="18"/>
      <c r="G139" s="8">
        <f t="shared" si="118"/>
        <v>100</v>
      </c>
      <c r="H139" s="18">
        <f t="shared" si="118"/>
        <v>0</v>
      </c>
      <c r="I139" s="22"/>
      <c r="J139" s="23"/>
      <c r="K139" s="22"/>
      <c r="L139" s="18"/>
      <c r="M139" s="22"/>
      <c r="N139" s="18"/>
      <c r="O139" s="21">
        <v>0.5</v>
      </c>
      <c r="P139" s="92">
        <v>1</v>
      </c>
      <c r="Q139" s="18">
        <f t="shared" si="119"/>
        <v>0.5</v>
      </c>
      <c r="R139" s="92">
        <f t="shared" si="120"/>
        <v>1</v>
      </c>
      <c r="S139" s="18">
        <f t="shared" si="121"/>
        <v>0.5</v>
      </c>
      <c r="T139" s="22"/>
      <c r="U139" s="18"/>
      <c r="V139" s="22"/>
      <c r="W139" s="18"/>
      <c r="X139" s="21">
        <v>0.5</v>
      </c>
      <c r="Y139" s="14">
        <v>1</v>
      </c>
      <c r="Z139" s="18">
        <f t="shared" si="122"/>
        <v>0.5</v>
      </c>
      <c r="AA139" s="14">
        <f t="shared" si="123"/>
        <v>1</v>
      </c>
      <c r="AB139" s="18">
        <f t="shared" si="124"/>
        <v>0.5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1</v>
      </c>
      <c r="Q140" s="18">
        <f t="shared" si="119"/>
        <v>0.2</v>
      </c>
      <c r="R140" s="92">
        <f t="shared" si="120"/>
        <v>1</v>
      </c>
      <c r="S140" s="18">
        <f t="shared" si="121"/>
        <v>0.2</v>
      </c>
      <c r="T140" s="22"/>
      <c r="U140" s="18"/>
      <c r="V140" s="22"/>
      <c r="W140" s="18"/>
      <c r="X140" s="21">
        <v>0.2</v>
      </c>
      <c r="Y140" s="14">
        <v>1</v>
      </c>
      <c r="Z140" s="18">
        <f t="shared" si="122"/>
        <v>0.2</v>
      </c>
      <c r="AA140" s="14">
        <f t="shared" si="123"/>
        <v>1</v>
      </c>
      <c r="AB140" s="18">
        <f t="shared" si="124"/>
        <v>0.2</v>
      </c>
    </row>
    <row r="141" spans="1:28" s="50" customFormat="1">
      <c r="A141" s="46"/>
      <c r="B141" s="82" t="s">
        <v>65</v>
      </c>
      <c r="C141" s="83">
        <f>SUM(C119:C140)</f>
        <v>11</v>
      </c>
      <c r="D141" s="84">
        <f>SUM(D119:D140)</f>
        <v>30.95</v>
      </c>
      <c r="E141" s="83">
        <f>SUM(E119:E140)</f>
        <v>11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15</v>
      </c>
      <c r="Q141" s="84">
        <f t="shared" si="128"/>
        <v>37.549999999999997</v>
      </c>
      <c r="R141" s="276">
        <f t="shared" si="128"/>
        <v>15</v>
      </c>
      <c r="S141" s="84">
        <f t="shared" si="128"/>
        <v>37.549999999999997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15</v>
      </c>
      <c r="Z141" s="84">
        <f t="shared" si="130"/>
        <v>37.549999999999997</v>
      </c>
      <c r="AA141" s="276">
        <f t="shared" si="130"/>
        <v>15</v>
      </c>
      <c r="AB141" s="84">
        <f t="shared" si="130"/>
        <v>37.549999999999997</v>
      </c>
    </row>
    <row r="142" spans="1:28" s="50" customFormat="1">
      <c r="A142" s="46"/>
      <c r="B142" s="86" t="s">
        <v>94</v>
      </c>
      <c r="C142" s="83">
        <f>C117+C141</f>
        <v>11</v>
      </c>
      <c r="D142" s="84">
        <f>D117+D141</f>
        <v>30.95</v>
      </c>
      <c r="E142" s="83">
        <f>E117+E141</f>
        <v>11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16</v>
      </c>
      <c r="Q142" s="84">
        <f t="shared" si="133"/>
        <v>38.299999999999997</v>
      </c>
      <c r="R142" s="276">
        <f t="shared" si="133"/>
        <v>16</v>
      </c>
      <c r="S142" s="84">
        <f t="shared" si="133"/>
        <v>38.299999999999997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16</v>
      </c>
      <c r="Z142" s="84">
        <f t="shared" si="135"/>
        <v>38.299999999999997</v>
      </c>
      <c r="AA142" s="276">
        <f t="shared" si="135"/>
        <v>16</v>
      </c>
      <c r="AB142" s="84">
        <f t="shared" si="135"/>
        <v>38.299999999999997</v>
      </c>
    </row>
    <row r="143" spans="1:28" s="50" customFormat="1">
      <c r="A143" s="46"/>
      <c r="B143" s="89" t="s">
        <v>100</v>
      </c>
      <c r="C143" s="83">
        <f>C110+C142</f>
        <v>11</v>
      </c>
      <c r="D143" s="84">
        <f>D110+D142</f>
        <v>30.95</v>
      </c>
      <c r="E143" s="83">
        <f>E110+E142</f>
        <v>11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16</v>
      </c>
      <c r="Q143" s="84">
        <f t="shared" si="138"/>
        <v>38.299999999999997</v>
      </c>
      <c r="R143" s="276">
        <f t="shared" si="138"/>
        <v>16</v>
      </c>
      <c r="S143" s="84">
        <f t="shared" si="138"/>
        <v>38.299999999999997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16</v>
      </c>
      <c r="Z143" s="84">
        <f t="shared" si="140"/>
        <v>38.299999999999997</v>
      </c>
      <c r="AA143" s="276">
        <f t="shared" si="140"/>
        <v>16</v>
      </c>
      <c r="AB143" s="84">
        <f t="shared" si="140"/>
        <v>38.299999999999997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151</v>
      </c>
      <c r="Q145" s="18">
        <f t="shared" ref="Q145:Q146" si="141">O145*P145</f>
        <v>4.53</v>
      </c>
      <c r="R145" s="92">
        <f t="shared" ref="R145:R146" si="142">P145</f>
        <v>151</v>
      </c>
      <c r="S145" s="18">
        <f t="shared" ref="S145:S146" si="143">L145+Q145</f>
        <v>4.53</v>
      </c>
      <c r="T145" s="16"/>
      <c r="U145" s="18"/>
      <c r="V145" s="16"/>
      <c r="W145" s="18"/>
      <c r="X145" s="21">
        <v>0.03</v>
      </c>
      <c r="Y145" s="14">
        <v>151</v>
      </c>
      <c r="Z145" s="18">
        <f t="shared" ref="Z145:Z146" si="144">X145*Y145</f>
        <v>4.53</v>
      </c>
      <c r="AA145" s="14">
        <f t="shared" ref="AA145:AA146" si="145">Y145</f>
        <v>151</v>
      </c>
      <c r="AB145" s="18">
        <f t="shared" ref="AB145:AB146" si="146">U145+Z145</f>
        <v>4.53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151</v>
      </c>
      <c r="Q147" s="84">
        <f t="shared" si="149"/>
        <v>4.53</v>
      </c>
      <c r="R147" s="276">
        <f t="shared" si="149"/>
        <v>151</v>
      </c>
      <c r="S147" s="84">
        <f t="shared" si="149"/>
        <v>4.53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151</v>
      </c>
      <c r="Z147" s="84">
        <f t="shared" si="151"/>
        <v>4.53</v>
      </c>
      <c r="AA147" s="276">
        <f t="shared" si="151"/>
        <v>151</v>
      </c>
      <c r="AB147" s="84">
        <f t="shared" si="151"/>
        <v>4.53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82</v>
      </c>
      <c r="D164" s="18">
        <f>C164*O164</f>
        <v>4.92</v>
      </c>
      <c r="E164" s="19">
        <v>24</v>
      </c>
      <c r="F164" s="18"/>
      <c r="G164" s="8">
        <f t="shared" ref="G164:H167" si="182">E164/C164*100</f>
        <v>29.268292682926827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11</v>
      </c>
      <c r="Q166" s="18">
        <f t="shared" si="183"/>
        <v>0.32999999999999996</v>
      </c>
      <c r="R166" s="92">
        <f t="shared" si="184"/>
        <v>11</v>
      </c>
      <c r="S166" s="18">
        <f t="shared" si="185"/>
        <v>0.32999999999999996</v>
      </c>
      <c r="T166" s="16"/>
      <c r="U166" s="18"/>
      <c r="V166" s="16"/>
      <c r="W166" s="18"/>
      <c r="X166" s="21">
        <v>0.03</v>
      </c>
      <c r="Y166" s="14">
        <v>11</v>
      </c>
      <c r="Z166" s="18">
        <f t="shared" si="186"/>
        <v>0.32999999999999996</v>
      </c>
      <c r="AA166" s="14">
        <f t="shared" si="187"/>
        <v>11</v>
      </c>
      <c r="AB166" s="18">
        <f t="shared" si="188"/>
        <v>0.32999999999999996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82</v>
      </c>
      <c r="D168" s="84">
        <f>SUM(D164:D167)</f>
        <v>4.92</v>
      </c>
      <c r="E168" s="83">
        <f>SUM(E164:E167)</f>
        <v>24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11</v>
      </c>
      <c r="Q168" s="84">
        <f t="shared" si="191"/>
        <v>0.32999999999999996</v>
      </c>
      <c r="R168" s="276">
        <f t="shared" si="191"/>
        <v>11</v>
      </c>
      <c r="S168" s="84">
        <f t="shared" si="191"/>
        <v>0.32999999999999996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11</v>
      </c>
      <c r="Z168" s="84">
        <f t="shared" si="193"/>
        <v>0.32999999999999996</v>
      </c>
      <c r="AA168" s="276">
        <f t="shared" si="193"/>
        <v>11</v>
      </c>
      <c r="AB168" s="84">
        <f t="shared" si="193"/>
        <v>0.32999999999999996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24</v>
      </c>
      <c r="Q172" s="18">
        <f t="shared" si="195"/>
        <v>0.72</v>
      </c>
      <c r="R172" s="92">
        <f t="shared" si="196"/>
        <v>24</v>
      </c>
      <c r="S172" s="18">
        <f t="shared" si="197"/>
        <v>0.72</v>
      </c>
      <c r="T172" s="16"/>
      <c r="U172" s="18"/>
      <c r="V172" s="16"/>
      <c r="W172" s="18"/>
      <c r="X172" s="21">
        <v>0.03</v>
      </c>
      <c r="Y172" s="14">
        <v>24</v>
      </c>
      <c r="Z172" s="18">
        <f t="shared" si="198"/>
        <v>0.72</v>
      </c>
      <c r="AA172" s="14">
        <f t="shared" si="199"/>
        <v>24</v>
      </c>
      <c r="AB172" s="18">
        <f t="shared" si="200"/>
        <v>0.72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24</v>
      </c>
      <c r="Q174" s="84">
        <f t="shared" si="203"/>
        <v>0.72</v>
      </c>
      <c r="R174" s="276">
        <f t="shared" si="203"/>
        <v>24</v>
      </c>
      <c r="S174" s="84">
        <f t="shared" si="203"/>
        <v>0.72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24</v>
      </c>
      <c r="Z174" s="84">
        <f t="shared" si="205"/>
        <v>0.72</v>
      </c>
      <c r="AA174" s="276">
        <f t="shared" si="205"/>
        <v>24</v>
      </c>
      <c r="AB174" s="84">
        <f t="shared" si="205"/>
        <v>0.72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517</v>
      </c>
      <c r="D176" s="18">
        <f>C176*O176</f>
        <v>31.02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312</v>
      </c>
      <c r="Q176" s="18">
        <f t="shared" ref="Q176:Q179" si="207">O176*P176</f>
        <v>18.72</v>
      </c>
      <c r="R176" s="92">
        <f t="shared" ref="R176:R179" si="208">P176</f>
        <v>312</v>
      </c>
      <c r="S176" s="18">
        <f t="shared" ref="S176:S179" si="209">L176+Q176</f>
        <v>18.72</v>
      </c>
      <c r="T176" s="16"/>
      <c r="U176" s="18"/>
      <c r="V176" s="16"/>
      <c r="W176" s="18"/>
      <c r="X176" s="21">
        <v>0.06</v>
      </c>
      <c r="Y176" s="14">
        <v>0</v>
      </c>
      <c r="Z176" s="18">
        <f t="shared" ref="Z176:Z179" si="210">X176*Y176</f>
        <v>0</v>
      </c>
      <c r="AA176" s="14">
        <f t="shared" ref="AA176:AA179" si="211">Y176</f>
        <v>0</v>
      </c>
      <c r="AB176" s="18">
        <f t="shared" ref="AB176:AB179" si="212">U176+Z176</f>
        <v>0</v>
      </c>
    </row>
    <row r="177" spans="1:28">
      <c r="A177" s="8"/>
      <c r="B177" s="16" t="s">
        <v>117</v>
      </c>
      <c r="C177" s="17">
        <v>20</v>
      </c>
      <c r="D177" s="18">
        <f>C177*O177</f>
        <v>1.2</v>
      </c>
      <c r="E177" s="19"/>
      <c r="F177" s="18"/>
      <c r="G177" s="8">
        <f t="shared" si="206"/>
        <v>0</v>
      </c>
      <c r="H177" s="18">
        <f t="shared" si="206"/>
        <v>0</v>
      </c>
      <c r="I177" s="16"/>
      <c r="J177" s="20"/>
      <c r="K177" s="16"/>
      <c r="L177" s="18"/>
      <c r="M177" s="16"/>
      <c r="N177" s="18"/>
      <c r="O177" s="21">
        <v>0.06</v>
      </c>
      <c r="P177" s="92">
        <v>20</v>
      </c>
      <c r="Q177" s="18">
        <f t="shared" si="207"/>
        <v>1.2</v>
      </c>
      <c r="R177" s="92">
        <f t="shared" si="208"/>
        <v>20</v>
      </c>
      <c r="S177" s="18">
        <f t="shared" si="209"/>
        <v>1.2</v>
      </c>
      <c r="T177" s="16"/>
      <c r="U177" s="18"/>
      <c r="V177" s="16"/>
      <c r="W177" s="18"/>
      <c r="X177" s="21">
        <v>0.06</v>
      </c>
      <c r="Y177" s="14">
        <v>20</v>
      </c>
      <c r="Z177" s="18">
        <f t="shared" si="210"/>
        <v>1.2</v>
      </c>
      <c r="AA177" s="14">
        <f t="shared" si="211"/>
        <v>20</v>
      </c>
      <c r="AB177" s="18">
        <f t="shared" si="212"/>
        <v>1.2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537</v>
      </c>
      <c r="D180" s="84">
        <f>SUM(D176:D179)</f>
        <v>32.22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332</v>
      </c>
      <c r="Q180" s="84">
        <f t="shared" si="215"/>
        <v>19.919999999999998</v>
      </c>
      <c r="R180" s="276">
        <f t="shared" si="215"/>
        <v>332</v>
      </c>
      <c r="S180" s="84">
        <f t="shared" si="215"/>
        <v>19.919999999999998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20</v>
      </c>
      <c r="Z180" s="84">
        <f t="shared" si="217"/>
        <v>1.2</v>
      </c>
      <c r="AA180" s="276">
        <f t="shared" si="217"/>
        <v>20</v>
      </c>
      <c r="AB180" s="84">
        <f t="shared" si="217"/>
        <v>1.2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>
        <v>274</v>
      </c>
      <c r="D184" s="18">
        <f>C184*O184</f>
        <v>27.400000000000002</v>
      </c>
      <c r="E184" s="17">
        <v>274</v>
      </c>
      <c r="F184" s="18">
        <f>E184*0.1</f>
        <v>27.400000000000002</v>
      </c>
      <c r="G184" s="8">
        <f t="shared" si="218"/>
        <v>100</v>
      </c>
      <c r="H184" s="18">
        <f t="shared" si="218"/>
        <v>100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274</v>
      </c>
      <c r="D186" s="84">
        <f>SUM(D182:D185)</f>
        <v>27.400000000000002</v>
      </c>
      <c r="E186" s="83">
        <f>SUM(E182:E185)</f>
        <v>274</v>
      </c>
      <c r="F186" s="84">
        <f>SUM(F182:F185)</f>
        <v>27.400000000000002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>
        <v>547</v>
      </c>
      <c r="D190" s="18">
        <f>C190*O190</f>
        <v>16.41</v>
      </c>
      <c r="E190" s="17">
        <v>547</v>
      </c>
      <c r="F190" s="18">
        <f>E190*0.03</f>
        <v>16.41</v>
      </c>
      <c r="G190" s="8">
        <f t="shared" si="230"/>
        <v>100</v>
      </c>
      <c r="H190" s="18">
        <f t="shared" si="230"/>
        <v>100</v>
      </c>
      <c r="I190" s="16"/>
      <c r="J190" s="20"/>
      <c r="K190" s="16"/>
      <c r="L190" s="18"/>
      <c r="M190" s="16"/>
      <c r="N190" s="18"/>
      <c r="O190" s="21">
        <v>0.03</v>
      </c>
      <c r="P190" s="92">
        <v>19</v>
      </c>
      <c r="Q190" s="18">
        <f t="shared" si="231"/>
        <v>0.56999999999999995</v>
      </c>
      <c r="R190" s="92">
        <f t="shared" si="232"/>
        <v>19</v>
      </c>
      <c r="S190" s="18">
        <f t="shared" si="233"/>
        <v>0.56999999999999995</v>
      </c>
      <c r="T190" s="16"/>
      <c r="U190" s="18"/>
      <c r="V190" s="16"/>
      <c r="W190" s="18"/>
      <c r="X190" s="21">
        <v>0.03</v>
      </c>
      <c r="Y190" s="14">
        <v>19</v>
      </c>
      <c r="Z190" s="18">
        <f t="shared" si="234"/>
        <v>0.56999999999999995</v>
      </c>
      <c r="AA190" s="14">
        <f t="shared" si="235"/>
        <v>19</v>
      </c>
      <c r="AB190" s="18">
        <f t="shared" si="236"/>
        <v>0.56999999999999995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547</v>
      </c>
      <c r="D192" s="84">
        <f>SUM(D188:D191)</f>
        <v>16.41</v>
      </c>
      <c r="E192" s="83">
        <f>SUM(E188:E191)</f>
        <v>547</v>
      </c>
      <c r="F192" s="84">
        <f>SUM(F188:F191)</f>
        <v>16.41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19</v>
      </c>
      <c r="Q192" s="84">
        <f t="shared" si="239"/>
        <v>0.56999999999999995</v>
      </c>
      <c r="R192" s="276">
        <f t="shared" si="239"/>
        <v>19</v>
      </c>
      <c r="S192" s="84">
        <f t="shared" si="239"/>
        <v>0.56999999999999995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19</v>
      </c>
      <c r="Z192" s="84">
        <f t="shared" si="241"/>
        <v>0.56999999999999995</v>
      </c>
      <c r="AA192" s="276">
        <f t="shared" si="241"/>
        <v>19</v>
      </c>
      <c r="AB192" s="84">
        <f t="shared" si="241"/>
        <v>0.56999999999999995</v>
      </c>
    </row>
    <row r="193" spans="1:28" s="50" customFormat="1">
      <c r="A193" s="46"/>
      <c r="B193" s="82" t="s">
        <v>10</v>
      </c>
      <c r="C193" s="83">
        <f>C156+C162+C168+C174+C180+C186+C192</f>
        <v>1440</v>
      </c>
      <c r="D193" s="84">
        <f>D156+D162+D168+D174+D180+D186+D192</f>
        <v>80.95</v>
      </c>
      <c r="E193" s="83">
        <f>E156+E162+E168+E174+E180+E186+E192</f>
        <v>845</v>
      </c>
      <c r="F193" s="84">
        <f>F156+F162+F168+F174+F180+F186+F192</f>
        <v>43.81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386</v>
      </c>
      <c r="Q193" s="84">
        <f t="shared" si="244"/>
        <v>21.54</v>
      </c>
      <c r="R193" s="276">
        <f t="shared" si="244"/>
        <v>386</v>
      </c>
      <c r="S193" s="84">
        <f t="shared" si="244"/>
        <v>21.54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74</v>
      </c>
      <c r="Z193" s="84">
        <f t="shared" si="246"/>
        <v>2.82</v>
      </c>
      <c r="AA193" s="276">
        <f t="shared" si="246"/>
        <v>74</v>
      </c>
      <c r="AB193" s="84">
        <f t="shared" si="246"/>
        <v>2.82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9855</v>
      </c>
      <c r="Q197" s="212">
        <f t="shared" ref="Q197:Q205" si="248">O197*P197</f>
        <v>14.782500000000001</v>
      </c>
      <c r="R197" s="313">
        <f t="shared" ref="R197:R205" si="249">P197</f>
        <v>9855</v>
      </c>
      <c r="S197" s="212">
        <f t="shared" ref="S197:S205" si="250">L197+Q197</f>
        <v>14.782500000000001</v>
      </c>
      <c r="T197" s="335"/>
      <c r="U197" s="212"/>
      <c r="V197" s="335"/>
      <c r="W197" s="212"/>
      <c r="X197" s="338">
        <v>1.5E-3</v>
      </c>
      <c r="Y197" s="214">
        <v>9855</v>
      </c>
      <c r="Z197" s="212">
        <f t="shared" ref="Z197:Z205" si="251">X197*Y197</f>
        <v>14.782500000000001</v>
      </c>
      <c r="AA197" s="214">
        <f t="shared" ref="AA197:AA205" si="252">Y197</f>
        <v>9855</v>
      </c>
      <c r="AB197" s="212">
        <f t="shared" ref="AB197:AB205" si="253">U197+Z197</f>
        <v>14.782500000000001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11</v>
      </c>
      <c r="Q198" s="212">
        <f t="shared" si="248"/>
        <v>1.6500000000000001E-2</v>
      </c>
      <c r="R198" s="313">
        <f t="shared" si="249"/>
        <v>11</v>
      </c>
      <c r="S198" s="212">
        <f t="shared" si="250"/>
        <v>1.6500000000000001E-2</v>
      </c>
      <c r="T198" s="335"/>
      <c r="U198" s="212"/>
      <c r="V198" s="335"/>
      <c r="W198" s="212"/>
      <c r="X198" s="338">
        <v>1.5E-3</v>
      </c>
      <c r="Y198" s="214">
        <v>11</v>
      </c>
      <c r="Z198" s="212">
        <f t="shared" si="251"/>
        <v>1.6500000000000001E-2</v>
      </c>
      <c r="AA198" s="214">
        <f t="shared" si="252"/>
        <v>11</v>
      </c>
      <c r="AB198" s="212">
        <f t="shared" si="253"/>
        <v>1.6500000000000001E-2</v>
      </c>
    </row>
    <row r="199" spans="1:28" s="339" customFormat="1">
      <c r="A199" s="211"/>
      <c r="B199" s="335" t="s">
        <v>126</v>
      </c>
      <c r="C199" s="336">
        <v>5</v>
      </c>
      <c r="D199" s="212">
        <f>C199*0.0015</f>
        <v>7.4999999999999997E-3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8</v>
      </c>
      <c r="Q199" s="212">
        <f t="shared" si="248"/>
        <v>1.2E-2</v>
      </c>
      <c r="R199" s="313">
        <f t="shared" si="249"/>
        <v>8</v>
      </c>
      <c r="S199" s="212">
        <f t="shared" si="250"/>
        <v>1.2E-2</v>
      </c>
      <c r="T199" s="335"/>
      <c r="U199" s="212"/>
      <c r="V199" s="335"/>
      <c r="W199" s="212"/>
      <c r="X199" s="338">
        <v>1.5E-3</v>
      </c>
      <c r="Y199" s="214">
        <v>8</v>
      </c>
      <c r="Z199" s="212">
        <f t="shared" si="251"/>
        <v>1.2E-2</v>
      </c>
      <c r="AA199" s="214">
        <f t="shared" si="252"/>
        <v>8</v>
      </c>
      <c r="AB199" s="212">
        <f t="shared" si="253"/>
        <v>1.2E-2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12957</v>
      </c>
      <c r="Q200" s="212">
        <f t="shared" si="248"/>
        <v>19.435500000000001</v>
      </c>
      <c r="R200" s="313">
        <f t="shared" si="249"/>
        <v>12957</v>
      </c>
      <c r="S200" s="212">
        <f t="shared" si="250"/>
        <v>19.435500000000001</v>
      </c>
      <c r="T200" s="335"/>
      <c r="U200" s="212"/>
      <c r="V200" s="335"/>
      <c r="W200" s="212"/>
      <c r="X200" s="338">
        <v>1.5E-3</v>
      </c>
      <c r="Y200" s="214">
        <v>12957</v>
      </c>
      <c r="Z200" s="212">
        <f t="shared" si="251"/>
        <v>19.435500000000001</v>
      </c>
      <c r="AA200" s="214">
        <f t="shared" si="252"/>
        <v>12957</v>
      </c>
      <c r="AB200" s="212">
        <f t="shared" si="253"/>
        <v>19.435500000000001</v>
      </c>
    </row>
    <row r="201" spans="1:28" s="339" customFormat="1">
      <c r="A201" s="211"/>
      <c r="B201" s="335" t="s">
        <v>128</v>
      </c>
      <c r="C201" s="336">
        <v>30</v>
      </c>
      <c r="D201" s="212">
        <f>C201*0.0015</f>
        <v>4.4999999999999998E-2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18</v>
      </c>
      <c r="Q201" s="212">
        <f t="shared" si="248"/>
        <v>2.7E-2</v>
      </c>
      <c r="R201" s="313">
        <f t="shared" si="249"/>
        <v>18</v>
      </c>
      <c r="S201" s="212">
        <f t="shared" si="250"/>
        <v>2.7E-2</v>
      </c>
      <c r="T201" s="335"/>
      <c r="U201" s="212"/>
      <c r="V201" s="335"/>
      <c r="W201" s="212"/>
      <c r="X201" s="338">
        <v>1.5E-3</v>
      </c>
      <c r="Y201" s="214">
        <v>18</v>
      </c>
      <c r="Z201" s="212">
        <f t="shared" si="251"/>
        <v>2.7E-2</v>
      </c>
      <c r="AA201" s="214">
        <f t="shared" si="252"/>
        <v>18</v>
      </c>
      <c r="AB201" s="212">
        <f t="shared" si="253"/>
        <v>2.7E-2</v>
      </c>
    </row>
    <row r="202" spans="1:28" s="339" customFormat="1">
      <c r="A202" s="211"/>
      <c r="B202" s="335" t="s">
        <v>129</v>
      </c>
      <c r="C202" s="336">
        <v>27</v>
      </c>
      <c r="D202" s="212">
        <f>C202*0.0015</f>
        <v>4.0500000000000001E-2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21</v>
      </c>
      <c r="Q202" s="212">
        <f t="shared" si="248"/>
        <v>3.15E-2</v>
      </c>
      <c r="R202" s="313">
        <f t="shared" si="249"/>
        <v>21</v>
      </c>
      <c r="S202" s="212">
        <f t="shared" si="250"/>
        <v>3.15E-2</v>
      </c>
      <c r="T202" s="335"/>
      <c r="U202" s="212"/>
      <c r="V202" s="335"/>
      <c r="W202" s="212"/>
      <c r="X202" s="338">
        <v>1.5E-3</v>
      </c>
      <c r="Y202" s="214">
        <v>21</v>
      </c>
      <c r="Z202" s="212">
        <f t="shared" si="251"/>
        <v>3.15E-2</v>
      </c>
      <c r="AA202" s="214">
        <f t="shared" si="252"/>
        <v>21</v>
      </c>
      <c r="AB202" s="212">
        <f t="shared" si="253"/>
        <v>3.15E-2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20083</v>
      </c>
      <c r="Q203" s="212">
        <f t="shared" si="248"/>
        <v>50.207500000000003</v>
      </c>
      <c r="R203" s="313">
        <f t="shared" si="249"/>
        <v>20083</v>
      </c>
      <c r="S203" s="212">
        <f t="shared" si="250"/>
        <v>50.207500000000003</v>
      </c>
      <c r="T203" s="335"/>
      <c r="U203" s="212"/>
      <c r="V203" s="335"/>
      <c r="W203" s="212"/>
      <c r="X203" s="338">
        <v>2.5000000000000001E-3</v>
      </c>
      <c r="Y203" s="214">
        <v>20083</v>
      </c>
      <c r="Z203" s="212">
        <f t="shared" si="251"/>
        <v>50.207500000000003</v>
      </c>
      <c r="AA203" s="214">
        <f t="shared" si="252"/>
        <v>20083</v>
      </c>
      <c r="AB203" s="212">
        <f t="shared" si="253"/>
        <v>50.207500000000003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78</v>
      </c>
      <c r="D204" s="212">
        <f>C204*0.0025</f>
        <v>0.19500000000000001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22</v>
      </c>
      <c r="Q204" s="212">
        <f t="shared" si="248"/>
        <v>5.5E-2</v>
      </c>
      <c r="R204" s="313">
        <f t="shared" si="249"/>
        <v>22</v>
      </c>
      <c r="S204" s="212">
        <f t="shared" si="250"/>
        <v>5.5E-2</v>
      </c>
      <c r="T204" s="335"/>
      <c r="U204" s="212"/>
      <c r="V204" s="335"/>
      <c r="W204" s="212"/>
      <c r="X204" s="338">
        <v>2.5000000000000001E-3</v>
      </c>
      <c r="Y204" s="214">
        <v>22</v>
      </c>
      <c r="Z204" s="212">
        <f t="shared" si="251"/>
        <v>5.5E-2</v>
      </c>
      <c r="AA204" s="214">
        <f t="shared" si="252"/>
        <v>22</v>
      </c>
      <c r="AB204" s="212">
        <f t="shared" si="253"/>
        <v>5.5E-2</v>
      </c>
    </row>
    <row r="205" spans="1:28">
      <c r="A205" s="8">
        <f>+A204+0.01</f>
        <v>7.0399999999999991</v>
      </c>
      <c r="B205" s="16" t="s">
        <v>132</v>
      </c>
      <c r="C205" s="17">
        <v>26</v>
      </c>
      <c r="D205" s="18">
        <f>C205*0.0025</f>
        <v>6.5000000000000002E-2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52</v>
      </c>
      <c r="Q205" s="18">
        <f t="shared" si="248"/>
        <v>0.13</v>
      </c>
      <c r="R205" s="92">
        <f t="shared" si="249"/>
        <v>52</v>
      </c>
      <c r="S205" s="18">
        <f t="shared" si="250"/>
        <v>0.13</v>
      </c>
      <c r="T205" s="16"/>
      <c r="U205" s="18"/>
      <c r="V205" s="16"/>
      <c r="W205" s="18"/>
      <c r="X205" s="21">
        <v>2.5000000000000001E-3</v>
      </c>
      <c r="Y205" s="14">
        <v>52</v>
      </c>
      <c r="Z205" s="18">
        <f t="shared" si="251"/>
        <v>0.13</v>
      </c>
      <c r="AA205" s="14">
        <f t="shared" si="252"/>
        <v>52</v>
      </c>
      <c r="AB205" s="18">
        <f t="shared" si="253"/>
        <v>0.13</v>
      </c>
    </row>
    <row r="206" spans="1:28" s="50" customFormat="1">
      <c r="A206" s="46"/>
      <c r="B206" s="82" t="s">
        <v>104</v>
      </c>
      <c r="C206" s="83">
        <f>SUM(C197:C205)</f>
        <v>166</v>
      </c>
      <c r="D206" s="84">
        <f>SUM(D197:D205)</f>
        <v>0.35300000000000004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43027</v>
      </c>
      <c r="Q206" s="84">
        <f t="shared" si="256"/>
        <v>84.697500000000019</v>
      </c>
      <c r="R206" s="276">
        <f t="shared" si="256"/>
        <v>43027</v>
      </c>
      <c r="S206" s="84">
        <f t="shared" si="256"/>
        <v>84.697500000000019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43027</v>
      </c>
      <c r="Z206" s="84">
        <f t="shared" si="258"/>
        <v>84.697500000000019</v>
      </c>
      <c r="AA206" s="276">
        <f t="shared" si="258"/>
        <v>43027</v>
      </c>
      <c r="AB206" s="84">
        <f t="shared" si="258"/>
        <v>84.697500000000019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23197</v>
      </c>
      <c r="D208" s="18">
        <v>92.787999999999997</v>
      </c>
      <c r="E208" s="17">
        <f>C208</f>
        <v>23197</v>
      </c>
      <c r="F208" s="18">
        <f>D208</f>
        <v>92.787999999999997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21423</v>
      </c>
      <c r="Q208" s="18">
        <f t="shared" ref="Q208:Q211" si="260">O208*P208</f>
        <v>85.692000000000007</v>
      </c>
      <c r="R208" s="92">
        <f t="shared" ref="R208:R211" si="261">P208</f>
        <v>21423</v>
      </c>
      <c r="S208" s="18">
        <f t="shared" ref="S208:S211" si="262">L208+Q208</f>
        <v>85.692000000000007</v>
      </c>
      <c r="T208" s="16"/>
      <c r="U208" s="18"/>
      <c r="V208" s="16"/>
      <c r="W208" s="18"/>
      <c r="X208" s="21">
        <v>4.0000000000000001E-3</v>
      </c>
      <c r="Y208" s="14">
        <v>21423</v>
      </c>
      <c r="Z208" s="18">
        <f t="shared" ref="Z208:Z211" si="263">X208*Y208</f>
        <v>85.692000000000007</v>
      </c>
      <c r="AA208" s="14">
        <f t="shared" ref="AA208:AA211" si="264">Y208</f>
        <v>21423</v>
      </c>
      <c r="AB208" s="18">
        <f t="shared" ref="AB208:AB211" si="265">U208+Z208</f>
        <v>85.692000000000007</v>
      </c>
    </row>
    <row r="209" spans="1:28">
      <c r="A209" s="8">
        <f>+A208+0.01</f>
        <v>8.02</v>
      </c>
      <c r="B209" s="16" t="s">
        <v>135</v>
      </c>
      <c r="C209" s="17">
        <v>6518</v>
      </c>
      <c r="D209" s="18">
        <v>26.071999999999999</v>
      </c>
      <c r="E209" s="17">
        <f t="shared" ref="E209:F211" si="266">C209</f>
        <v>6518</v>
      </c>
      <c r="F209" s="18">
        <f t="shared" si="266"/>
        <v>26.071999999999999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5782</v>
      </c>
      <c r="Q209" s="18">
        <f t="shared" si="260"/>
        <v>23.128</v>
      </c>
      <c r="R209" s="92">
        <f t="shared" si="261"/>
        <v>5782</v>
      </c>
      <c r="S209" s="18">
        <f t="shared" si="262"/>
        <v>23.128</v>
      </c>
      <c r="T209" s="16"/>
      <c r="U209" s="18"/>
      <c r="V209" s="16"/>
      <c r="W209" s="18"/>
      <c r="X209" s="21">
        <v>4.0000000000000001E-3</v>
      </c>
      <c r="Y209" s="14">
        <v>5782</v>
      </c>
      <c r="Z209" s="18">
        <f t="shared" si="263"/>
        <v>23.128</v>
      </c>
      <c r="AA209" s="14">
        <f t="shared" si="264"/>
        <v>5782</v>
      </c>
      <c r="AB209" s="18">
        <f t="shared" si="265"/>
        <v>23.128</v>
      </c>
    </row>
    <row r="210" spans="1:28">
      <c r="A210" s="8">
        <f>+A209+0.01</f>
        <v>8.0299999999999994</v>
      </c>
      <c r="B210" s="16" t="s">
        <v>136</v>
      </c>
      <c r="C210" s="17">
        <v>746</v>
      </c>
      <c r="D210" s="18">
        <v>2.984</v>
      </c>
      <c r="E210" s="17">
        <f t="shared" si="266"/>
        <v>746</v>
      </c>
      <c r="F210" s="18">
        <f t="shared" si="266"/>
        <v>2.984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512</v>
      </c>
      <c r="Q210" s="18">
        <f t="shared" si="260"/>
        <v>2.048</v>
      </c>
      <c r="R210" s="92">
        <f t="shared" si="261"/>
        <v>512</v>
      </c>
      <c r="S210" s="18">
        <f t="shared" si="262"/>
        <v>2.048</v>
      </c>
      <c r="T210" s="16"/>
      <c r="U210" s="18"/>
      <c r="V210" s="16"/>
      <c r="W210" s="18"/>
      <c r="X210" s="21">
        <v>4.0000000000000001E-3</v>
      </c>
      <c r="Y210" s="14">
        <v>512</v>
      </c>
      <c r="Z210" s="18">
        <f t="shared" si="263"/>
        <v>2.048</v>
      </c>
      <c r="AA210" s="14">
        <f t="shared" si="264"/>
        <v>512</v>
      </c>
      <c r="AB210" s="18">
        <f t="shared" si="265"/>
        <v>2.048</v>
      </c>
    </row>
    <row r="211" spans="1:28">
      <c r="A211" s="8">
        <f>+A210+0.01</f>
        <v>8.0399999999999991</v>
      </c>
      <c r="B211" s="16" t="s">
        <v>137</v>
      </c>
      <c r="C211" s="17">
        <v>12771</v>
      </c>
      <c r="D211" s="18">
        <v>51.084000000000003</v>
      </c>
      <c r="E211" s="17">
        <f t="shared" si="266"/>
        <v>12771</v>
      </c>
      <c r="F211" s="18">
        <f t="shared" si="266"/>
        <v>51.084000000000003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12838</v>
      </c>
      <c r="Q211" s="18">
        <f t="shared" si="260"/>
        <v>51.352000000000004</v>
      </c>
      <c r="R211" s="92">
        <f t="shared" si="261"/>
        <v>12838</v>
      </c>
      <c r="S211" s="18">
        <f t="shared" si="262"/>
        <v>51.352000000000004</v>
      </c>
      <c r="T211" s="16"/>
      <c r="U211" s="18"/>
      <c r="V211" s="16"/>
      <c r="W211" s="18"/>
      <c r="X211" s="21">
        <v>4.0000000000000001E-3</v>
      </c>
      <c r="Y211" s="14">
        <v>12838</v>
      </c>
      <c r="Z211" s="18">
        <f t="shared" si="263"/>
        <v>51.352000000000004</v>
      </c>
      <c r="AA211" s="14">
        <f t="shared" si="264"/>
        <v>12838</v>
      </c>
      <c r="AB211" s="18">
        <f t="shared" si="265"/>
        <v>51.352000000000004</v>
      </c>
    </row>
    <row r="212" spans="1:28" s="50" customFormat="1">
      <c r="A212" s="46"/>
      <c r="B212" s="82" t="s">
        <v>106</v>
      </c>
      <c r="C212" s="83">
        <f>SUM(C208:C211)</f>
        <v>43232</v>
      </c>
      <c r="D212" s="84">
        <f>SUM(D208:D211)</f>
        <v>172.928</v>
      </c>
      <c r="E212" s="83">
        <f>SUM(E208:E211)</f>
        <v>43232</v>
      </c>
      <c r="F212" s="84">
        <f>SUM(F208:F211)</f>
        <v>172.928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40555</v>
      </c>
      <c r="Q212" s="84">
        <f t="shared" si="269"/>
        <v>162.22000000000003</v>
      </c>
      <c r="R212" s="276">
        <f t="shared" si="269"/>
        <v>40555</v>
      </c>
      <c r="S212" s="84">
        <f t="shared" si="269"/>
        <v>162.22000000000003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40555</v>
      </c>
      <c r="Z212" s="84">
        <f>SUM(Z208:Z211)</f>
        <v>162.22000000000003</v>
      </c>
      <c r="AA212" s="276">
        <f>SUM(AA208:AA211)</f>
        <v>40555</v>
      </c>
      <c r="AB212" s="84">
        <f>SUM(AB208:AB211)</f>
        <v>162.22000000000003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3</v>
      </c>
      <c r="D241" s="164">
        <f>C241*0.429*12</f>
        <v>15.443999999999999</v>
      </c>
      <c r="E241" s="163">
        <f>C241</f>
        <v>3</v>
      </c>
      <c r="F241" s="164">
        <f>D241</f>
        <v>15.443999999999999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3</v>
      </c>
      <c r="Q241" s="18">
        <f t="shared" ref="Q241:Q254" si="299">O241*P241*12</f>
        <v>16.416</v>
      </c>
      <c r="R241" s="92">
        <f t="shared" ref="R241:R257" si="300">P241</f>
        <v>3</v>
      </c>
      <c r="S241" s="18">
        <f t="shared" ref="S241:S257" si="301">L241+Q241</f>
        <v>16.416</v>
      </c>
      <c r="T241" s="162"/>
      <c r="U241" s="164"/>
      <c r="V241" s="162"/>
      <c r="W241" s="164"/>
      <c r="X241" s="166">
        <v>0.45600000000000002</v>
      </c>
      <c r="Y241" s="331">
        <v>3</v>
      </c>
      <c r="Z241" s="121">
        <f>X241*Y241*12</f>
        <v>16.416</v>
      </c>
      <c r="AA241" s="321">
        <f>Y241</f>
        <v>3</v>
      </c>
      <c r="AB241" s="121">
        <f>U241+Z241</f>
        <v>16.416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81</v>
      </c>
      <c r="D246" s="176">
        <f>C246*0.6006*12</f>
        <v>583.78320000000008</v>
      </c>
      <c r="E246" s="163">
        <f t="shared" ref="E246:E248" si="309">C246</f>
        <v>81</v>
      </c>
      <c r="F246" s="164">
        <f t="shared" ref="F246:F248" si="310">D246</f>
        <v>583.78320000000008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81</v>
      </c>
      <c r="Q246" s="18">
        <f t="shared" si="299"/>
        <v>621.10799999999995</v>
      </c>
      <c r="R246" s="92">
        <f t="shared" si="300"/>
        <v>81</v>
      </c>
      <c r="S246" s="18">
        <f t="shared" si="301"/>
        <v>621.10799999999995</v>
      </c>
      <c r="T246" s="174"/>
      <c r="U246" s="176"/>
      <c r="V246" s="174"/>
      <c r="W246" s="176"/>
      <c r="X246" s="177">
        <v>0.63900000000000001</v>
      </c>
      <c r="Y246" s="278">
        <v>81</v>
      </c>
      <c r="Z246" s="121">
        <f t="shared" ref="Z246:Z254" si="311">X246*Y246*12</f>
        <v>621.10799999999995</v>
      </c>
      <c r="AA246" s="321">
        <f t="shared" si="306"/>
        <v>81</v>
      </c>
      <c r="AB246" s="121">
        <f t="shared" ref="AB246:AB257" si="312">U246+Z246</f>
        <v>621.10799999999995</v>
      </c>
    </row>
    <row r="247" spans="1:28" s="125" customFormat="1">
      <c r="A247" s="118"/>
      <c r="B247" s="174" t="s">
        <v>151</v>
      </c>
      <c r="C247" s="175">
        <f t="shared" si="308"/>
        <v>90</v>
      </c>
      <c r="D247" s="176">
        <f t="shared" ref="D247:D248" si="313">C247*0.6006*12</f>
        <v>648.64800000000002</v>
      </c>
      <c r="E247" s="163">
        <f t="shared" si="309"/>
        <v>90</v>
      </c>
      <c r="F247" s="164">
        <f t="shared" si="310"/>
        <v>648.64800000000002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90</v>
      </c>
      <c r="Q247" s="18">
        <f t="shared" si="299"/>
        <v>690.12</v>
      </c>
      <c r="R247" s="92">
        <f t="shared" si="300"/>
        <v>90</v>
      </c>
      <c r="S247" s="18">
        <f t="shared" si="301"/>
        <v>690.12</v>
      </c>
      <c r="T247" s="174"/>
      <c r="U247" s="176"/>
      <c r="V247" s="174"/>
      <c r="W247" s="176"/>
      <c r="X247" s="177">
        <v>0.63900000000000001</v>
      </c>
      <c r="Y247" s="278">
        <v>90</v>
      </c>
      <c r="Z247" s="121">
        <f t="shared" si="311"/>
        <v>690.12</v>
      </c>
      <c r="AA247" s="321">
        <f t="shared" si="306"/>
        <v>90</v>
      </c>
      <c r="AB247" s="121">
        <f t="shared" si="312"/>
        <v>690.12</v>
      </c>
    </row>
    <row r="248" spans="1:28" s="125" customFormat="1">
      <c r="A248" s="118"/>
      <c r="B248" s="174" t="s">
        <v>152</v>
      </c>
      <c r="C248" s="175">
        <f t="shared" si="308"/>
        <v>117</v>
      </c>
      <c r="D248" s="176">
        <f t="shared" si="313"/>
        <v>843.24240000000009</v>
      </c>
      <c r="E248" s="163">
        <f t="shared" si="309"/>
        <v>117</v>
      </c>
      <c r="F248" s="164">
        <f t="shared" si="310"/>
        <v>843.24240000000009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117</v>
      </c>
      <c r="Q248" s="18">
        <f t="shared" si="299"/>
        <v>897.15600000000006</v>
      </c>
      <c r="R248" s="92">
        <f t="shared" si="300"/>
        <v>117</v>
      </c>
      <c r="S248" s="18">
        <f t="shared" si="301"/>
        <v>897.15600000000006</v>
      </c>
      <c r="T248" s="174"/>
      <c r="U248" s="176"/>
      <c r="V248" s="174"/>
      <c r="W248" s="176"/>
      <c r="X248" s="177">
        <v>0.63900000000000001</v>
      </c>
      <c r="Y248" s="278">
        <v>117</v>
      </c>
      <c r="Z248" s="121">
        <f t="shared" si="311"/>
        <v>897.15600000000006</v>
      </c>
      <c r="AA248" s="321">
        <f t="shared" si="306"/>
        <v>117</v>
      </c>
      <c r="AB248" s="121">
        <f t="shared" si="312"/>
        <v>897.15600000000006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79</v>
      </c>
      <c r="D255" s="176">
        <f>C255*0.12*10</f>
        <v>94.800000000000011</v>
      </c>
      <c r="E255" s="163">
        <f t="shared" ref="E255:E257" si="314">C255</f>
        <v>79</v>
      </c>
      <c r="F255" s="164">
        <f t="shared" ref="F255:F257" si="315">D255</f>
        <v>94.800000000000011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79</v>
      </c>
      <c r="Q255" s="18">
        <f>O255*P255*10</f>
        <v>94.800000000000011</v>
      </c>
      <c r="R255" s="92">
        <f t="shared" si="300"/>
        <v>79</v>
      </c>
      <c r="S255" s="18">
        <f t="shared" si="301"/>
        <v>94.800000000000011</v>
      </c>
      <c r="T255" s="178"/>
      <c r="U255" s="176"/>
      <c r="V255" s="178"/>
      <c r="W255" s="176"/>
      <c r="X255" s="177">
        <v>0.12</v>
      </c>
      <c r="Y255" s="278">
        <v>79</v>
      </c>
      <c r="Z255" s="18">
        <f t="shared" ref="Z255:Z257" si="316">X255*Y255*10</f>
        <v>94.800000000000011</v>
      </c>
      <c r="AA255" s="321">
        <f t="shared" si="306"/>
        <v>79</v>
      </c>
      <c r="AB255" s="121">
        <f t="shared" si="312"/>
        <v>94.800000000000011</v>
      </c>
    </row>
    <row r="256" spans="1:28" s="125" customFormat="1">
      <c r="A256" s="118"/>
      <c r="B256" s="178" t="s">
        <v>157</v>
      </c>
      <c r="C256" s="175">
        <f t="shared" ref="C256:C257" si="317">P256</f>
        <v>54</v>
      </c>
      <c r="D256" s="176">
        <f t="shared" ref="D256:D257" si="318">C256*0.12*10</f>
        <v>64.8</v>
      </c>
      <c r="E256" s="163">
        <f t="shared" si="314"/>
        <v>54</v>
      </c>
      <c r="F256" s="164">
        <f t="shared" si="315"/>
        <v>64.8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54</v>
      </c>
      <c r="Q256" s="18">
        <f>O256*P256*10</f>
        <v>64.8</v>
      </c>
      <c r="R256" s="92">
        <f t="shared" si="300"/>
        <v>54</v>
      </c>
      <c r="S256" s="18">
        <f t="shared" si="301"/>
        <v>64.8</v>
      </c>
      <c r="T256" s="178"/>
      <c r="U256" s="176"/>
      <c r="V256" s="178"/>
      <c r="W256" s="176"/>
      <c r="X256" s="177">
        <v>0.12</v>
      </c>
      <c r="Y256" s="278">
        <v>54</v>
      </c>
      <c r="Z256" s="18">
        <f t="shared" si="316"/>
        <v>64.8</v>
      </c>
      <c r="AA256" s="321">
        <f t="shared" si="306"/>
        <v>54</v>
      </c>
      <c r="AB256" s="121">
        <f t="shared" si="312"/>
        <v>64.8</v>
      </c>
    </row>
    <row r="257" spans="1:28" s="125" customFormat="1">
      <c r="A257" s="118"/>
      <c r="B257" s="178" t="s">
        <v>167</v>
      </c>
      <c r="C257" s="175">
        <f t="shared" si="317"/>
        <v>61</v>
      </c>
      <c r="D257" s="176">
        <f t="shared" si="318"/>
        <v>73.199999999999989</v>
      </c>
      <c r="E257" s="163">
        <f t="shared" si="314"/>
        <v>61</v>
      </c>
      <c r="F257" s="164">
        <f t="shared" si="315"/>
        <v>73.199999999999989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61</v>
      </c>
      <c r="Q257" s="18">
        <f>O257*P257*10</f>
        <v>73.199999999999989</v>
      </c>
      <c r="R257" s="92">
        <f t="shared" si="300"/>
        <v>61</v>
      </c>
      <c r="S257" s="18">
        <f t="shared" si="301"/>
        <v>73.199999999999989</v>
      </c>
      <c r="T257" s="178"/>
      <c r="U257" s="176"/>
      <c r="V257" s="178"/>
      <c r="W257" s="176"/>
      <c r="X257" s="177">
        <v>0.12</v>
      </c>
      <c r="Y257" s="278">
        <v>61</v>
      </c>
      <c r="Z257" s="18">
        <f t="shared" si="316"/>
        <v>73.199999999999989</v>
      </c>
      <c r="AA257" s="321">
        <f t="shared" si="306"/>
        <v>61</v>
      </c>
      <c r="AB257" s="121">
        <f t="shared" si="312"/>
        <v>73.199999999999989</v>
      </c>
    </row>
    <row r="258" spans="1:28" s="50" customFormat="1">
      <c r="A258" s="179"/>
      <c r="B258" s="159" t="s">
        <v>106</v>
      </c>
      <c r="C258" s="160">
        <f>SUM(C241:C257)</f>
        <v>485</v>
      </c>
      <c r="D258" s="161">
        <f>SUM(D241:D257)</f>
        <v>2323.9176000000002</v>
      </c>
      <c r="E258" s="160">
        <f>SUM(E241:E257)</f>
        <v>485</v>
      </c>
      <c r="F258" s="161">
        <f>SUM(F241:F257)</f>
        <v>2323.9176000000002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485</v>
      </c>
      <c r="Q258" s="161">
        <f t="shared" si="321"/>
        <v>2457.6000000000004</v>
      </c>
      <c r="R258" s="301">
        <f t="shared" si="321"/>
        <v>485</v>
      </c>
      <c r="S258" s="161">
        <f t="shared" si="321"/>
        <v>2457.6000000000004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485</v>
      </c>
      <c r="Z258" s="161">
        <f t="shared" si="323"/>
        <v>2457.6000000000004</v>
      </c>
      <c r="AA258" s="301">
        <f t="shared" si="323"/>
        <v>485</v>
      </c>
      <c r="AB258" s="161">
        <f t="shared" si="323"/>
        <v>2457.6000000000004</v>
      </c>
    </row>
    <row r="259" spans="1:28" s="50" customFormat="1">
      <c r="A259" s="179"/>
      <c r="B259" s="180" t="s">
        <v>10</v>
      </c>
      <c r="C259" s="181">
        <f>C258</f>
        <v>485</v>
      </c>
      <c r="D259" s="182">
        <f>D258</f>
        <v>2323.9176000000002</v>
      </c>
      <c r="E259" s="181">
        <f>E258</f>
        <v>485</v>
      </c>
      <c r="F259" s="182">
        <f>F258</f>
        <v>2323.9176000000002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485</v>
      </c>
      <c r="Q259" s="182">
        <f t="shared" si="326"/>
        <v>2457.6000000000004</v>
      </c>
      <c r="R259" s="304">
        <f t="shared" si="326"/>
        <v>485</v>
      </c>
      <c r="S259" s="182">
        <f t="shared" si="326"/>
        <v>2457.6000000000004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485</v>
      </c>
      <c r="Z259" s="182">
        <f t="shared" si="328"/>
        <v>2457.6000000000004</v>
      </c>
      <c r="AA259" s="304">
        <f t="shared" si="328"/>
        <v>485</v>
      </c>
      <c r="AB259" s="182">
        <f t="shared" si="328"/>
        <v>2457.6000000000004</v>
      </c>
    </row>
    <row r="260" spans="1:28" s="50" customFormat="1">
      <c r="A260" s="179"/>
      <c r="B260" s="180" t="s">
        <v>168</v>
      </c>
      <c r="C260" s="181">
        <f>C238+C259</f>
        <v>485</v>
      </c>
      <c r="D260" s="182">
        <f>D238+D259</f>
        <v>2323.9176000000002</v>
      </c>
      <c r="E260" s="181">
        <f>E238+E259</f>
        <v>485</v>
      </c>
      <c r="F260" s="182">
        <f>F238+F259</f>
        <v>2323.9176000000002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485</v>
      </c>
      <c r="Q260" s="182">
        <f t="shared" si="331"/>
        <v>2457.6000000000004</v>
      </c>
      <c r="R260" s="304">
        <f t="shared" si="331"/>
        <v>485</v>
      </c>
      <c r="S260" s="182">
        <f t="shared" si="331"/>
        <v>2457.6000000000004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485</v>
      </c>
      <c r="Z260" s="182">
        <f t="shared" si="333"/>
        <v>2457.6000000000004</v>
      </c>
      <c r="AA260" s="304">
        <f t="shared" si="333"/>
        <v>485</v>
      </c>
      <c r="AB260" s="182">
        <f t="shared" si="333"/>
        <v>2457.6000000000004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654</v>
      </c>
      <c r="D264" s="18">
        <v>4.5780000000000003</v>
      </c>
      <c r="E264" s="19">
        <v>610</v>
      </c>
      <c r="F264" s="18">
        <v>4.2699999999999996</v>
      </c>
      <c r="G264" s="241">
        <f t="shared" ref="G264:G270" si="334">E264/C264*100</f>
        <v>93.272171253822634</v>
      </c>
      <c r="H264" s="18">
        <f t="shared" ref="H264:H270" si="335">F264/D264*100</f>
        <v>93.272171253822606</v>
      </c>
      <c r="I264" s="16"/>
      <c r="J264" s="20"/>
      <c r="K264" s="16"/>
      <c r="L264" s="18"/>
      <c r="M264" s="16"/>
      <c r="N264" s="18"/>
      <c r="O264" s="21">
        <v>0.01</v>
      </c>
      <c r="P264" s="92">
        <v>639</v>
      </c>
      <c r="Q264" s="18">
        <f>O264*P264</f>
        <v>6.3900000000000006</v>
      </c>
      <c r="R264" s="92">
        <f>P264</f>
        <v>639</v>
      </c>
      <c r="S264" s="18">
        <f>L264+Q264</f>
        <v>6.3900000000000006</v>
      </c>
      <c r="T264" s="16"/>
      <c r="U264" s="18"/>
      <c r="V264" s="16"/>
      <c r="W264" s="18"/>
      <c r="X264" s="21">
        <v>0.01</v>
      </c>
      <c r="Y264" s="14">
        <v>639</v>
      </c>
      <c r="Z264" s="18">
        <f>X264*Y264</f>
        <v>6.3900000000000006</v>
      </c>
      <c r="AA264" s="14">
        <f>Y264</f>
        <v>639</v>
      </c>
      <c r="AB264" s="18">
        <f>U264+Z264</f>
        <v>6.3900000000000006</v>
      </c>
    </row>
    <row r="265" spans="1:28" s="66" customFormat="1">
      <c r="A265" s="8"/>
      <c r="B265" s="16" t="s">
        <v>172</v>
      </c>
      <c r="C265" s="17">
        <v>736</v>
      </c>
      <c r="D265" s="18">
        <v>5.1520000000000001</v>
      </c>
      <c r="E265" s="19">
        <v>709</v>
      </c>
      <c r="F265" s="18">
        <v>3.19</v>
      </c>
      <c r="G265" s="241">
        <f t="shared" si="334"/>
        <v>96.331521739130437</v>
      </c>
      <c r="H265" s="18">
        <f t="shared" si="335"/>
        <v>61.917701863354033</v>
      </c>
      <c r="I265" s="16"/>
      <c r="J265" s="20"/>
      <c r="K265" s="16"/>
      <c r="L265" s="18"/>
      <c r="M265" s="16"/>
      <c r="N265" s="18"/>
      <c r="O265" s="21">
        <v>0.01</v>
      </c>
      <c r="P265" s="92">
        <v>721</v>
      </c>
      <c r="Q265" s="18">
        <f t="shared" ref="Q265:Q282" si="336">O265*P265</f>
        <v>7.21</v>
      </c>
      <c r="R265" s="92">
        <f t="shared" ref="R265:R282" si="337">P265</f>
        <v>721</v>
      </c>
      <c r="S265" s="18">
        <f t="shared" ref="S265:S282" si="338">L265+Q265</f>
        <v>7.21</v>
      </c>
      <c r="T265" s="16"/>
      <c r="U265" s="18"/>
      <c r="V265" s="16"/>
      <c r="W265" s="18"/>
      <c r="X265" s="21">
        <v>0.01</v>
      </c>
      <c r="Y265" s="14">
        <v>721</v>
      </c>
      <c r="Z265" s="18">
        <f t="shared" ref="Z265:Z270" si="339">X265*Y265</f>
        <v>7.21</v>
      </c>
      <c r="AA265" s="14">
        <f t="shared" ref="AA265:AA270" si="340">Y265</f>
        <v>721</v>
      </c>
      <c r="AB265" s="18">
        <f t="shared" ref="AB265:AB270" si="341">U265+Z265</f>
        <v>7.21</v>
      </c>
    </row>
    <row r="266" spans="1:28" s="66" customFormat="1">
      <c r="A266" s="8"/>
      <c r="B266" s="16" t="s">
        <v>173</v>
      </c>
      <c r="C266" s="17">
        <v>1259</v>
      </c>
      <c r="D266" s="18">
        <v>8.8130000000000006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1273</v>
      </c>
      <c r="Q266" s="18">
        <f t="shared" si="336"/>
        <v>12.73</v>
      </c>
      <c r="R266" s="92">
        <f t="shared" si="337"/>
        <v>1273</v>
      </c>
      <c r="S266" s="18">
        <f t="shared" si="338"/>
        <v>12.73</v>
      </c>
      <c r="T266" s="16"/>
      <c r="U266" s="18"/>
      <c r="V266" s="16"/>
      <c r="W266" s="18"/>
      <c r="X266" s="21">
        <v>0.01</v>
      </c>
      <c r="Y266" s="14">
        <v>1273</v>
      </c>
      <c r="Z266" s="18">
        <f t="shared" si="339"/>
        <v>12.73</v>
      </c>
      <c r="AA266" s="14">
        <f t="shared" si="340"/>
        <v>1273</v>
      </c>
      <c r="AB266" s="18">
        <f t="shared" si="341"/>
        <v>12.73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654</v>
      </c>
      <c r="D268" s="18">
        <v>3.9239999999999999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639</v>
      </c>
      <c r="Q268" s="18">
        <f t="shared" si="336"/>
        <v>6.3900000000000006</v>
      </c>
      <c r="R268" s="92">
        <f t="shared" si="337"/>
        <v>639</v>
      </c>
      <c r="S268" s="18">
        <f t="shared" si="338"/>
        <v>6.3900000000000006</v>
      </c>
      <c r="T268" s="16"/>
      <c r="U268" s="18"/>
      <c r="V268" s="16"/>
      <c r="W268" s="18"/>
      <c r="X268" s="21">
        <v>0.01</v>
      </c>
      <c r="Y268" s="14">
        <f>Y264</f>
        <v>639</v>
      </c>
      <c r="Z268" s="18">
        <f t="shared" si="339"/>
        <v>6.3900000000000006</v>
      </c>
      <c r="AA268" s="14">
        <f t="shared" si="340"/>
        <v>639</v>
      </c>
      <c r="AB268" s="18">
        <f t="shared" si="341"/>
        <v>6.3900000000000006</v>
      </c>
    </row>
    <row r="269" spans="1:28" s="66" customFormat="1">
      <c r="A269" s="8"/>
      <c r="B269" s="16" t="s">
        <v>172</v>
      </c>
      <c r="C269" s="17">
        <v>736</v>
      </c>
      <c r="D269" s="18">
        <v>4.4160000000000004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721</v>
      </c>
      <c r="Q269" s="18">
        <f t="shared" si="336"/>
        <v>7.21</v>
      </c>
      <c r="R269" s="92">
        <f t="shared" si="337"/>
        <v>721</v>
      </c>
      <c r="S269" s="18">
        <f t="shared" si="338"/>
        <v>7.21</v>
      </c>
      <c r="T269" s="16"/>
      <c r="U269" s="18"/>
      <c r="V269" s="16"/>
      <c r="W269" s="18"/>
      <c r="X269" s="21">
        <v>0.01</v>
      </c>
      <c r="Y269" s="14">
        <f>Y265</f>
        <v>721</v>
      </c>
      <c r="Z269" s="18">
        <f t="shared" si="339"/>
        <v>7.21</v>
      </c>
      <c r="AA269" s="14">
        <f t="shared" si="340"/>
        <v>721</v>
      </c>
      <c r="AB269" s="18">
        <f t="shared" si="341"/>
        <v>7.21</v>
      </c>
    </row>
    <row r="270" spans="1:28" s="66" customFormat="1">
      <c r="A270" s="8"/>
      <c r="B270" s="16" t="s">
        <v>173</v>
      </c>
      <c r="C270" s="17">
        <v>1259</v>
      </c>
      <c r="D270" s="18">
        <v>7.5540000000000003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1273</v>
      </c>
      <c r="Q270" s="18">
        <f t="shared" si="336"/>
        <v>12.73</v>
      </c>
      <c r="R270" s="92">
        <f t="shared" si="337"/>
        <v>1273</v>
      </c>
      <c r="S270" s="18">
        <f t="shared" si="338"/>
        <v>12.73</v>
      </c>
      <c r="T270" s="16"/>
      <c r="U270" s="18"/>
      <c r="V270" s="16"/>
      <c r="W270" s="18"/>
      <c r="X270" s="21">
        <v>0.01</v>
      </c>
      <c r="Y270" s="14">
        <f>Y266</f>
        <v>1273</v>
      </c>
      <c r="Z270" s="18">
        <f t="shared" si="339"/>
        <v>12.73</v>
      </c>
      <c r="AA270" s="14">
        <f t="shared" si="340"/>
        <v>1273</v>
      </c>
      <c r="AB270" s="18">
        <f t="shared" si="341"/>
        <v>12.73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60</v>
      </c>
      <c r="D282" s="18">
        <v>0.96</v>
      </c>
      <c r="E282" s="17">
        <f>C282</f>
        <v>60</v>
      </c>
      <c r="F282" s="18">
        <f>D282</f>
        <v>0.96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112</v>
      </c>
      <c r="Q282" s="18">
        <f t="shared" si="336"/>
        <v>2.2400000000000002</v>
      </c>
      <c r="R282" s="92">
        <f t="shared" si="337"/>
        <v>112</v>
      </c>
      <c r="S282" s="18">
        <f t="shared" si="338"/>
        <v>2.2400000000000002</v>
      </c>
      <c r="T282" s="16"/>
      <c r="U282" s="18"/>
      <c r="V282" s="16"/>
      <c r="W282" s="18"/>
      <c r="X282" s="21">
        <v>1.6E-2</v>
      </c>
      <c r="Y282" s="14">
        <v>112</v>
      </c>
      <c r="Z282" s="18">
        <f t="shared" si="343"/>
        <v>1.792</v>
      </c>
      <c r="AA282" s="14">
        <f t="shared" si="344"/>
        <v>112</v>
      </c>
      <c r="AB282" s="18">
        <f t="shared" si="345"/>
        <v>1.792</v>
      </c>
    </row>
    <row r="283" spans="1:28" s="50" customFormat="1">
      <c r="A283" s="46"/>
      <c r="B283" s="82" t="s">
        <v>106</v>
      </c>
      <c r="C283" s="83">
        <f>SUM(C268:C282)</f>
        <v>2722</v>
      </c>
      <c r="D283" s="84">
        <f>SUM(D264:D282)</f>
        <v>35.603000000000002</v>
      </c>
      <c r="E283" s="83">
        <f>SUM(E268:E282)</f>
        <v>69</v>
      </c>
      <c r="F283" s="84">
        <f>SUM(F264:F282)</f>
        <v>8.5459999999999994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2895</v>
      </c>
      <c r="Q283" s="84">
        <f t="shared" ref="Q283" si="355">SUM(Q264:Q282)</f>
        <v>57.98</v>
      </c>
      <c r="R283" s="276">
        <f t="shared" ref="R283" si="356">SUM(R268:R282)</f>
        <v>2895</v>
      </c>
      <c r="S283" s="84">
        <f t="shared" ref="S283" si="357">SUM(S264:S282)</f>
        <v>57.98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2895</v>
      </c>
      <c r="Z283" s="84">
        <f t="shared" ref="Z283" si="361">SUM(Z264:Z282)</f>
        <v>57.451999999999998</v>
      </c>
      <c r="AA283" s="276">
        <f t="shared" ref="AA283" si="362">SUM(AA268:AA282)</f>
        <v>2895</v>
      </c>
      <c r="AB283" s="84">
        <f t="shared" ref="AB283" si="363">SUM(AB264:AB282)</f>
        <v>57.451999999999998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24</v>
      </c>
      <c r="D287" s="185">
        <f>C287*12*0.16</f>
        <v>46.08</v>
      </c>
      <c r="E287" s="184">
        <f>C287</f>
        <v>24</v>
      </c>
      <c r="F287" s="185">
        <f>D287</f>
        <v>46.08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32</v>
      </c>
      <c r="Q287" s="18">
        <f>O287*P287*12</f>
        <v>67.584000000000003</v>
      </c>
      <c r="R287" s="92">
        <f t="shared" si="365"/>
        <v>32</v>
      </c>
      <c r="S287" s="18">
        <f t="shared" si="366"/>
        <v>67.584000000000003</v>
      </c>
      <c r="T287" s="183"/>
      <c r="U287" s="185"/>
      <c r="V287" s="183"/>
      <c r="W287" s="185"/>
      <c r="X287" s="188">
        <v>0.17599999999999999</v>
      </c>
      <c r="Y287" s="333">
        <v>32</v>
      </c>
      <c r="Z287" s="18">
        <f>X287*Y287*12</f>
        <v>67.584000000000003</v>
      </c>
      <c r="AA287" s="14">
        <f>Y287</f>
        <v>32</v>
      </c>
      <c r="AB287" s="18">
        <f>U287+Z287</f>
        <v>67.584000000000003</v>
      </c>
    </row>
    <row r="288" spans="1:28" s="66" customFormat="1">
      <c r="A288" s="8"/>
      <c r="B288" s="183" t="s">
        <v>188</v>
      </c>
      <c r="C288" s="184">
        <v>12</v>
      </c>
      <c r="D288" s="185">
        <f>C288*12*0.16</f>
        <v>23.04</v>
      </c>
      <c r="E288" s="184">
        <f t="shared" ref="E288:E296" si="368">C288</f>
        <v>12</v>
      </c>
      <c r="F288" s="185">
        <f t="shared" ref="F288:F296" si="369">D288</f>
        <v>23.04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16</v>
      </c>
      <c r="Q288" s="18">
        <f>O288*P288*12</f>
        <v>33.792000000000002</v>
      </c>
      <c r="R288" s="92">
        <f t="shared" si="365"/>
        <v>16</v>
      </c>
      <c r="S288" s="18">
        <f t="shared" si="366"/>
        <v>33.792000000000002</v>
      </c>
      <c r="T288" s="183"/>
      <c r="U288" s="185"/>
      <c r="V288" s="183"/>
      <c r="W288" s="185"/>
      <c r="X288" s="188">
        <v>0.17599999999999999</v>
      </c>
      <c r="Y288" s="333">
        <v>16</v>
      </c>
      <c r="Z288" s="18">
        <f t="shared" ref="Z288:Z290" si="370">X288*Y288*12</f>
        <v>33.792000000000002</v>
      </c>
      <c r="AA288" s="14">
        <f t="shared" ref="AA288:AA290" si="371">Y288</f>
        <v>16</v>
      </c>
      <c r="AB288" s="18">
        <f t="shared" ref="AB288:AB290" si="372">U288+Z288</f>
        <v>33.792000000000002</v>
      </c>
    </row>
    <row r="289" spans="1:28" s="66" customFormat="1">
      <c r="A289" s="8"/>
      <c r="B289" s="183" t="s">
        <v>189</v>
      </c>
      <c r="C289" s="184">
        <v>12</v>
      </c>
      <c r="D289" s="185">
        <f>C289*12*0.16</f>
        <v>23.04</v>
      </c>
      <c r="E289" s="184">
        <f t="shared" si="368"/>
        <v>12</v>
      </c>
      <c r="F289" s="185">
        <f t="shared" si="369"/>
        <v>23.04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16</v>
      </c>
      <c r="Q289" s="18">
        <f>O289*P289*12</f>
        <v>33.792000000000002</v>
      </c>
      <c r="R289" s="92">
        <f t="shared" si="365"/>
        <v>16</v>
      </c>
      <c r="S289" s="18">
        <f t="shared" si="366"/>
        <v>33.792000000000002</v>
      </c>
      <c r="T289" s="183"/>
      <c r="U289" s="185"/>
      <c r="V289" s="183"/>
      <c r="W289" s="185"/>
      <c r="X289" s="188">
        <v>0.17599999999999999</v>
      </c>
      <c r="Y289" s="333">
        <v>16</v>
      </c>
      <c r="Z289" s="18">
        <f t="shared" si="370"/>
        <v>33.792000000000002</v>
      </c>
      <c r="AA289" s="14">
        <f t="shared" si="371"/>
        <v>16</v>
      </c>
      <c r="AB289" s="18">
        <f t="shared" si="372"/>
        <v>33.792000000000002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16</v>
      </c>
      <c r="Q290" s="18">
        <f>O290*P290*12</f>
        <v>23.04</v>
      </c>
      <c r="R290" s="92">
        <f t="shared" si="365"/>
        <v>16</v>
      </c>
      <c r="S290" s="18">
        <f t="shared" si="366"/>
        <v>23.04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4</v>
      </c>
      <c r="Q291" s="18">
        <f>O291*P291</f>
        <v>4</v>
      </c>
      <c r="R291" s="92">
        <f t="shared" si="365"/>
        <v>4</v>
      </c>
      <c r="S291" s="18">
        <f t="shared" si="366"/>
        <v>4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12</v>
      </c>
      <c r="Q292" s="18">
        <f>O292*P292</f>
        <v>12</v>
      </c>
      <c r="R292" s="92">
        <f t="shared" si="365"/>
        <v>12</v>
      </c>
      <c r="S292" s="18">
        <f t="shared" si="366"/>
        <v>12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12</v>
      </c>
      <c r="D293" s="185">
        <f>C293*0.5</f>
        <v>6</v>
      </c>
      <c r="E293" s="184">
        <f t="shared" si="368"/>
        <v>12</v>
      </c>
      <c r="F293" s="185">
        <f t="shared" si="369"/>
        <v>6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16</v>
      </c>
      <c r="Q293" s="18">
        <f t="shared" ref="Q293:Q296" si="376">O293*P293</f>
        <v>8</v>
      </c>
      <c r="R293" s="92">
        <f t="shared" ref="R293:R296" si="377">P293</f>
        <v>16</v>
      </c>
      <c r="S293" s="18">
        <f t="shared" ref="S293:S296" si="378">L293+Q293</f>
        <v>8</v>
      </c>
      <c r="T293" s="16"/>
      <c r="U293" s="18"/>
      <c r="V293" s="16"/>
      <c r="W293" s="18"/>
      <c r="X293" s="21">
        <v>0.5</v>
      </c>
      <c r="Y293" s="14">
        <v>16</v>
      </c>
      <c r="Z293" s="18">
        <f t="shared" si="373"/>
        <v>8</v>
      </c>
      <c r="AA293" s="14">
        <f t="shared" si="374"/>
        <v>16</v>
      </c>
      <c r="AB293" s="18">
        <f t="shared" si="375"/>
        <v>8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12</v>
      </c>
      <c r="D294" s="185">
        <f>C294*0.3</f>
        <v>3.5999999999999996</v>
      </c>
      <c r="E294" s="184">
        <f t="shared" si="368"/>
        <v>12</v>
      </c>
      <c r="F294" s="185">
        <f t="shared" si="369"/>
        <v>3.5999999999999996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16</v>
      </c>
      <c r="Q294" s="18">
        <f t="shared" si="376"/>
        <v>4.8</v>
      </c>
      <c r="R294" s="92">
        <f t="shared" si="377"/>
        <v>16</v>
      </c>
      <c r="S294" s="18">
        <f t="shared" si="378"/>
        <v>4.8</v>
      </c>
      <c r="T294" s="183"/>
      <c r="U294" s="185"/>
      <c r="V294" s="183"/>
      <c r="W294" s="185"/>
      <c r="X294" s="188">
        <v>0.3</v>
      </c>
      <c r="Y294" s="333">
        <v>16</v>
      </c>
      <c r="Z294" s="18">
        <f t="shared" si="373"/>
        <v>4.8</v>
      </c>
      <c r="AA294" s="14">
        <f t="shared" si="374"/>
        <v>16</v>
      </c>
      <c r="AB294" s="18">
        <f t="shared" si="375"/>
        <v>4.8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16</v>
      </c>
      <c r="Q295" s="18">
        <f t="shared" si="376"/>
        <v>1.6</v>
      </c>
      <c r="R295" s="92">
        <f t="shared" si="377"/>
        <v>16</v>
      </c>
      <c r="S295" s="18">
        <f t="shared" si="378"/>
        <v>1.6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16</v>
      </c>
      <c r="Q296" s="18">
        <f t="shared" si="376"/>
        <v>1.6</v>
      </c>
      <c r="R296" s="92">
        <f t="shared" si="377"/>
        <v>16</v>
      </c>
      <c r="S296" s="18">
        <f t="shared" si="378"/>
        <v>1.6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12</v>
      </c>
      <c r="D297" s="84">
        <f>SUM(D287:D296)</f>
        <v>101.75999999999999</v>
      </c>
      <c r="E297" s="83">
        <f>E293</f>
        <v>12</v>
      </c>
      <c r="F297" s="84">
        <f>SUM(F287:F296)</f>
        <v>101.75999999999999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16</v>
      </c>
      <c r="Q297" s="84">
        <f t="shared" ref="Q297" si="386">SUM(Q287:Q296)</f>
        <v>190.208</v>
      </c>
      <c r="R297" s="276">
        <f t="shared" ref="R297" si="387">R293</f>
        <v>16</v>
      </c>
      <c r="S297" s="84">
        <f t="shared" ref="S297" si="388">SUM(S287:S296)</f>
        <v>190.208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16</v>
      </c>
      <c r="Z297" s="84">
        <f t="shared" ref="Z297" si="391">SUM(Z287:Z296)</f>
        <v>147.96800000000002</v>
      </c>
      <c r="AA297" s="276">
        <f t="shared" ref="AA297" si="392">AA293</f>
        <v>16</v>
      </c>
      <c r="AB297" s="84">
        <f t="shared" ref="AB297" si="393">SUM(AB287:AB296)</f>
        <v>147.96800000000002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44</v>
      </c>
      <c r="D299" s="18">
        <f>C299*0.162*12</f>
        <v>85.536000000000001</v>
      </c>
      <c r="E299" s="17">
        <f>C299</f>
        <v>44</v>
      </c>
      <c r="F299" s="18">
        <f>D299</f>
        <v>85.536000000000001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44</v>
      </c>
      <c r="Q299" s="18">
        <f>O299*P299*12</f>
        <v>94.08959999999999</v>
      </c>
      <c r="R299" s="92">
        <f>P299</f>
        <v>44</v>
      </c>
      <c r="S299" s="18">
        <f>L299+Q299</f>
        <v>94.08959999999999</v>
      </c>
      <c r="T299" s="16"/>
      <c r="U299" s="18"/>
      <c r="V299" s="16"/>
      <c r="W299" s="18"/>
      <c r="X299" s="21">
        <v>0.1782</v>
      </c>
      <c r="Y299" s="14">
        <v>44</v>
      </c>
      <c r="Z299" s="18">
        <f>X299*Y299*12</f>
        <v>94.08959999999999</v>
      </c>
      <c r="AA299" s="14">
        <f>Y299</f>
        <v>44</v>
      </c>
      <c r="AB299" s="18">
        <f>U299+Z299</f>
        <v>94.08959999999999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44</v>
      </c>
      <c r="Q301" s="18">
        <f t="shared" ref="Q301:Q305" si="400">O301*P301</f>
        <v>4.4000000000000004</v>
      </c>
      <c r="R301" s="92">
        <f t="shared" si="396"/>
        <v>44</v>
      </c>
      <c r="S301" s="18">
        <f t="shared" ref="S301:S305" si="401">L301+Q301</f>
        <v>4.4000000000000004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44</v>
      </c>
      <c r="D302" s="18">
        <f>C302*0.1</f>
        <v>4.4000000000000004</v>
      </c>
      <c r="E302" s="17">
        <f>C302</f>
        <v>44</v>
      </c>
      <c r="F302" s="18">
        <f>D302</f>
        <v>4.4000000000000004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44</v>
      </c>
      <c r="Q302" s="18">
        <f t="shared" si="400"/>
        <v>4.4000000000000004</v>
      </c>
      <c r="R302" s="92">
        <f t="shared" si="396"/>
        <v>44</v>
      </c>
      <c r="S302" s="18">
        <f t="shared" si="401"/>
        <v>4.4000000000000004</v>
      </c>
      <c r="T302" s="16"/>
      <c r="U302" s="18"/>
      <c r="V302" s="16"/>
      <c r="W302" s="18"/>
      <c r="X302" s="21">
        <v>0.1</v>
      </c>
      <c r="Y302" s="14">
        <v>44</v>
      </c>
      <c r="Z302" s="18">
        <f t="shared" si="402"/>
        <v>4.4000000000000004</v>
      </c>
      <c r="AA302" s="14">
        <f t="shared" si="398"/>
        <v>44</v>
      </c>
      <c r="AB302" s="18">
        <f t="shared" si="403"/>
        <v>4.4000000000000004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44</v>
      </c>
      <c r="D303" s="185">
        <f>C303*0.12</f>
        <v>5.2799999999999994</v>
      </c>
      <c r="E303" s="17">
        <f>C303</f>
        <v>44</v>
      </c>
      <c r="F303" s="18">
        <f>D303</f>
        <v>5.2799999999999994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44</v>
      </c>
      <c r="Q303" s="18">
        <f t="shared" si="400"/>
        <v>5.2799999999999994</v>
      </c>
      <c r="R303" s="92">
        <f t="shared" si="396"/>
        <v>44</v>
      </c>
      <c r="S303" s="18">
        <f t="shared" si="401"/>
        <v>5.2799999999999994</v>
      </c>
      <c r="T303" s="183"/>
      <c r="U303" s="185"/>
      <c r="V303" s="183"/>
      <c r="W303" s="185"/>
      <c r="X303" s="188">
        <v>0.12</v>
      </c>
      <c r="Y303" s="333">
        <v>44</v>
      </c>
      <c r="Z303" s="18">
        <f t="shared" si="402"/>
        <v>5.2799999999999994</v>
      </c>
      <c r="AA303" s="14">
        <f t="shared" si="398"/>
        <v>44</v>
      </c>
      <c r="AB303" s="18">
        <f t="shared" si="403"/>
        <v>5.2799999999999994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44</v>
      </c>
      <c r="Q304" s="18">
        <f t="shared" si="400"/>
        <v>1.3199999999999998</v>
      </c>
      <c r="R304" s="92">
        <f t="shared" si="396"/>
        <v>44</v>
      </c>
      <c r="S304" s="18">
        <f t="shared" si="401"/>
        <v>1.3199999999999998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44</v>
      </c>
      <c r="Q305" s="18">
        <f t="shared" si="400"/>
        <v>0.88</v>
      </c>
      <c r="R305" s="92">
        <f t="shared" si="396"/>
        <v>44</v>
      </c>
      <c r="S305" s="18">
        <f t="shared" si="401"/>
        <v>0.88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44</v>
      </c>
      <c r="D306" s="84">
        <f>SUM(D299:D305)</f>
        <v>95.216000000000008</v>
      </c>
      <c r="E306" s="83"/>
      <c r="F306" s="84">
        <f>SUM(F299:F305)</f>
        <v>95.216000000000008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44</v>
      </c>
      <c r="Q306" s="84">
        <f>SUM(Q299:Q305)</f>
        <v>110.36959999999999</v>
      </c>
      <c r="R306" s="276">
        <f>R302</f>
        <v>44</v>
      </c>
      <c r="S306" s="84">
        <f>SUM(S299:S305)</f>
        <v>110.36959999999999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44</v>
      </c>
      <c r="Z306" s="84">
        <f>SUM(Z299:Z305)</f>
        <v>103.7696</v>
      </c>
      <c r="AA306" s="276">
        <f>AA302</f>
        <v>44</v>
      </c>
      <c r="AB306" s="84">
        <f>SUM(AB299:AB305)</f>
        <v>103.7696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640</v>
      </c>
      <c r="Q319" s="18">
        <f>O319*P319</f>
        <v>3.2</v>
      </c>
      <c r="R319" s="92">
        <f>P319</f>
        <v>640</v>
      </c>
      <c r="S319" s="18">
        <f>L319+Q319</f>
        <v>3.2</v>
      </c>
      <c r="T319" s="127"/>
      <c r="U319" s="129"/>
      <c r="V319" s="127"/>
      <c r="W319" s="129"/>
      <c r="X319" s="131">
        <v>5.0000000000000001E-3</v>
      </c>
      <c r="Y319" s="108">
        <v>640</v>
      </c>
      <c r="Z319" s="18">
        <f t="shared" ref="Z319:Z321" si="425">X319*Y319</f>
        <v>3.2</v>
      </c>
      <c r="AA319" s="14">
        <f t="shared" ref="AA319:AA321" si="426">Y319</f>
        <v>640</v>
      </c>
      <c r="AB319" s="18">
        <f t="shared" ref="AB319:AB321" si="427">U319+Z319</f>
        <v>3.2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722</v>
      </c>
      <c r="Q320" s="18">
        <f t="shared" ref="Q320:Q321" si="428">O320*P320</f>
        <v>3.61</v>
      </c>
      <c r="R320" s="92">
        <f t="shared" ref="R320:R321" si="429">P320</f>
        <v>722</v>
      </c>
      <c r="S320" s="18">
        <f t="shared" ref="S320:S321" si="430">L320+Q320</f>
        <v>3.61</v>
      </c>
      <c r="T320" s="127"/>
      <c r="U320" s="129"/>
      <c r="V320" s="127"/>
      <c r="W320" s="129"/>
      <c r="X320" s="131">
        <v>5.0000000000000001E-3</v>
      </c>
      <c r="Y320" s="108">
        <v>722</v>
      </c>
      <c r="Z320" s="18">
        <f t="shared" si="425"/>
        <v>3.61</v>
      </c>
      <c r="AA320" s="14">
        <f t="shared" si="426"/>
        <v>722</v>
      </c>
      <c r="AB320" s="18">
        <f t="shared" si="427"/>
        <v>3.61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1273</v>
      </c>
      <c r="Q321" s="18">
        <f t="shared" si="428"/>
        <v>6.3650000000000002</v>
      </c>
      <c r="R321" s="92">
        <f t="shared" si="429"/>
        <v>1273</v>
      </c>
      <c r="S321" s="18">
        <f t="shared" si="430"/>
        <v>6.3650000000000002</v>
      </c>
      <c r="T321" s="127"/>
      <c r="U321" s="129"/>
      <c r="V321" s="127"/>
      <c r="W321" s="129"/>
      <c r="X321" s="131">
        <v>5.0000000000000001E-3</v>
      </c>
      <c r="Y321" s="108">
        <v>1273</v>
      </c>
      <c r="Z321" s="18">
        <f t="shared" si="425"/>
        <v>6.3650000000000002</v>
      </c>
      <c r="AA321" s="14">
        <f t="shared" si="426"/>
        <v>1273</v>
      </c>
      <c r="AB321" s="18">
        <f t="shared" si="427"/>
        <v>6.3650000000000002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2635</v>
      </c>
      <c r="Q322" s="84">
        <f t="shared" si="433"/>
        <v>13.175000000000001</v>
      </c>
      <c r="R322" s="276">
        <f t="shared" si="433"/>
        <v>2635</v>
      </c>
      <c r="S322" s="84">
        <f t="shared" si="433"/>
        <v>13.175000000000001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2635</v>
      </c>
      <c r="Z322" s="84">
        <f>SUM(Z319:Z321)</f>
        <v>13.175000000000001</v>
      </c>
      <c r="AA322" s="276">
        <f>SUM(AA319:AA321)</f>
        <v>2635</v>
      </c>
      <c r="AB322" s="84">
        <f>SUM(AB319:AB321)</f>
        <v>13.175000000000001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506</v>
      </c>
      <c r="D324" s="18">
        <v>25.3</v>
      </c>
      <c r="E324" s="17">
        <f t="shared" ref="E324:F325" si="435">C324</f>
        <v>506</v>
      </c>
      <c r="F324" s="18">
        <f t="shared" si="435"/>
        <v>25.3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505</v>
      </c>
      <c r="Q324" s="18">
        <f t="shared" ref="Q324:Q325" si="436">O324*P324</f>
        <v>25.25</v>
      </c>
      <c r="R324" s="92">
        <f t="shared" ref="R324:R325" si="437">P324</f>
        <v>505</v>
      </c>
      <c r="S324" s="18">
        <f t="shared" ref="S324:S325" si="438">L324+Q324</f>
        <v>25.25</v>
      </c>
      <c r="T324" s="16"/>
      <c r="U324" s="18"/>
      <c r="V324" s="16"/>
      <c r="W324" s="18"/>
      <c r="X324" s="21">
        <v>0.05</v>
      </c>
      <c r="Y324" s="14">
        <v>489</v>
      </c>
      <c r="Z324" s="18">
        <f t="shared" ref="Z324:Z325" si="439">X324*Y324</f>
        <v>24.450000000000003</v>
      </c>
      <c r="AA324" s="14">
        <f t="shared" ref="AA324:AA325" si="440">Y324</f>
        <v>489</v>
      </c>
      <c r="AB324" s="18">
        <f t="shared" ref="AB324:AB325" si="441">U324+Z324</f>
        <v>24.450000000000003</v>
      </c>
      <c r="AC324" s="343">
        <f>P324-Y324</f>
        <v>16</v>
      </c>
    </row>
    <row r="325" spans="1:29" s="66" customFormat="1">
      <c r="A325" s="8">
        <v>17.02</v>
      </c>
      <c r="B325" s="16" t="s">
        <v>205</v>
      </c>
      <c r="C325" s="17">
        <v>260</v>
      </c>
      <c r="D325" s="18">
        <v>18.200000000000003</v>
      </c>
      <c r="E325" s="17">
        <f t="shared" si="435"/>
        <v>260</v>
      </c>
      <c r="F325" s="18">
        <f t="shared" si="435"/>
        <v>18.200000000000003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265</v>
      </c>
      <c r="Q325" s="18">
        <f t="shared" si="436"/>
        <v>18.55</v>
      </c>
      <c r="R325" s="92">
        <f t="shared" si="437"/>
        <v>265</v>
      </c>
      <c r="S325" s="18">
        <f t="shared" si="438"/>
        <v>18.55</v>
      </c>
      <c r="T325" s="16"/>
      <c r="U325" s="18"/>
      <c r="V325" s="16"/>
      <c r="W325" s="18"/>
      <c r="X325" s="21">
        <v>7.0000000000000007E-2</v>
      </c>
      <c r="Y325" s="14">
        <v>259</v>
      </c>
      <c r="Z325" s="18">
        <f t="shared" si="439"/>
        <v>18.130000000000003</v>
      </c>
      <c r="AA325" s="14">
        <f t="shared" si="440"/>
        <v>259</v>
      </c>
      <c r="AB325" s="18">
        <f t="shared" si="441"/>
        <v>18.130000000000003</v>
      </c>
      <c r="AC325" s="343">
        <f>P325-Y325</f>
        <v>6</v>
      </c>
    </row>
    <row r="326" spans="1:29" s="50" customFormat="1">
      <c r="A326" s="46"/>
      <c r="B326" s="82" t="s">
        <v>106</v>
      </c>
      <c r="C326" s="83">
        <f>SUM(C324:C325)</f>
        <v>766</v>
      </c>
      <c r="D326" s="84">
        <f>SUM(D324:D325)</f>
        <v>43.5</v>
      </c>
      <c r="E326" s="83">
        <f>SUM(E324:E325)</f>
        <v>766</v>
      </c>
      <c r="F326" s="84">
        <f>SUM(F324:F325)</f>
        <v>43.5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770</v>
      </c>
      <c r="Q326" s="84">
        <f t="shared" si="444"/>
        <v>43.8</v>
      </c>
      <c r="R326" s="276">
        <f t="shared" si="444"/>
        <v>770</v>
      </c>
      <c r="S326" s="84">
        <f t="shared" si="444"/>
        <v>43.8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748</v>
      </c>
      <c r="Z326" s="84">
        <f t="shared" si="446"/>
        <v>42.580000000000005</v>
      </c>
      <c r="AA326" s="276">
        <f t="shared" si="446"/>
        <v>748</v>
      </c>
      <c r="AB326" s="84">
        <f t="shared" si="446"/>
        <v>42.580000000000005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760</v>
      </c>
      <c r="D332" s="18">
        <v>51.95</v>
      </c>
      <c r="E332" s="17">
        <f t="shared" ref="E332:F332" si="449">C332</f>
        <v>760</v>
      </c>
      <c r="F332" s="18">
        <f t="shared" si="449"/>
        <v>51.95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770</v>
      </c>
      <c r="Q332" s="18">
        <v>52.45</v>
      </c>
      <c r="R332" s="92">
        <f>P332</f>
        <v>770</v>
      </c>
      <c r="S332" s="18">
        <f>L332+Q332</f>
        <v>52.45</v>
      </c>
      <c r="T332" s="16"/>
      <c r="U332" s="18"/>
      <c r="V332" s="16"/>
      <c r="W332" s="18"/>
      <c r="X332" s="21"/>
      <c r="Y332" s="14">
        <v>770</v>
      </c>
      <c r="Z332" s="18">
        <v>52.45</v>
      </c>
      <c r="AA332" s="14">
        <f>Y332</f>
        <v>770</v>
      </c>
      <c r="AB332" s="18">
        <f>U332+Z332</f>
        <v>52.45</v>
      </c>
    </row>
    <row r="333" spans="1:29" s="50" customFormat="1">
      <c r="A333" s="46"/>
      <c r="B333" s="82" t="s">
        <v>106</v>
      </c>
      <c r="C333" s="83">
        <f>C332</f>
        <v>760</v>
      </c>
      <c r="D333" s="84">
        <f>D332</f>
        <v>51.95</v>
      </c>
      <c r="E333" s="83">
        <f>E332</f>
        <v>760</v>
      </c>
      <c r="F333" s="84">
        <f>F332</f>
        <v>51.95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770</v>
      </c>
      <c r="Q333" s="84">
        <f t="shared" si="452"/>
        <v>52.45</v>
      </c>
      <c r="R333" s="276">
        <f t="shared" si="452"/>
        <v>770</v>
      </c>
      <c r="S333" s="84">
        <f t="shared" si="452"/>
        <v>52.45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770</v>
      </c>
      <c r="Z333" s="84">
        <f>Z332</f>
        <v>52.45</v>
      </c>
      <c r="AA333" s="276">
        <f>AA332</f>
        <v>770</v>
      </c>
      <c r="AB333" s="84">
        <f>AB332</f>
        <v>52.45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1084</v>
      </c>
      <c r="D336" s="18">
        <v>32.520000000000003</v>
      </c>
      <c r="E336" s="17">
        <f>C336</f>
        <v>1084</v>
      </c>
      <c r="F336" s="18">
        <f>D336</f>
        <v>32.520000000000003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1037</v>
      </c>
      <c r="Q336" s="18">
        <f>O336*P336</f>
        <v>31.11</v>
      </c>
      <c r="R336" s="92">
        <f>P336</f>
        <v>1037</v>
      </c>
      <c r="S336" s="18">
        <f>L336+Q336</f>
        <v>31.11</v>
      </c>
      <c r="T336" s="16"/>
      <c r="U336" s="18"/>
      <c r="V336" s="16"/>
      <c r="W336" s="18"/>
      <c r="X336" s="21">
        <v>0.03</v>
      </c>
      <c r="Y336" s="14">
        <v>791</v>
      </c>
      <c r="Z336" s="18">
        <f t="shared" ref="Z336" si="454">X336*Y336</f>
        <v>23.73</v>
      </c>
      <c r="AA336" s="14">
        <f t="shared" ref="AA336" si="455">Y336</f>
        <v>791</v>
      </c>
      <c r="AB336" s="18">
        <f t="shared" ref="AB336" si="456">U336+Z336</f>
        <v>23.73</v>
      </c>
    </row>
    <row r="337" spans="1:28" s="50" customFormat="1">
      <c r="A337" s="46"/>
      <c r="B337" s="82" t="s">
        <v>106</v>
      </c>
      <c r="C337" s="83">
        <f>C336</f>
        <v>1084</v>
      </c>
      <c r="D337" s="84">
        <f>D336</f>
        <v>32.520000000000003</v>
      </c>
      <c r="E337" s="83">
        <f>E336</f>
        <v>1084</v>
      </c>
      <c r="F337" s="84">
        <f>F336</f>
        <v>32.520000000000003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1037</v>
      </c>
      <c r="Q337" s="84">
        <f t="shared" si="459"/>
        <v>31.11</v>
      </c>
      <c r="R337" s="276">
        <f t="shared" si="459"/>
        <v>1037</v>
      </c>
      <c r="S337" s="84">
        <f t="shared" si="459"/>
        <v>31.11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791</v>
      </c>
      <c r="Z337" s="84">
        <f t="shared" si="461"/>
        <v>23.73</v>
      </c>
      <c r="AA337" s="276">
        <f t="shared" si="461"/>
        <v>791</v>
      </c>
      <c r="AB337" s="84">
        <f t="shared" si="461"/>
        <v>23.73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4164</v>
      </c>
      <c r="D346" s="18">
        <v>12.492000000000001</v>
      </c>
      <c r="E346" s="17">
        <v>3882</v>
      </c>
      <c r="F346" s="18">
        <v>11.646000000000001</v>
      </c>
      <c r="G346" s="8">
        <f>E346/C346*100</f>
        <v>93.22766570605188</v>
      </c>
      <c r="H346" s="18">
        <f>F346/D346*100</f>
        <v>93.22766570605188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4620</v>
      </c>
      <c r="Q346" s="18">
        <f>O346*P346</f>
        <v>13.86</v>
      </c>
      <c r="R346" s="92">
        <f>P346</f>
        <v>4620</v>
      </c>
      <c r="S346" s="18">
        <f>L346+Q346</f>
        <v>13.86</v>
      </c>
      <c r="T346" s="16"/>
      <c r="U346" s="18"/>
      <c r="V346" s="16"/>
      <c r="W346" s="18"/>
      <c r="X346" s="21">
        <v>3.0000000000000001E-3</v>
      </c>
      <c r="Y346" s="14">
        <v>4122</v>
      </c>
      <c r="Z346" s="18">
        <f t="shared" ref="Z346" si="469">X346*Y346</f>
        <v>12.366</v>
      </c>
      <c r="AA346" s="14">
        <f t="shared" ref="AA346" si="470">Y346</f>
        <v>4122</v>
      </c>
      <c r="AB346" s="18">
        <f t="shared" ref="AB346" si="471">U346+Z346</f>
        <v>12.366</v>
      </c>
    </row>
    <row r="347" spans="1:28" s="50" customFormat="1">
      <c r="A347" s="46"/>
      <c r="B347" s="47" t="s">
        <v>104</v>
      </c>
      <c r="C347" s="48">
        <f>C346</f>
        <v>4164</v>
      </c>
      <c r="D347" s="49">
        <f>D346</f>
        <v>12.492000000000001</v>
      </c>
      <c r="E347" s="48">
        <f>E346</f>
        <v>3882</v>
      </c>
      <c r="F347" s="49">
        <f>F346</f>
        <v>11.646000000000001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4620</v>
      </c>
      <c r="Q347" s="49">
        <f t="shared" si="474"/>
        <v>13.86</v>
      </c>
      <c r="R347" s="286">
        <f t="shared" si="474"/>
        <v>4620</v>
      </c>
      <c r="S347" s="49">
        <f t="shared" si="474"/>
        <v>13.86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4122</v>
      </c>
      <c r="Z347" s="49">
        <f>Z346</f>
        <v>12.366</v>
      </c>
      <c r="AA347" s="286">
        <f>AA346</f>
        <v>4122</v>
      </c>
      <c r="AB347" s="49">
        <f>AB346</f>
        <v>12.366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119.26</v>
      </c>
      <c r="E355" s="17">
        <f t="shared" si="476"/>
        <v>0</v>
      </c>
      <c r="F355" s="18">
        <f t="shared" si="477"/>
        <v>84.03</v>
      </c>
      <c r="G355" s="8" t="e">
        <f t="shared" si="486"/>
        <v>#DIV/0!</v>
      </c>
      <c r="H355" s="18">
        <f t="shared" si="486"/>
        <v>70.459500251551233</v>
      </c>
      <c r="I355" s="16"/>
      <c r="J355" s="20"/>
      <c r="K355" s="16">
        <v>0</v>
      </c>
      <c r="L355" s="18">
        <v>35.230000000000004</v>
      </c>
      <c r="M355" s="16"/>
      <c r="N355" s="18"/>
      <c r="O355" s="138">
        <v>8.3000000000000007</v>
      </c>
      <c r="P355" s="92">
        <v>1</v>
      </c>
      <c r="Q355" s="18">
        <f t="shared" si="479"/>
        <v>8.3000000000000007</v>
      </c>
      <c r="R355" s="92">
        <f t="shared" si="480"/>
        <v>1</v>
      </c>
      <c r="S355" s="18">
        <f t="shared" si="481"/>
        <v>43.53</v>
      </c>
      <c r="T355" s="16">
        <v>0</v>
      </c>
      <c r="U355" s="18">
        <v>35.230000000000004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35.230000000000004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9.25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1</v>
      </c>
      <c r="D359" s="129">
        <v>1.95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1</v>
      </c>
      <c r="L359" s="129">
        <v>1.95</v>
      </c>
      <c r="M359" s="127"/>
      <c r="N359" s="129"/>
      <c r="O359" s="245">
        <v>2.1</v>
      </c>
      <c r="P359" s="92">
        <v>10</v>
      </c>
      <c r="Q359" s="18">
        <f t="shared" si="479"/>
        <v>21</v>
      </c>
      <c r="R359" s="92">
        <f t="shared" si="480"/>
        <v>10</v>
      </c>
      <c r="S359" s="18">
        <f t="shared" si="481"/>
        <v>22.95</v>
      </c>
      <c r="T359" s="127">
        <v>1</v>
      </c>
      <c r="U359" s="129">
        <v>1.95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1.95</v>
      </c>
    </row>
    <row r="360" spans="1:28">
      <c r="A360" s="8">
        <f t="shared" si="485"/>
        <v>23.110000000000003</v>
      </c>
      <c r="B360" s="16" t="s">
        <v>240</v>
      </c>
      <c r="C360" s="17">
        <v>2</v>
      </c>
      <c r="D360" s="18">
        <v>3.9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2</v>
      </c>
      <c r="L360" s="18">
        <v>3.9</v>
      </c>
      <c r="M360" s="16"/>
      <c r="N360" s="18"/>
      <c r="O360" s="138">
        <v>2.1</v>
      </c>
      <c r="P360" s="92">
        <v>0</v>
      </c>
      <c r="Q360" s="18">
        <f t="shared" si="479"/>
        <v>0</v>
      </c>
      <c r="R360" s="92">
        <f t="shared" si="480"/>
        <v>0</v>
      </c>
      <c r="S360" s="18">
        <f t="shared" si="481"/>
        <v>3.9</v>
      </c>
      <c r="T360" s="16">
        <v>2</v>
      </c>
      <c r="U360" s="18">
        <v>3.9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3.9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21</v>
      </c>
      <c r="Q361" s="18">
        <f t="shared" si="479"/>
        <v>23.1</v>
      </c>
      <c r="R361" s="92">
        <f t="shared" si="480"/>
        <v>21</v>
      </c>
      <c r="S361" s="18">
        <f t="shared" si="481"/>
        <v>23.1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12</v>
      </c>
      <c r="D364" s="129">
        <v>14.4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12</v>
      </c>
      <c r="L364" s="129">
        <v>14.4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14.4</v>
      </c>
      <c r="T364" s="127">
        <v>12</v>
      </c>
      <c r="U364" s="129">
        <v>14.4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14.4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8.3000000000000007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135</v>
      </c>
      <c r="Q370" s="18">
        <f>O370*P370</f>
        <v>35.1</v>
      </c>
      <c r="R370" s="92">
        <f>P370</f>
        <v>135</v>
      </c>
      <c r="S370" s="18">
        <f>L370+Q370</f>
        <v>35.1</v>
      </c>
      <c r="T370" s="24">
        <v>0</v>
      </c>
      <c r="U370" s="26">
        <v>0</v>
      </c>
      <c r="V370" s="24"/>
      <c r="W370" s="26"/>
      <c r="X370" s="244">
        <v>0.26</v>
      </c>
      <c r="Y370" s="14">
        <v>135</v>
      </c>
      <c r="Z370" s="18">
        <f t="shared" si="482"/>
        <v>35.1</v>
      </c>
      <c r="AA370" s="14">
        <f t="shared" si="483"/>
        <v>135</v>
      </c>
      <c r="AB370" s="18">
        <f t="shared" si="484"/>
        <v>35.1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4</v>
      </c>
      <c r="Q381" s="18">
        <f t="shared" si="487"/>
        <v>124</v>
      </c>
      <c r="R381" s="92">
        <f t="shared" si="488"/>
        <v>4</v>
      </c>
      <c r="S381" s="18">
        <f t="shared" si="489"/>
        <v>124</v>
      </c>
      <c r="T381" s="263">
        <v>0</v>
      </c>
      <c r="U381" s="265">
        <v>0</v>
      </c>
      <c r="V381" s="263"/>
      <c r="W381" s="265"/>
      <c r="X381" s="268">
        <v>31</v>
      </c>
      <c r="Y381" s="14">
        <v>4</v>
      </c>
      <c r="Z381" s="18">
        <f t="shared" si="482"/>
        <v>124</v>
      </c>
      <c r="AA381" s="14">
        <f t="shared" si="483"/>
        <v>4</v>
      </c>
      <c r="AB381" s="18">
        <f t="shared" si="484"/>
        <v>124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3</v>
      </c>
      <c r="Q382" s="18">
        <f t="shared" si="487"/>
        <v>27.75</v>
      </c>
      <c r="R382" s="92">
        <f t="shared" si="488"/>
        <v>3</v>
      </c>
      <c r="S382" s="18">
        <f t="shared" si="489"/>
        <v>27.75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15</v>
      </c>
      <c r="D384" s="84">
        <f>SUM(D350:D383)</f>
        <v>139.51000000000002</v>
      </c>
      <c r="E384" s="83">
        <f>SUM(E350:E383)</f>
        <v>0</v>
      </c>
      <c r="F384" s="84">
        <f>SUM(F350:F383)</f>
        <v>84.03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15</v>
      </c>
      <c r="L384" s="84">
        <f t="shared" si="490"/>
        <v>55.480000000000004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176</v>
      </c>
      <c r="Q384" s="84">
        <f t="shared" si="491"/>
        <v>256.8</v>
      </c>
      <c r="R384" s="276">
        <f t="shared" si="491"/>
        <v>176</v>
      </c>
      <c r="S384" s="84">
        <f t="shared" si="491"/>
        <v>312.28000000000003</v>
      </c>
      <c r="T384" s="83">
        <f t="shared" si="491"/>
        <v>15</v>
      </c>
      <c r="U384" s="84">
        <f t="shared" si="491"/>
        <v>55.480000000000004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139</v>
      </c>
      <c r="Z384" s="84">
        <f t="shared" si="492"/>
        <v>159.1</v>
      </c>
      <c r="AA384" s="276">
        <f t="shared" si="492"/>
        <v>139</v>
      </c>
      <c r="AB384" s="84">
        <f t="shared" si="492"/>
        <v>214.58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208.67906500000004</v>
      </c>
      <c r="R388" s="92"/>
      <c r="S388" s="18">
        <f>Q388</f>
        <v>208.67906500000004</v>
      </c>
      <c r="T388" s="16"/>
      <c r="U388" s="18"/>
      <c r="V388" s="16"/>
      <c r="W388" s="18"/>
      <c r="X388" s="21"/>
      <c r="Y388" s="14"/>
      <c r="Z388" s="18">
        <v>168</v>
      </c>
      <c r="AA388" s="14">
        <f t="shared" ref="AA388" si="494">Y388</f>
        <v>0</v>
      </c>
      <c r="AB388" s="18">
        <f t="shared" ref="AB388" si="495">U388+Z388</f>
        <v>168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208.67906500000004</v>
      </c>
      <c r="R391" s="276">
        <f t="shared" si="500"/>
        <v>0</v>
      </c>
      <c r="S391" s="84">
        <f t="shared" si="500"/>
        <v>208.67906500000004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168</v>
      </c>
      <c r="AA391" s="276">
        <f>SUM(AA388:AA390)</f>
        <v>0</v>
      </c>
      <c r="AB391" s="84">
        <f>SUM(AB388:AB390)</f>
        <v>168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24.8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755</v>
      </c>
      <c r="Q393" s="129">
        <v>32.07</v>
      </c>
      <c r="R393" s="92">
        <f>P393</f>
        <v>755</v>
      </c>
      <c r="S393" s="18">
        <f>Q393</f>
        <v>32.07</v>
      </c>
      <c r="T393" s="127"/>
      <c r="U393" s="129"/>
      <c r="V393" s="127"/>
      <c r="W393" s="129"/>
      <c r="X393" s="131"/>
      <c r="Y393" s="108">
        <v>755</v>
      </c>
      <c r="Z393" s="129">
        <v>25</v>
      </c>
      <c r="AA393" s="14">
        <f t="shared" ref="AA393:AA396" si="503">Y393</f>
        <v>755</v>
      </c>
      <c r="AB393" s="18">
        <f t="shared" ref="AB393:AB396" si="504">U393+Z393</f>
        <v>25</v>
      </c>
    </row>
    <row r="394" spans="1:29">
      <c r="A394" s="126"/>
      <c r="B394" s="127" t="s">
        <v>172</v>
      </c>
      <c r="C394" s="128"/>
      <c r="D394" s="129">
        <v>3.99</v>
      </c>
      <c r="E394" s="189">
        <v>21288</v>
      </c>
      <c r="F394" s="129">
        <v>1.28</v>
      </c>
      <c r="G394" s="8" t="e">
        <f t="shared" si="502"/>
        <v>#DIV/0!</v>
      </c>
      <c r="H394" s="18">
        <f t="shared" si="502"/>
        <v>32.080200501253131</v>
      </c>
      <c r="I394" s="127"/>
      <c r="J394" s="130"/>
      <c r="K394" s="127"/>
      <c r="L394" s="129"/>
      <c r="M394" s="127"/>
      <c r="N394" s="129"/>
      <c r="O394" s="131"/>
      <c r="P394" s="277">
        <v>6107</v>
      </c>
      <c r="Q394" s="129">
        <v>7.3280000000000003</v>
      </c>
      <c r="R394" s="92">
        <f t="shared" ref="R394:R396" si="505">P394</f>
        <v>6107</v>
      </c>
      <c r="S394" s="18">
        <f t="shared" ref="S394:S396" si="506">Q394</f>
        <v>7.3280000000000003</v>
      </c>
      <c r="T394" s="127"/>
      <c r="U394" s="129"/>
      <c r="V394" s="127"/>
      <c r="W394" s="129"/>
      <c r="X394" s="131"/>
      <c r="Y394" s="108">
        <v>6107</v>
      </c>
      <c r="Z394" s="129">
        <v>7.3280000000000003</v>
      </c>
      <c r="AA394" s="14">
        <f t="shared" si="503"/>
        <v>6107</v>
      </c>
      <c r="AB394" s="18">
        <f t="shared" si="504"/>
        <v>7.3280000000000003</v>
      </c>
    </row>
    <row r="395" spans="1:29">
      <c r="A395" s="126"/>
      <c r="B395" s="127" t="s">
        <v>173</v>
      </c>
      <c r="C395" s="128"/>
      <c r="D395" s="129">
        <v>48.07</v>
      </c>
      <c r="E395" s="189">
        <v>20815</v>
      </c>
      <c r="F395" s="129">
        <v>1.67</v>
      </c>
      <c r="G395" s="8" t="e">
        <f t="shared" si="502"/>
        <v>#DIV/0!</v>
      </c>
      <c r="H395" s="18">
        <f t="shared" si="502"/>
        <v>3.4741002704389428</v>
      </c>
      <c r="I395" s="127"/>
      <c r="J395" s="130"/>
      <c r="K395" s="127"/>
      <c r="L395" s="129"/>
      <c r="M395" s="127"/>
      <c r="N395" s="129"/>
      <c r="O395" s="131"/>
      <c r="P395" s="277">
        <v>267</v>
      </c>
      <c r="Q395" s="129">
        <v>73</v>
      </c>
      <c r="R395" s="92">
        <f t="shared" si="505"/>
        <v>267</v>
      </c>
      <c r="S395" s="18">
        <f t="shared" si="506"/>
        <v>73</v>
      </c>
      <c r="T395" s="127"/>
      <c r="U395" s="129"/>
      <c r="V395" s="127"/>
      <c r="W395" s="129"/>
      <c r="X395" s="131"/>
      <c r="Y395" s="108">
        <v>267</v>
      </c>
      <c r="Z395" s="129">
        <v>55</v>
      </c>
      <c r="AA395" s="14">
        <f t="shared" si="503"/>
        <v>267</v>
      </c>
      <c r="AB395" s="18">
        <f t="shared" si="504"/>
        <v>55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30.854690325000007</v>
      </c>
      <c r="R396" s="92">
        <f t="shared" si="505"/>
        <v>0</v>
      </c>
      <c r="S396" s="18">
        <f t="shared" si="506"/>
        <v>30.854690325000007</v>
      </c>
      <c r="T396" s="16"/>
      <c r="U396" s="18"/>
      <c r="V396" s="16"/>
      <c r="W396" s="18"/>
      <c r="X396" s="21"/>
      <c r="Y396" s="14"/>
      <c r="Z396" s="18">
        <v>20</v>
      </c>
      <c r="AA396" s="14">
        <f t="shared" si="503"/>
        <v>0</v>
      </c>
      <c r="AB396" s="18">
        <f t="shared" si="504"/>
        <v>20</v>
      </c>
    </row>
    <row r="397" spans="1:29" s="50" customFormat="1">
      <c r="A397" s="46"/>
      <c r="B397" s="82" t="s">
        <v>106</v>
      </c>
      <c r="C397" s="83"/>
      <c r="D397" s="84">
        <f>SUM(D393:D396)</f>
        <v>100.69200000000001</v>
      </c>
      <c r="E397" s="83">
        <f>SUM(E393:E396)</f>
        <v>42103</v>
      </c>
      <c r="F397" s="84">
        <f>SUM(F393:F396)</f>
        <v>2.95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7129</v>
      </c>
      <c r="Q397" s="84">
        <f t="shared" si="508"/>
        <v>143.252690325</v>
      </c>
      <c r="R397" s="276">
        <f t="shared" si="508"/>
        <v>7129</v>
      </c>
      <c r="S397" s="84">
        <f t="shared" si="508"/>
        <v>143.252690325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7129</v>
      </c>
      <c r="Z397" s="84">
        <f>SUM(Z393:Z396)</f>
        <v>107.328</v>
      </c>
      <c r="AA397" s="276">
        <f>SUM(AA393:AA396)</f>
        <v>7129</v>
      </c>
      <c r="AB397" s="84">
        <f>SUM(AB393:AB396)</f>
        <v>107.328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3391.6522000000004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2985.2735999999995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15</v>
      </c>
      <c r="L398" s="84">
        <f>SUM(L21+L44+L52+L76+L86+L109+L117+L141+L147+L149+L156+L162+L168+L174+L180+L186+L192+L206+L212+L216+L237+L258+L283+L297+L306+L311+L315+L322+L326+L330+L333+L337+L343+L347+L384+L391+L397)</f>
        <v>55.480000000000004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104734</v>
      </c>
      <c r="Q398" s="84">
        <f>SUM(Q21+Q44+Q52+Q76+Q86+Q109+Q117+Q141+Q147+Q149+Q156+Q162+Q168+Q174+Q180+Q186+Q192+Q206+Q212+Q216+Q237+Q258+Q283+Q297+Q306+Q311+Q315+Q322+Q326+Q330+Q333+Q337+Q343+Q347+Q384+Q391+Q397)</f>
        <v>4048.1718553250012</v>
      </c>
      <c r="R398" s="276">
        <f>R397+R391+R384+R347+R343+R337+R333+R330+R326+R322+R315+R311+R306+R297+R283+R260+R216+R212+R206+R193+R147+R143+R78</f>
        <v>104734</v>
      </c>
      <c r="S398" s="84">
        <f>SUM(S21+S44+S52+S76+S86+S109+S117+S141+S147+S149+S156+S162+S168+S174+S180+S186+S192+S206+S212+S216+S237+S258+S283+S297+S306+S311+S315+S322+S326+S330+S333+S337+S343+S347+S384+S391+S397)</f>
        <v>4103.6518553250007</v>
      </c>
      <c r="T398" s="83">
        <f>T397+T391+T384+T347+T343+T337+T333+T330+T326+T322+T315+T311+T306+T297+T283+T260+T216+T212+T206+T193+T147+T143+T78</f>
        <v>15</v>
      </c>
      <c r="U398" s="84">
        <f>SUM(U21+U44+U52+U76+U86+U109+U117+U141+U147+U149+U156+U162+U168+U174+U180+U186+U192+U206+U212+U216+U237+U258+U283+U297+U306+U311+U315+U322+U326+U330+U333+U337+U343+U347+U384+U391+U397)</f>
        <v>55.480000000000004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103619</v>
      </c>
      <c r="Z398" s="84">
        <f>SUM(Z21+Z44+Z52+Z76+Z86+Z109+Z117+Z141+Z147+Z149+Z156+Z162+Z168+Z174+Z180+Z186+Z192+Z206+Z212+Z216+Z237+Z258+Z283+Z297+Z306+Z311+Z315+Z322+Z326+Z330+Z333+Z337+Z343+Z347+Z384+Z391+Z397)</f>
        <v>3795.6860999999999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103619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3851.1660999999999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3391.6522000000004</v>
      </c>
      <c r="E403" s="82"/>
      <c r="F403" s="84">
        <f>F398</f>
        <v>2985.2735999999995</v>
      </c>
      <c r="G403" s="82"/>
      <c r="H403" s="82"/>
      <c r="I403" s="82"/>
      <c r="J403" s="84">
        <f>J398</f>
        <v>0</v>
      </c>
      <c r="K403" s="83"/>
      <c r="L403" s="84">
        <f>L398</f>
        <v>55.480000000000004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4048.1718553250012</v>
      </c>
      <c r="R403" s="276"/>
      <c r="S403" s="84">
        <f>S398</f>
        <v>4103.6518553250007</v>
      </c>
      <c r="T403" s="83"/>
      <c r="U403" s="84">
        <f>U398</f>
        <v>55.480000000000004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3795.6860999999999</v>
      </c>
      <c r="AA403" s="276"/>
      <c r="AB403" s="84">
        <f>AB398</f>
        <v>3851.1660999999999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5</v>
      </c>
      <c r="Q407" s="18">
        <f>O407*P407</f>
        <v>1350</v>
      </c>
      <c r="R407" s="92">
        <f>P407</f>
        <v>5</v>
      </c>
      <c r="S407" s="18">
        <f>L407+Q407</f>
        <v>1350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>
        <v>0</v>
      </c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16</v>
      </c>
      <c r="Q412" s="18">
        <f t="shared" si="512"/>
        <v>48</v>
      </c>
      <c r="R412" s="92">
        <f t="shared" si="513"/>
        <v>16</v>
      </c>
      <c r="S412" s="18">
        <f t="shared" si="514"/>
        <v>48</v>
      </c>
      <c r="T412" s="22"/>
      <c r="U412" s="18"/>
      <c r="V412" s="22"/>
      <c r="W412" s="18"/>
      <c r="X412" s="21">
        <v>3</v>
      </c>
      <c r="Y412" s="14">
        <v>1</v>
      </c>
      <c r="Z412" s="18">
        <f t="shared" si="515"/>
        <v>3</v>
      </c>
      <c r="AA412" s="14">
        <f t="shared" si="516"/>
        <v>1</v>
      </c>
      <c r="AB412" s="18">
        <f t="shared" si="517"/>
        <v>3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16</v>
      </c>
      <c r="Q413" s="18">
        <f t="shared" si="512"/>
        <v>56</v>
      </c>
      <c r="R413" s="92">
        <f t="shared" si="513"/>
        <v>16</v>
      </c>
      <c r="S413" s="18">
        <f t="shared" si="514"/>
        <v>56</v>
      </c>
      <c r="T413" s="22"/>
      <c r="U413" s="18"/>
      <c r="V413" s="22"/>
      <c r="W413" s="18"/>
      <c r="X413" s="21">
        <v>3.5</v>
      </c>
      <c r="Y413" s="14">
        <v>1</v>
      </c>
      <c r="Z413" s="18">
        <f t="shared" si="515"/>
        <v>3.5</v>
      </c>
      <c r="AA413" s="14">
        <f t="shared" si="516"/>
        <v>1</v>
      </c>
      <c r="AB413" s="18">
        <f t="shared" si="517"/>
        <v>3.5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5</v>
      </c>
      <c r="Q414" s="18">
        <f t="shared" si="512"/>
        <v>3.75</v>
      </c>
      <c r="R414" s="92">
        <f t="shared" si="513"/>
        <v>5</v>
      </c>
      <c r="S414" s="18">
        <f t="shared" si="514"/>
        <v>3.75</v>
      </c>
      <c r="T414" s="22"/>
      <c r="U414" s="18"/>
      <c r="V414" s="22"/>
      <c r="W414" s="18"/>
      <c r="X414" s="21">
        <v>0.75</v>
      </c>
      <c r="Y414" s="14">
        <v>1</v>
      </c>
      <c r="Z414" s="18">
        <f t="shared" si="515"/>
        <v>0.75</v>
      </c>
      <c r="AA414" s="14">
        <f t="shared" si="516"/>
        <v>1</v>
      </c>
      <c r="AB414" s="18">
        <f t="shared" si="517"/>
        <v>0.75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10</v>
      </c>
      <c r="Q415" s="18">
        <f t="shared" si="512"/>
        <v>9</v>
      </c>
      <c r="R415" s="92">
        <f t="shared" si="513"/>
        <v>10</v>
      </c>
      <c r="S415" s="18">
        <f t="shared" si="514"/>
        <v>9</v>
      </c>
      <c r="T415" s="22"/>
      <c r="U415" s="18"/>
      <c r="V415" s="22"/>
      <c r="W415" s="18"/>
      <c r="X415" s="21">
        <v>0.9</v>
      </c>
      <c r="Y415" s="14">
        <v>10</v>
      </c>
      <c r="Z415" s="18">
        <f t="shared" si="515"/>
        <v>9</v>
      </c>
      <c r="AA415" s="14">
        <f t="shared" si="516"/>
        <v>10</v>
      </c>
      <c r="AB415" s="18">
        <f t="shared" si="517"/>
        <v>9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1466.75</v>
      </c>
      <c r="R416" s="276"/>
      <c r="S416" s="84">
        <f>SUM(S407:S415)</f>
        <v>1466.75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16.25</v>
      </c>
      <c r="AA416" s="276"/>
      <c r="AB416" s="84">
        <f>SUM(AB407:AB415)</f>
        <v>16.25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1320</v>
      </c>
      <c r="D418" s="53">
        <v>237.6</v>
      </c>
      <c r="E418" s="17">
        <f t="shared" ref="E418:F439" si="520">C418</f>
        <v>1320</v>
      </c>
      <c r="F418" s="18">
        <f t="shared" si="520"/>
        <v>237.6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1920</v>
      </c>
      <c r="Q418" s="18">
        <f t="shared" ref="Q418:Q439" si="522">O418*P418</f>
        <v>345.59999999999997</v>
      </c>
      <c r="R418" s="92">
        <f t="shared" ref="R418:R439" si="523">P418</f>
        <v>1920</v>
      </c>
      <c r="S418" s="18">
        <f t="shared" ref="S418:S439" si="524">L418+Q418</f>
        <v>345.59999999999997</v>
      </c>
      <c r="T418" s="51"/>
      <c r="U418" s="53"/>
      <c r="V418" s="51"/>
      <c r="W418" s="53"/>
      <c r="X418" s="250">
        <v>0.18</v>
      </c>
      <c r="Y418" s="312">
        <f>1350+80</f>
        <v>1430</v>
      </c>
      <c r="Z418" s="18">
        <f t="shared" ref="Z418:Z439" si="525">X418*Y418</f>
        <v>257.39999999999998</v>
      </c>
      <c r="AA418" s="14">
        <f t="shared" ref="AA418:AA439" si="526">Y418</f>
        <v>1430</v>
      </c>
      <c r="AB418" s="18">
        <f t="shared" ref="AB418:AB439" si="527">U418+Z418</f>
        <v>257.39999999999998</v>
      </c>
    </row>
    <row r="419" spans="1:28">
      <c r="A419" s="206">
        <f>+A418+0.01</f>
        <v>26.110000000000003</v>
      </c>
      <c r="B419" s="51" t="s">
        <v>285</v>
      </c>
      <c r="C419" s="52">
        <v>1320</v>
      </c>
      <c r="D419" s="53">
        <v>15.84</v>
      </c>
      <c r="E419" s="17">
        <f t="shared" si="520"/>
        <v>1320</v>
      </c>
      <c r="F419" s="18">
        <f t="shared" si="520"/>
        <v>15.84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1920</v>
      </c>
      <c r="Q419" s="18">
        <f t="shared" si="522"/>
        <v>23.04</v>
      </c>
      <c r="R419" s="92">
        <f t="shared" si="523"/>
        <v>1920</v>
      </c>
      <c r="S419" s="18">
        <f t="shared" si="524"/>
        <v>23.04</v>
      </c>
      <c r="T419" s="51"/>
      <c r="U419" s="53"/>
      <c r="V419" s="51"/>
      <c r="W419" s="53"/>
      <c r="X419" s="250">
        <v>1.2E-2</v>
      </c>
      <c r="Y419" s="312">
        <v>1430</v>
      </c>
      <c r="Z419" s="18">
        <f t="shared" si="525"/>
        <v>17.16</v>
      </c>
      <c r="AA419" s="14">
        <f t="shared" si="526"/>
        <v>1430</v>
      </c>
      <c r="AB419" s="18">
        <f t="shared" si="527"/>
        <v>17.16</v>
      </c>
    </row>
    <row r="420" spans="1:28" ht="47.25">
      <c r="A420" s="206">
        <f>+A419+0.01</f>
        <v>26.120000000000005</v>
      </c>
      <c r="B420" s="51" t="s">
        <v>286</v>
      </c>
      <c r="C420" s="52">
        <v>1320</v>
      </c>
      <c r="D420" s="53">
        <v>13.200000000000001</v>
      </c>
      <c r="E420" s="17">
        <f t="shared" si="520"/>
        <v>1320</v>
      </c>
      <c r="F420" s="18">
        <f t="shared" si="520"/>
        <v>13.200000000000001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1920</v>
      </c>
      <c r="Q420" s="18">
        <f t="shared" si="522"/>
        <v>19.2</v>
      </c>
      <c r="R420" s="92">
        <f t="shared" si="523"/>
        <v>1920</v>
      </c>
      <c r="S420" s="18">
        <f t="shared" si="524"/>
        <v>19.2</v>
      </c>
      <c r="T420" s="51"/>
      <c r="U420" s="53"/>
      <c r="V420" s="51"/>
      <c r="W420" s="53"/>
      <c r="X420" s="250">
        <v>0.01</v>
      </c>
      <c r="Y420" s="312">
        <v>1430</v>
      </c>
      <c r="Z420" s="18">
        <f t="shared" si="525"/>
        <v>14.3</v>
      </c>
      <c r="AA420" s="14">
        <f t="shared" si="526"/>
        <v>1430</v>
      </c>
      <c r="AB420" s="18">
        <f t="shared" si="527"/>
        <v>14.3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11</v>
      </c>
      <c r="D422" s="18">
        <v>33</v>
      </c>
      <c r="E422" s="17">
        <f t="shared" si="520"/>
        <v>11</v>
      </c>
      <c r="F422" s="18">
        <f t="shared" si="520"/>
        <v>33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16</v>
      </c>
      <c r="Q422" s="18">
        <f t="shared" si="522"/>
        <v>48</v>
      </c>
      <c r="R422" s="92">
        <f t="shared" si="523"/>
        <v>16</v>
      </c>
      <c r="S422" s="18">
        <f t="shared" si="524"/>
        <v>48</v>
      </c>
      <c r="T422" s="22"/>
      <c r="U422" s="18"/>
      <c r="V422" s="22"/>
      <c r="W422" s="18"/>
      <c r="X422" s="21">
        <v>3</v>
      </c>
      <c r="Y422" s="14">
        <v>12</v>
      </c>
      <c r="Z422" s="18">
        <f t="shared" si="525"/>
        <v>36</v>
      </c>
      <c r="AA422" s="14">
        <f t="shared" si="526"/>
        <v>12</v>
      </c>
      <c r="AB422" s="18">
        <f t="shared" si="527"/>
        <v>36</v>
      </c>
    </row>
    <row r="423" spans="1:28" ht="31.5">
      <c r="A423" s="206" t="s">
        <v>43</v>
      </c>
      <c r="B423" s="22" t="s">
        <v>77</v>
      </c>
      <c r="C423" s="17">
        <v>11</v>
      </c>
      <c r="D423" s="18">
        <v>33</v>
      </c>
      <c r="E423" s="17">
        <f t="shared" si="520"/>
        <v>11</v>
      </c>
      <c r="F423" s="18">
        <f t="shared" si="520"/>
        <v>33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16</v>
      </c>
      <c r="Q423" s="18">
        <f t="shared" si="522"/>
        <v>48</v>
      </c>
      <c r="R423" s="92">
        <f t="shared" si="523"/>
        <v>16</v>
      </c>
      <c r="S423" s="18">
        <f t="shared" si="524"/>
        <v>48</v>
      </c>
      <c r="T423" s="22"/>
      <c r="U423" s="18"/>
      <c r="V423" s="22"/>
      <c r="W423" s="18"/>
      <c r="X423" s="21">
        <v>3</v>
      </c>
      <c r="Y423" s="14">
        <v>12</v>
      </c>
      <c r="Z423" s="18">
        <f t="shared" si="525"/>
        <v>36</v>
      </c>
      <c r="AA423" s="14">
        <f t="shared" si="526"/>
        <v>12</v>
      </c>
      <c r="AB423" s="18">
        <f t="shared" si="527"/>
        <v>36</v>
      </c>
    </row>
    <row r="424" spans="1:28" ht="31.5">
      <c r="A424" s="206" t="s">
        <v>45</v>
      </c>
      <c r="B424" s="22" t="s">
        <v>78</v>
      </c>
      <c r="C424" s="17">
        <v>11</v>
      </c>
      <c r="D424" s="18">
        <v>105.60000000000002</v>
      </c>
      <c r="E424" s="17">
        <f t="shared" si="520"/>
        <v>11</v>
      </c>
      <c r="F424" s="18">
        <f t="shared" si="520"/>
        <v>105.60000000000002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16</v>
      </c>
      <c r="Q424" s="18">
        <f t="shared" si="522"/>
        <v>153.6</v>
      </c>
      <c r="R424" s="92">
        <f t="shared" si="523"/>
        <v>16</v>
      </c>
      <c r="S424" s="18">
        <f t="shared" si="524"/>
        <v>153.6</v>
      </c>
      <c r="T424" s="22"/>
      <c r="U424" s="18"/>
      <c r="V424" s="22"/>
      <c r="W424" s="18"/>
      <c r="X424" s="21">
        <v>9.6</v>
      </c>
      <c r="Y424" s="14">
        <v>12</v>
      </c>
      <c r="Z424" s="18">
        <f t="shared" si="525"/>
        <v>115.19999999999999</v>
      </c>
      <c r="AA424" s="14">
        <f t="shared" si="526"/>
        <v>12</v>
      </c>
      <c r="AB424" s="18">
        <f t="shared" si="527"/>
        <v>115.19999999999999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11</v>
      </c>
      <c r="D426" s="18">
        <v>19.8</v>
      </c>
      <c r="E426" s="17">
        <f t="shared" si="520"/>
        <v>11</v>
      </c>
      <c r="F426" s="18">
        <f t="shared" si="520"/>
        <v>19.8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16</v>
      </c>
      <c r="Q426" s="18">
        <f t="shared" si="522"/>
        <v>28.8</v>
      </c>
      <c r="R426" s="92">
        <f t="shared" si="523"/>
        <v>16</v>
      </c>
      <c r="S426" s="18">
        <f t="shared" si="524"/>
        <v>28.8</v>
      </c>
      <c r="T426" s="22"/>
      <c r="U426" s="18"/>
      <c r="V426" s="22"/>
      <c r="W426" s="18"/>
      <c r="X426" s="21">
        <v>1.8</v>
      </c>
      <c r="Y426" s="14">
        <v>12</v>
      </c>
      <c r="Z426" s="18">
        <f t="shared" si="525"/>
        <v>21.6</v>
      </c>
      <c r="AA426" s="14">
        <f t="shared" si="526"/>
        <v>12</v>
      </c>
      <c r="AB426" s="18">
        <f t="shared" si="527"/>
        <v>21.6</v>
      </c>
    </row>
    <row r="427" spans="1:28" ht="31.5">
      <c r="A427" s="206" t="s">
        <v>51</v>
      </c>
      <c r="B427" s="22" t="s">
        <v>50</v>
      </c>
      <c r="C427" s="17">
        <v>11</v>
      </c>
      <c r="D427" s="18">
        <v>13.2</v>
      </c>
      <c r="E427" s="17">
        <f t="shared" si="520"/>
        <v>11</v>
      </c>
      <c r="F427" s="18">
        <f t="shared" si="520"/>
        <v>13.2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16</v>
      </c>
      <c r="Q427" s="18">
        <f t="shared" si="522"/>
        <v>19.2</v>
      </c>
      <c r="R427" s="92">
        <f t="shared" si="523"/>
        <v>16</v>
      </c>
      <c r="S427" s="18">
        <f t="shared" si="524"/>
        <v>19.2</v>
      </c>
      <c r="T427" s="22"/>
      <c r="U427" s="18"/>
      <c r="V427" s="22"/>
      <c r="W427" s="18"/>
      <c r="X427" s="21">
        <v>1.2</v>
      </c>
      <c r="Y427" s="14">
        <v>12</v>
      </c>
      <c r="Z427" s="18">
        <f t="shared" si="525"/>
        <v>14.399999999999999</v>
      </c>
      <c r="AA427" s="14">
        <f t="shared" si="526"/>
        <v>12</v>
      </c>
      <c r="AB427" s="18">
        <f t="shared" si="527"/>
        <v>14.399999999999999</v>
      </c>
    </row>
    <row r="428" spans="1:28" ht="47.25">
      <c r="A428" s="206" t="s">
        <v>53</v>
      </c>
      <c r="B428" s="22" t="s">
        <v>81</v>
      </c>
      <c r="C428" s="17">
        <v>11</v>
      </c>
      <c r="D428" s="18">
        <v>13.2</v>
      </c>
      <c r="E428" s="17">
        <f t="shared" si="520"/>
        <v>11</v>
      </c>
      <c r="F428" s="18">
        <f t="shared" si="520"/>
        <v>13.2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16</v>
      </c>
      <c r="Q428" s="18">
        <f t="shared" si="522"/>
        <v>19.2</v>
      </c>
      <c r="R428" s="92">
        <f t="shared" si="523"/>
        <v>16</v>
      </c>
      <c r="S428" s="18">
        <f t="shared" si="524"/>
        <v>19.2</v>
      </c>
      <c r="T428" s="22"/>
      <c r="U428" s="18"/>
      <c r="V428" s="22"/>
      <c r="W428" s="18"/>
      <c r="X428" s="21">
        <v>1.2</v>
      </c>
      <c r="Y428" s="14">
        <v>12</v>
      </c>
      <c r="Z428" s="18">
        <f t="shared" si="525"/>
        <v>14.399999999999999</v>
      </c>
      <c r="AA428" s="14">
        <f t="shared" si="526"/>
        <v>12</v>
      </c>
      <c r="AB428" s="18">
        <f t="shared" si="527"/>
        <v>14.399999999999999</v>
      </c>
    </row>
    <row r="429" spans="1:28" ht="47.25">
      <c r="A429" s="206" t="s">
        <v>82</v>
      </c>
      <c r="B429" s="22" t="s">
        <v>83</v>
      </c>
      <c r="C429" s="17">
        <v>11</v>
      </c>
      <c r="D429" s="18">
        <v>19.8</v>
      </c>
      <c r="E429" s="17">
        <f t="shared" si="520"/>
        <v>11</v>
      </c>
      <c r="F429" s="18">
        <f t="shared" si="520"/>
        <v>19.8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16</v>
      </c>
      <c r="Q429" s="18">
        <f t="shared" si="522"/>
        <v>28.8</v>
      </c>
      <c r="R429" s="92">
        <f t="shared" si="523"/>
        <v>16</v>
      </c>
      <c r="S429" s="18">
        <f t="shared" si="524"/>
        <v>28.8</v>
      </c>
      <c r="T429" s="22"/>
      <c r="U429" s="18"/>
      <c r="V429" s="22"/>
      <c r="W429" s="18"/>
      <c r="X429" s="21">
        <v>1.8</v>
      </c>
      <c r="Y429" s="14">
        <v>12</v>
      </c>
      <c r="Z429" s="18">
        <f t="shared" si="525"/>
        <v>21.6</v>
      </c>
      <c r="AA429" s="14">
        <f t="shared" si="526"/>
        <v>12</v>
      </c>
      <c r="AB429" s="18">
        <f t="shared" si="527"/>
        <v>21.6</v>
      </c>
    </row>
    <row r="430" spans="1:28" ht="31.5">
      <c r="A430" s="206">
        <v>26.14</v>
      </c>
      <c r="B430" s="51" t="s">
        <v>287</v>
      </c>
      <c r="C430" s="52">
        <v>1320</v>
      </c>
      <c r="D430" s="53">
        <v>13.200000000000001</v>
      </c>
      <c r="E430" s="17">
        <f t="shared" si="520"/>
        <v>1320</v>
      </c>
      <c r="F430" s="18">
        <f t="shared" si="520"/>
        <v>13.200000000000001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1920</v>
      </c>
      <c r="Q430" s="18">
        <f t="shared" si="522"/>
        <v>19.2</v>
      </c>
      <c r="R430" s="92">
        <f t="shared" si="523"/>
        <v>1920</v>
      </c>
      <c r="S430" s="18">
        <f t="shared" si="524"/>
        <v>19.2</v>
      </c>
      <c r="T430" s="51"/>
      <c r="U430" s="53"/>
      <c r="V430" s="51"/>
      <c r="W430" s="53"/>
      <c r="X430" s="250">
        <v>0.01</v>
      </c>
      <c r="Y430" s="312">
        <v>1430</v>
      </c>
      <c r="Z430" s="18">
        <f t="shared" si="525"/>
        <v>14.3</v>
      </c>
      <c r="AA430" s="14">
        <f t="shared" si="526"/>
        <v>1430</v>
      </c>
      <c r="AB430" s="18">
        <f t="shared" si="527"/>
        <v>14.3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1320</v>
      </c>
      <c r="D431" s="53">
        <v>13.200000000000001</v>
      </c>
      <c r="E431" s="17">
        <f t="shared" si="520"/>
        <v>1320</v>
      </c>
      <c r="F431" s="18">
        <f t="shared" si="520"/>
        <v>13.200000000000001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1920</v>
      </c>
      <c r="Q431" s="18">
        <f t="shared" si="522"/>
        <v>19.2</v>
      </c>
      <c r="R431" s="92">
        <f t="shared" si="523"/>
        <v>1920</v>
      </c>
      <c r="S431" s="18">
        <f t="shared" si="524"/>
        <v>19.2</v>
      </c>
      <c r="T431" s="51"/>
      <c r="U431" s="53"/>
      <c r="V431" s="51"/>
      <c r="W431" s="53"/>
      <c r="X431" s="250">
        <v>0.01</v>
      </c>
      <c r="Y431" s="312">
        <v>1430</v>
      </c>
      <c r="Z431" s="18">
        <f t="shared" si="525"/>
        <v>14.3</v>
      </c>
      <c r="AA431" s="14">
        <f t="shared" si="526"/>
        <v>1430</v>
      </c>
      <c r="AB431" s="18">
        <f t="shared" si="527"/>
        <v>14.3</v>
      </c>
    </row>
    <row r="432" spans="1:28" ht="31.5">
      <c r="A432" s="206">
        <f t="shared" si="528"/>
        <v>26.160000000000004</v>
      </c>
      <c r="B432" s="51" t="s">
        <v>289</v>
      </c>
      <c r="C432" s="52">
        <v>1320</v>
      </c>
      <c r="D432" s="53">
        <v>16.5</v>
      </c>
      <c r="E432" s="17">
        <f t="shared" si="520"/>
        <v>1320</v>
      </c>
      <c r="F432" s="18">
        <f t="shared" si="520"/>
        <v>16.5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1920</v>
      </c>
      <c r="Q432" s="18">
        <f t="shared" si="522"/>
        <v>24</v>
      </c>
      <c r="R432" s="92">
        <f t="shared" si="523"/>
        <v>1920</v>
      </c>
      <c r="S432" s="18">
        <f t="shared" si="524"/>
        <v>24</v>
      </c>
      <c r="T432" s="51"/>
      <c r="U432" s="53"/>
      <c r="V432" s="51"/>
      <c r="W432" s="53"/>
      <c r="X432" s="250">
        <v>1.2500000000000001E-2</v>
      </c>
      <c r="Y432" s="312">
        <v>1430</v>
      </c>
      <c r="Z432" s="18">
        <f t="shared" si="525"/>
        <v>17.875</v>
      </c>
      <c r="AA432" s="14">
        <f t="shared" si="526"/>
        <v>1430</v>
      </c>
      <c r="AB432" s="18">
        <f t="shared" si="527"/>
        <v>17.875</v>
      </c>
    </row>
    <row r="433" spans="1:28">
      <c r="A433" s="206">
        <f t="shared" si="528"/>
        <v>26.170000000000005</v>
      </c>
      <c r="B433" s="51" t="s">
        <v>290</v>
      </c>
      <c r="C433" s="52">
        <v>1320</v>
      </c>
      <c r="D433" s="53">
        <v>9.9</v>
      </c>
      <c r="E433" s="17">
        <f t="shared" si="520"/>
        <v>1320</v>
      </c>
      <c r="F433" s="18">
        <f t="shared" si="520"/>
        <v>9.9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1920</v>
      </c>
      <c r="Q433" s="18">
        <f t="shared" si="522"/>
        <v>14.399999999999999</v>
      </c>
      <c r="R433" s="92">
        <f t="shared" si="523"/>
        <v>1920</v>
      </c>
      <c r="S433" s="18">
        <f t="shared" si="524"/>
        <v>14.399999999999999</v>
      </c>
      <c r="T433" s="51"/>
      <c r="U433" s="53"/>
      <c r="V433" s="51"/>
      <c r="W433" s="53"/>
      <c r="X433" s="250">
        <v>7.4999999999999997E-3</v>
      </c>
      <c r="Y433" s="312">
        <v>1430</v>
      </c>
      <c r="Z433" s="18">
        <f t="shared" si="525"/>
        <v>10.725</v>
      </c>
      <c r="AA433" s="14">
        <f t="shared" si="526"/>
        <v>1430</v>
      </c>
      <c r="AB433" s="18">
        <f t="shared" si="527"/>
        <v>10.725</v>
      </c>
    </row>
    <row r="434" spans="1:28" ht="31.5">
      <c r="A434" s="206">
        <f t="shared" si="528"/>
        <v>26.180000000000007</v>
      </c>
      <c r="B434" s="51" t="s">
        <v>291</v>
      </c>
      <c r="C434" s="52">
        <v>1320</v>
      </c>
      <c r="D434" s="53">
        <v>9.9</v>
      </c>
      <c r="E434" s="17">
        <f t="shared" si="520"/>
        <v>1320</v>
      </c>
      <c r="F434" s="18">
        <f t="shared" si="520"/>
        <v>9.9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1920</v>
      </c>
      <c r="Q434" s="18">
        <f t="shared" si="522"/>
        <v>14.399999999999999</v>
      </c>
      <c r="R434" s="92">
        <f t="shared" si="523"/>
        <v>1920</v>
      </c>
      <c r="S434" s="18">
        <f t="shared" si="524"/>
        <v>14.399999999999999</v>
      </c>
      <c r="T434" s="51"/>
      <c r="U434" s="53"/>
      <c r="V434" s="51"/>
      <c r="W434" s="53"/>
      <c r="X434" s="250">
        <v>7.4999999999999997E-3</v>
      </c>
      <c r="Y434" s="312">
        <v>1430</v>
      </c>
      <c r="Z434" s="18">
        <f t="shared" si="525"/>
        <v>10.725</v>
      </c>
      <c r="AA434" s="14">
        <f t="shared" si="526"/>
        <v>1430</v>
      </c>
      <c r="AB434" s="18">
        <f t="shared" si="527"/>
        <v>10.725</v>
      </c>
    </row>
    <row r="435" spans="1:28" ht="31.5">
      <c r="A435" s="206">
        <f t="shared" si="528"/>
        <v>26.190000000000008</v>
      </c>
      <c r="B435" s="51" t="s">
        <v>292</v>
      </c>
      <c r="C435" s="52">
        <v>1320</v>
      </c>
      <c r="D435" s="53">
        <v>2.64</v>
      </c>
      <c r="E435" s="17">
        <f t="shared" si="520"/>
        <v>1320</v>
      </c>
      <c r="F435" s="18">
        <f t="shared" si="520"/>
        <v>2.64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1920</v>
      </c>
      <c r="Q435" s="18">
        <f t="shared" si="522"/>
        <v>3.84</v>
      </c>
      <c r="R435" s="92">
        <f t="shared" si="523"/>
        <v>1920</v>
      </c>
      <c r="S435" s="18">
        <f t="shared" si="524"/>
        <v>3.84</v>
      </c>
      <c r="T435" s="51"/>
      <c r="U435" s="53"/>
      <c r="V435" s="51"/>
      <c r="W435" s="53"/>
      <c r="X435" s="250">
        <v>2E-3</v>
      </c>
      <c r="Y435" s="312">
        <v>1430</v>
      </c>
      <c r="Z435" s="18">
        <f t="shared" si="525"/>
        <v>2.86</v>
      </c>
      <c r="AA435" s="14">
        <f t="shared" si="526"/>
        <v>1430</v>
      </c>
      <c r="AB435" s="18">
        <f t="shared" si="527"/>
        <v>2.86</v>
      </c>
    </row>
    <row r="436" spans="1:28" ht="31.5">
      <c r="A436" s="206">
        <f t="shared" si="528"/>
        <v>26.20000000000001</v>
      </c>
      <c r="B436" s="51" t="s">
        <v>293</v>
      </c>
      <c r="C436" s="52">
        <v>1320</v>
      </c>
      <c r="D436" s="53">
        <v>2.64</v>
      </c>
      <c r="E436" s="17">
        <f t="shared" si="520"/>
        <v>1320</v>
      </c>
      <c r="F436" s="18">
        <f t="shared" si="520"/>
        <v>2.64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1920</v>
      </c>
      <c r="Q436" s="18">
        <f t="shared" si="522"/>
        <v>3.84</v>
      </c>
      <c r="R436" s="92">
        <f t="shared" si="523"/>
        <v>1920</v>
      </c>
      <c r="S436" s="18">
        <f t="shared" si="524"/>
        <v>3.84</v>
      </c>
      <c r="T436" s="51"/>
      <c r="U436" s="53"/>
      <c r="V436" s="51"/>
      <c r="W436" s="53"/>
      <c r="X436" s="250">
        <v>2E-3</v>
      </c>
      <c r="Y436" s="312">
        <v>1430</v>
      </c>
      <c r="Z436" s="18">
        <f t="shared" si="525"/>
        <v>2.86</v>
      </c>
      <c r="AA436" s="14">
        <f t="shared" si="526"/>
        <v>1430</v>
      </c>
      <c r="AB436" s="18">
        <f t="shared" si="527"/>
        <v>2.86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214">
        <v>1</v>
      </c>
      <c r="Z437" s="18">
        <f t="shared" si="525"/>
        <v>1.74</v>
      </c>
      <c r="AA437" s="14">
        <f t="shared" si="526"/>
        <v>1</v>
      </c>
      <c r="AB437" s="18">
        <f t="shared" si="527"/>
        <v>1.74</v>
      </c>
    </row>
    <row r="438" spans="1:28" ht="31.5">
      <c r="A438" s="206">
        <f t="shared" si="528"/>
        <v>26.220000000000013</v>
      </c>
      <c r="B438" s="51" t="s">
        <v>294</v>
      </c>
      <c r="C438" s="52">
        <v>1320</v>
      </c>
      <c r="D438" s="53">
        <v>6.6000000000000005</v>
      </c>
      <c r="E438" s="17">
        <f t="shared" si="520"/>
        <v>1320</v>
      </c>
      <c r="F438" s="18">
        <f t="shared" si="520"/>
        <v>6.6000000000000005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1920</v>
      </c>
      <c r="Q438" s="18">
        <f t="shared" si="522"/>
        <v>9.6</v>
      </c>
      <c r="R438" s="92">
        <f t="shared" si="523"/>
        <v>1920</v>
      </c>
      <c r="S438" s="18">
        <f t="shared" si="524"/>
        <v>9.6</v>
      </c>
      <c r="T438" s="51"/>
      <c r="U438" s="53"/>
      <c r="V438" s="51"/>
      <c r="W438" s="53"/>
      <c r="X438" s="250">
        <v>5.0000000000000001E-3</v>
      </c>
      <c r="Y438" s="312">
        <v>1430</v>
      </c>
      <c r="Z438" s="18">
        <f t="shared" si="525"/>
        <v>7.15</v>
      </c>
      <c r="AA438" s="14">
        <f t="shared" si="526"/>
        <v>1430</v>
      </c>
      <c r="AB438" s="18">
        <f t="shared" si="527"/>
        <v>7.15</v>
      </c>
    </row>
    <row r="439" spans="1:28" ht="31.5">
      <c r="A439" s="206">
        <f t="shared" si="528"/>
        <v>26.230000000000015</v>
      </c>
      <c r="B439" s="51" t="s">
        <v>93</v>
      </c>
      <c r="C439" s="52">
        <v>1320</v>
      </c>
      <c r="D439" s="53">
        <v>2.64</v>
      </c>
      <c r="E439" s="17">
        <f t="shared" si="520"/>
        <v>1320</v>
      </c>
      <c r="F439" s="18">
        <f t="shared" si="520"/>
        <v>2.64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1920</v>
      </c>
      <c r="Q439" s="18">
        <f t="shared" si="522"/>
        <v>3.84</v>
      </c>
      <c r="R439" s="92">
        <f t="shared" si="523"/>
        <v>1920</v>
      </c>
      <c r="S439" s="18">
        <f t="shared" si="524"/>
        <v>3.84</v>
      </c>
      <c r="T439" s="51"/>
      <c r="U439" s="53"/>
      <c r="V439" s="51"/>
      <c r="W439" s="53"/>
      <c r="X439" s="250">
        <v>2E-3</v>
      </c>
      <c r="Y439" s="312">
        <v>1430</v>
      </c>
      <c r="Z439" s="18">
        <f t="shared" si="525"/>
        <v>2.86</v>
      </c>
      <c r="AA439" s="14">
        <f t="shared" si="526"/>
        <v>1430</v>
      </c>
      <c r="AB439" s="18">
        <f t="shared" si="527"/>
        <v>2.86</v>
      </c>
    </row>
    <row r="440" spans="1:28" s="50" customFormat="1">
      <c r="A440" s="46"/>
      <c r="B440" s="89" t="s">
        <v>295</v>
      </c>
      <c r="C440" s="82"/>
      <c r="D440" s="84">
        <f>SUM(D418:D439)</f>
        <v>581.46</v>
      </c>
      <c r="E440" s="82"/>
      <c r="F440" s="84">
        <f>SUM(F418:F439)</f>
        <v>581.46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854.46000000000015</v>
      </c>
      <c r="R440" s="85"/>
      <c r="S440" s="84">
        <f>SUM(S418:S439)</f>
        <v>854.46000000000015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1430</v>
      </c>
      <c r="Z440" s="84">
        <f>SUM(Z418:Z439)</f>
        <v>633.45500000000004</v>
      </c>
      <c r="AA440" s="276"/>
      <c r="AB440" s="84">
        <f>SUM(AB418:AB439)</f>
        <v>633.45500000000004</v>
      </c>
    </row>
    <row r="441" spans="1:28" s="50" customFormat="1" ht="31.5">
      <c r="A441" s="46"/>
      <c r="B441" s="89" t="s">
        <v>296</v>
      </c>
      <c r="C441" s="82"/>
      <c r="D441" s="84">
        <f>D416+D440</f>
        <v>582.36</v>
      </c>
      <c r="E441" s="82"/>
      <c r="F441" s="84">
        <f>F416+F440</f>
        <v>582.36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2321.21</v>
      </c>
      <c r="R441" s="85"/>
      <c r="S441" s="84">
        <f>S416+S440</f>
        <v>2321.21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1430</v>
      </c>
      <c r="Z441" s="84">
        <f>Z416+Z440</f>
        <v>649.70500000000004</v>
      </c>
      <c r="AA441" s="276"/>
      <c r="AB441" s="84">
        <f>AB416+AB440</f>
        <v>649.70500000000004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582.36</v>
      </c>
      <c r="E514" s="228">
        <f t="shared" ref="E514" si="547">E440</f>
        <v>0</v>
      </c>
      <c r="F514" s="11">
        <f>F441</f>
        <v>582.36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2321.21</v>
      </c>
      <c r="R514" s="199">
        <f>R422</f>
        <v>16</v>
      </c>
      <c r="S514" s="11">
        <f>S441</f>
        <v>2321.21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1430</v>
      </c>
      <c r="Z514" s="11">
        <f>Z441</f>
        <v>649.70500000000004</v>
      </c>
      <c r="AA514" s="199">
        <f>AA422</f>
        <v>12</v>
      </c>
      <c r="AB514" s="11">
        <f>AB441</f>
        <v>649.70500000000004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582.36</v>
      </c>
      <c r="E515" s="228">
        <f t="shared" ref="E515" si="554">E514</f>
        <v>0</v>
      </c>
      <c r="F515" s="11">
        <f>F514</f>
        <v>582.36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2321.21</v>
      </c>
      <c r="R515" s="199">
        <f t="shared" ref="R515:U515" si="558">R514</f>
        <v>16</v>
      </c>
      <c r="S515" s="11">
        <f>S514</f>
        <v>2321.21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1430</v>
      </c>
      <c r="Z515" s="11">
        <f>Z514</f>
        <v>649.70500000000004</v>
      </c>
      <c r="AA515" s="199">
        <f t="shared" si="560"/>
        <v>12</v>
      </c>
      <c r="AB515" s="11">
        <f>AB514</f>
        <v>649.70500000000004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3974.0122000000006</v>
      </c>
      <c r="E516" s="228">
        <f t="shared" ref="E516" si="561">E515+E403</f>
        <v>0</v>
      </c>
      <c r="F516" s="11">
        <f>F403+F515</f>
        <v>3567.6335999999997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55.480000000000004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6369.3818553250012</v>
      </c>
      <c r="R516" s="199">
        <f t="shared" ref="R516:T516" si="565">R515+R403</f>
        <v>16</v>
      </c>
      <c r="S516" s="11">
        <f>S403+S515</f>
        <v>6424.8618553250008</v>
      </c>
      <c r="T516" s="228">
        <f t="shared" si="565"/>
        <v>0</v>
      </c>
      <c r="U516" s="11">
        <f>U403+U515</f>
        <v>55.480000000000004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1430</v>
      </c>
      <c r="Z516" s="11">
        <f>Z403+Z515</f>
        <v>4445.3910999999998</v>
      </c>
      <c r="AA516" s="199">
        <f t="shared" si="566"/>
        <v>12</v>
      </c>
      <c r="AB516" s="11">
        <f>AB403+AB515</f>
        <v>4500.8711000000003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Karimnagar&amp;C&amp;"-,Bold"&amp;18Costing Sheets for AWP&amp;&amp;B 2017-18 - SSA-RTE&amp;R&amp;"-,Bold"&amp;20Annexure-XII(Rs. in lakh)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6">
    <tabColor theme="5" tint="-0.249977111117893"/>
  </sheetPr>
  <dimension ref="A1:AC517"/>
  <sheetViews>
    <sheetView showZeros="0" zoomScale="70" zoomScaleNormal="70" zoomScaleSheetLayoutView="70" workbookViewId="0">
      <pane xSplit="2" ySplit="5" topLeftCell="N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>
        <v>0</v>
      </c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>
        <v>0</v>
      </c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>
        <v>0</v>
      </c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>
        <v>0</v>
      </c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393</v>
      </c>
      <c r="Q145" s="18">
        <f t="shared" ref="Q145:Q146" si="141">O145*P145</f>
        <v>11.79</v>
      </c>
      <c r="R145" s="92">
        <f t="shared" ref="R145:R146" si="142">P145</f>
        <v>393</v>
      </c>
      <c r="S145" s="18">
        <f t="shared" ref="S145:S146" si="143">L145+Q145</f>
        <v>11.79</v>
      </c>
      <c r="T145" s="16"/>
      <c r="U145" s="18"/>
      <c r="V145" s="16"/>
      <c r="W145" s="18"/>
      <c r="X145" s="21">
        <v>0.03</v>
      </c>
      <c r="Y145" s="14">
        <v>393</v>
      </c>
      <c r="Z145" s="18">
        <f t="shared" ref="Z145:Z146" si="144">X145*Y145</f>
        <v>11.79</v>
      </c>
      <c r="AA145" s="14">
        <f t="shared" ref="AA145:AA146" si="145">Y145</f>
        <v>393</v>
      </c>
      <c r="AB145" s="18">
        <f t="shared" ref="AB145:AB146" si="146">U145+Z145</f>
        <v>11.79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393</v>
      </c>
      <c r="Q147" s="84">
        <f t="shared" si="149"/>
        <v>11.79</v>
      </c>
      <c r="R147" s="276">
        <f t="shared" si="149"/>
        <v>393</v>
      </c>
      <c r="S147" s="84">
        <f t="shared" si="149"/>
        <v>11.79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393</v>
      </c>
      <c r="Z147" s="84">
        <f t="shared" si="151"/>
        <v>11.79</v>
      </c>
      <c r="AA147" s="276">
        <f t="shared" si="151"/>
        <v>393</v>
      </c>
      <c r="AB147" s="84">
        <f t="shared" si="151"/>
        <v>11.79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66</v>
      </c>
      <c r="D164" s="18">
        <f>C164*O164</f>
        <v>3.96</v>
      </c>
      <c r="E164" s="19">
        <v>20</v>
      </c>
      <c r="F164" s="18"/>
      <c r="G164" s="8">
        <f t="shared" ref="G164:H167" si="182">E164/C164*100</f>
        <v>30.303030303030305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20</v>
      </c>
      <c r="Q166" s="18">
        <f t="shared" si="183"/>
        <v>0.6</v>
      </c>
      <c r="R166" s="92">
        <f t="shared" si="184"/>
        <v>20</v>
      </c>
      <c r="S166" s="18">
        <f t="shared" si="185"/>
        <v>0.6</v>
      </c>
      <c r="T166" s="16"/>
      <c r="U166" s="18"/>
      <c r="V166" s="16"/>
      <c r="W166" s="18"/>
      <c r="X166" s="21">
        <v>0.03</v>
      </c>
      <c r="Y166" s="14">
        <v>20</v>
      </c>
      <c r="Z166" s="18">
        <f t="shared" si="186"/>
        <v>0.6</v>
      </c>
      <c r="AA166" s="14">
        <f t="shared" si="187"/>
        <v>20</v>
      </c>
      <c r="AB166" s="18">
        <f t="shared" si="188"/>
        <v>0.6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66</v>
      </c>
      <c r="D168" s="84">
        <f>SUM(D164:D167)</f>
        <v>3.96</v>
      </c>
      <c r="E168" s="83">
        <f>SUM(E164:E167)</f>
        <v>20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20</v>
      </c>
      <c r="Q168" s="84">
        <f t="shared" si="191"/>
        <v>0.6</v>
      </c>
      <c r="R168" s="276">
        <f t="shared" si="191"/>
        <v>20</v>
      </c>
      <c r="S168" s="84">
        <f t="shared" si="191"/>
        <v>0.6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20</v>
      </c>
      <c r="Z168" s="84">
        <f t="shared" si="193"/>
        <v>0.6</v>
      </c>
      <c r="AA168" s="276">
        <f t="shared" si="193"/>
        <v>20</v>
      </c>
      <c r="AB168" s="84">
        <f t="shared" si="193"/>
        <v>0.6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20</v>
      </c>
      <c r="Q172" s="18">
        <f t="shared" si="195"/>
        <v>0.6</v>
      </c>
      <c r="R172" s="92">
        <f t="shared" si="196"/>
        <v>20</v>
      </c>
      <c r="S172" s="18">
        <f t="shared" si="197"/>
        <v>0.6</v>
      </c>
      <c r="T172" s="16"/>
      <c r="U172" s="18"/>
      <c r="V172" s="16"/>
      <c r="W172" s="18"/>
      <c r="X172" s="21">
        <v>0.03</v>
      </c>
      <c r="Y172" s="14">
        <v>20</v>
      </c>
      <c r="Z172" s="18">
        <f t="shared" si="198"/>
        <v>0.6</v>
      </c>
      <c r="AA172" s="14">
        <f t="shared" si="199"/>
        <v>20</v>
      </c>
      <c r="AB172" s="18">
        <f t="shared" si="200"/>
        <v>0.6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20</v>
      </c>
      <c r="Q174" s="84">
        <f t="shared" si="203"/>
        <v>0.6</v>
      </c>
      <c r="R174" s="276">
        <f t="shared" si="203"/>
        <v>20</v>
      </c>
      <c r="S174" s="84">
        <f t="shared" si="203"/>
        <v>0.6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20</v>
      </c>
      <c r="Z174" s="84">
        <f t="shared" si="205"/>
        <v>0.6</v>
      </c>
      <c r="AA174" s="276">
        <f t="shared" si="205"/>
        <v>20</v>
      </c>
      <c r="AB174" s="84">
        <f t="shared" si="205"/>
        <v>0.6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27</v>
      </c>
      <c r="D176" s="18">
        <f>C176*O176</f>
        <v>1.6199999999999999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27</v>
      </c>
      <c r="Q176" s="18">
        <f t="shared" ref="Q176:Q179" si="207">O176*P176</f>
        <v>1.6199999999999999</v>
      </c>
      <c r="R176" s="92">
        <f t="shared" ref="R176:R179" si="208">P176</f>
        <v>27</v>
      </c>
      <c r="S176" s="18">
        <f t="shared" ref="S176:S179" si="209">L176+Q176</f>
        <v>1.6199999999999999</v>
      </c>
      <c r="T176" s="16"/>
      <c r="U176" s="18"/>
      <c r="V176" s="16"/>
      <c r="W176" s="18"/>
      <c r="X176" s="21">
        <v>0.06</v>
      </c>
      <c r="Y176" s="14">
        <v>27</v>
      </c>
      <c r="Z176" s="18">
        <f t="shared" ref="Z176:Z179" si="210">X176*Y176</f>
        <v>1.6199999999999999</v>
      </c>
      <c r="AA176" s="14">
        <f t="shared" ref="AA176:AA179" si="211">Y176</f>
        <v>27</v>
      </c>
      <c r="AB176" s="18">
        <f t="shared" ref="AB176:AB179" si="212">U176+Z176</f>
        <v>1.6199999999999999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>
        <v>40</v>
      </c>
      <c r="Q177" s="18">
        <f t="shared" si="207"/>
        <v>2.4</v>
      </c>
      <c r="R177" s="92">
        <f t="shared" si="208"/>
        <v>40</v>
      </c>
      <c r="S177" s="18">
        <f t="shared" si="209"/>
        <v>2.4</v>
      </c>
      <c r="T177" s="16"/>
      <c r="U177" s="18"/>
      <c r="V177" s="16"/>
      <c r="W177" s="18"/>
      <c r="X177" s="21">
        <v>0.06</v>
      </c>
      <c r="Y177" s="14">
        <v>40</v>
      </c>
      <c r="Z177" s="18">
        <f t="shared" si="210"/>
        <v>2.4</v>
      </c>
      <c r="AA177" s="14">
        <f t="shared" si="211"/>
        <v>40</v>
      </c>
      <c r="AB177" s="18">
        <f t="shared" si="212"/>
        <v>2.4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27</v>
      </c>
      <c r="D180" s="84">
        <f>SUM(D176:D179)</f>
        <v>1.6199999999999999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67</v>
      </c>
      <c r="Q180" s="84">
        <f t="shared" si="215"/>
        <v>4.0199999999999996</v>
      </c>
      <c r="R180" s="276">
        <f t="shared" si="215"/>
        <v>67</v>
      </c>
      <c r="S180" s="84">
        <f t="shared" si="215"/>
        <v>4.0199999999999996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67</v>
      </c>
      <c r="Z180" s="84">
        <f t="shared" si="217"/>
        <v>4.0199999999999996</v>
      </c>
      <c r="AA180" s="276">
        <f t="shared" si="217"/>
        <v>67</v>
      </c>
      <c r="AB180" s="84">
        <f t="shared" si="217"/>
        <v>4.0199999999999996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130</v>
      </c>
      <c r="Q184" s="18">
        <f t="shared" si="219"/>
        <v>13</v>
      </c>
      <c r="R184" s="92">
        <f t="shared" si="220"/>
        <v>130</v>
      </c>
      <c r="S184" s="18">
        <f t="shared" si="221"/>
        <v>13</v>
      </c>
      <c r="T184" s="16"/>
      <c r="U184" s="18"/>
      <c r="V184" s="16"/>
      <c r="W184" s="18"/>
      <c r="X184" s="21">
        <v>0.1</v>
      </c>
      <c r="Y184" s="14">
        <v>130</v>
      </c>
      <c r="Z184" s="18">
        <f t="shared" si="222"/>
        <v>13</v>
      </c>
      <c r="AA184" s="14">
        <f t="shared" si="223"/>
        <v>130</v>
      </c>
      <c r="AB184" s="18">
        <f t="shared" si="224"/>
        <v>13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130</v>
      </c>
      <c r="Q186" s="84">
        <f t="shared" si="227"/>
        <v>13</v>
      </c>
      <c r="R186" s="276">
        <f t="shared" si="227"/>
        <v>130</v>
      </c>
      <c r="S186" s="84">
        <f t="shared" si="227"/>
        <v>13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130</v>
      </c>
      <c r="Z186" s="84">
        <f t="shared" si="229"/>
        <v>13</v>
      </c>
      <c r="AA186" s="276">
        <f t="shared" si="229"/>
        <v>130</v>
      </c>
      <c r="AB186" s="84">
        <f t="shared" si="229"/>
        <v>13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>
        <v>20</v>
      </c>
      <c r="Q191" s="18">
        <f t="shared" si="231"/>
        <v>0.3</v>
      </c>
      <c r="R191" s="92">
        <f t="shared" si="232"/>
        <v>20</v>
      </c>
      <c r="S191" s="18">
        <f t="shared" si="233"/>
        <v>0.3</v>
      </c>
      <c r="T191" s="16"/>
      <c r="U191" s="18"/>
      <c r="V191" s="16"/>
      <c r="W191" s="18"/>
      <c r="X191" s="21">
        <v>1.4999999999999999E-2</v>
      </c>
      <c r="Y191" s="14">
        <v>20</v>
      </c>
      <c r="Z191" s="18">
        <f t="shared" si="234"/>
        <v>0.3</v>
      </c>
      <c r="AA191" s="14">
        <f t="shared" si="235"/>
        <v>20</v>
      </c>
      <c r="AB191" s="18">
        <f t="shared" si="236"/>
        <v>0.3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20</v>
      </c>
      <c r="Q192" s="84">
        <f t="shared" si="239"/>
        <v>0.3</v>
      </c>
      <c r="R192" s="276">
        <f t="shared" si="239"/>
        <v>20</v>
      </c>
      <c r="S192" s="84">
        <f t="shared" si="239"/>
        <v>0.3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20</v>
      </c>
      <c r="Z192" s="84">
        <f t="shared" si="241"/>
        <v>0.3</v>
      </c>
      <c r="AA192" s="276">
        <f t="shared" si="241"/>
        <v>20</v>
      </c>
      <c r="AB192" s="84">
        <f t="shared" si="241"/>
        <v>0.3</v>
      </c>
    </row>
    <row r="193" spans="1:28" s="50" customFormat="1">
      <c r="A193" s="46"/>
      <c r="B193" s="82" t="s">
        <v>10</v>
      </c>
      <c r="C193" s="83">
        <f>C156+C162+C168+C174+C180+C186+C192</f>
        <v>93</v>
      </c>
      <c r="D193" s="84">
        <f>D156+D162+D168+D174+D180+D186+D192</f>
        <v>5.58</v>
      </c>
      <c r="E193" s="83">
        <f>E156+E162+E168+E174+E180+E186+E192</f>
        <v>20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257</v>
      </c>
      <c r="Q193" s="84">
        <f t="shared" si="244"/>
        <v>18.52</v>
      </c>
      <c r="R193" s="276">
        <f t="shared" si="244"/>
        <v>257</v>
      </c>
      <c r="S193" s="84">
        <f t="shared" si="244"/>
        <v>18.52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257</v>
      </c>
      <c r="Z193" s="84">
        <f t="shared" si="246"/>
        <v>18.52</v>
      </c>
      <c r="AA193" s="276">
        <f t="shared" si="246"/>
        <v>257</v>
      </c>
      <c r="AB193" s="84">
        <f t="shared" si="246"/>
        <v>18.52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8338</v>
      </c>
      <c r="Q197" s="212">
        <f t="shared" ref="Q197:Q205" si="248">O197*P197</f>
        <v>12.507</v>
      </c>
      <c r="R197" s="313">
        <f t="shared" ref="R197:R205" si="249">P197</f>
        <v>8338</v>
      </c>
      <c r="S197" s="212">
        <f t="shared" ref="S197:S205" si="250">L197+Q197</f>
        <v>12.507</v>
      </c>
      <c r="T197" s="335"/>
      <c r="U197" s="212"/>
      <c r="V197" s="335"/>
      <c r="W197" s="212"/>
      <c r="X197" s="338">
        <v>1.5E-3</v>
      </c>
      <c r="Y197" s="214">
        <v>8338</v>
      </c>
      <c r="Z197" s="212">
        <f t="shared" ref="Z197:Z205" si="251">X197*Y197</f>
        <v>12.507</v>
      </c>
      <c r="AA197" s="214">
        <f t="shared" ref="AA197:AA205" si="252">Y197</f>
        <v>8338</v>
      </c>
      <c r="AB197" s="212">
        <f t="shared" ref="AB197:AB205" si="253">U197+Z197</f>
        <v>12.507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4</v>
      </c>
      <c r="Q198" s="212">
        <f t="shared" si="248"/>
        <v>6.0000000000000001E-3</v>
      </c>
      <c r="R198" s="313">
        <f t="shared" si="249"/>
        <v>4</v>
      </c>
      <c r="S198" s="212">
        <f t="shared" si="250"/>
        <v>6.0000000000000001E-3</v>
      </c>
      <c r="T198" s="335"/>
      <c r="U198" s="212"/>
      <c r="V198" s="335"/>
      <c r="W198" s="212"/>
      <c r="X198" s="338">
        <v>1.5E-3</v>
      </c>
      <c r="Y198" s="214">
        <v>4</v>
      </c>
      <c r="Z198" s="212">
        <f t="shared" si="251"/>
        <v>6.0000000000000001E-3</v>
      </c>
      <c r="AA198" s="214">
        <f t="shared" si="252"/>
        <v>4</v>
      </c>
      <c r="AB198" s="212">
        <f t="shared" si="253"/>
        <v>6.0000000000000001E-3</v>
      </c>
    </row>
    <row r="199" spans="1:28" s="339" customFormat="1">
      <c r="A199" s="211"/>
      <c r="B199" s="335" t="s">
        <v>126</v>
      </c>
      <c r="C199" s="336">
        <v>4</v>
      </c>
      <c r="D199" s="212">
        <f>C199*0.0015</f>
        <v>6.0000000000000001E-3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3</v>
      </c>
      <c r="Q199" s="212">
        <f t="shared" si="248"/>
        <v>4.5000000000000005E-3</v>
      </c>
      <c r="R199" s="313">
        <f t="shared" si="249"/>
        <v>3</v>
      </c>
      <c r="S199" s="212">
        <f t="shared" si="250"/>
        <v>4.5000000000000005E-3</v>
      </c>
      <c r="T199" s="335"/>
      <c r="U199" s="212"/>
      <c r="V199" s="335"/>
      <c r="W199" s="212"/>
      <c r="X199" s="338">
        <v>1.5E-3</v>
      </c>
      <c r="Y199" s="214">
        <v>3</v>
      </c>
      <c r="Z199" s="212">
        <f t="shared" si="251"/>
        <v>4.5000000000000005E-3</v>
      </c>
      <c r="AA199" s="214">
        <f t="shared" si="252"/>
        <v>3</v>
      </c>
      <c r="AB199" s="212">
        <f t="shared" si="253"/>
        <v>4.5000000000000005E-3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10662</v>
      </c>
      <c r="Q200" s="212">
        <f t="shared" si="248"/>
        <v>15.993</v>
      </c>
      <c r="R200" s="313">
        <f t="shared" si="249"/>
        <v>10662</v>
      </c>
      <c r="S200" s="212">
        <f t="shared" si="250"/>
        <v>15.993</v>
      </c>
      <c r="T200" s="335"/>
      <c r="U200" s="212"/>
      <c r="V200" s="335"/>
      <c r="W200" s="212"/>
      <c r="X200" s="338">
        <v>1.5E-3</v>
      </c>
      <c r="Y200" s="214">
        <v>10662</v>
      </c>
      <c r="Z200" s="212">
        <f t="shared" si="251"/>
        <v>15.993</v>
      </c>
      <c r="AA200" s="214">
        <f t="shared" si="252"/>
        <v>10662</v>
      </c>
      <c r="AB200" s="212">
        <f t="shared" si="253"/>
        <v>15.993</v>
      </c>
    </row>
    <row r="201" spans="1:28" s="339" customFormat="1">
      <c r="A201" s="211"/>
      <c r="B201" s="335" t="s">
        <v>128</v>
      </c>
      <c r="C201" s="336">
        <v>20</v>
      </c>
      <c r="D201" s="212">
        <f>C201*0.0015</f>
        <v>0.03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13</v>
      </c>
      <c r="Q201" s="212">
        <f t="shared" si="248"/>
        <v>1.95E-2</v>
      </c>
      <c r="R201" s="313">
        <f t="shared" si="249"/>
        <v>13</v>
      </c>
      <c r="S201" s="212">
        <f t="shared" si="250"/>
        <v>1.95E-2</v>
      </c>
      <c r="T201" s="335"/>
      <c r="U201" s="212"/>
      <c r="V201" s="335"/>
      <c r="W201" s="212"/>
      <c r="X201" s="338">
        <v>1.5E-3</v>
      </c>
      <c r="Y201" s="214">
        <v>13</v>
      </c>
      <c r="Z201" s="212">
        <f t="shared" si="251"/>
        <v>1.95E-2</v>
      </c>
      <c r="AA201" s="214">
        <f t="shared" si="252"/>
        <v>13</v>
      </c>
      <c r="AB201" s="212">
        <f t="shared" si="253"/>
        <v>1.95E-2</v>
      </c>
    </row>
    <row r="202" spans="1:28" s="339" customFormat="1">
      <c r="A202" s="211"/>
      <c r="B202" s="335" t="s">
        <v>129</v>
      </c>
      <c r="C202" s="336">
        <v>20</v>
      </c>
      <c r="D202" s="212">
        <f>C202*0.0015</f>
        <v>0.03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15</v>
      </c>
      <c r="Q202" s="212">
        <f t="shared" si="248"/>
        <v>2.2499999999999999E-2</v>
      </c>
      <c r="R202" s="313">
        <f t="shared" si="249"/>
        <v>15</v>
      </c>
      <c r="S202" s="212">
        <f t="shared" si="250"/>
        <v>2.2499999999999999E-2</v>
      </c>
      <c r="T202" s="335"/>
      <c r="U202" s="212"/>
      <c r="V202" s="335"/>
      <c r="W202" s="212"/>
      <c r="X202" s="338">
        <v>1.5E-3</v>
      </c>
      <c r="Y202" s="214">
        <v>15</v>
      </c>
      <c r="Z202" s="212">
        <f t="shared" si="251"/>
        <v>2.2499999999999999E-2</v>
      </c>
      <c r="AA202" s="214">
        <f t="shared" si="252"/>
        <v>15</v>
      </c>
      <c r="AB202" s="212">
        <f t="shared" si="253"/>
        <v>2.2499999999999999E-2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14452</v>
      </c>
      <c r="Q203" s="212">
        <f t="shared" si="248"/>
        <v>36.130000000000003</v>
      </c>
      <c r="R203" s="313">
        <f t="shared" si="249"/>
        <v>14452</v>
      </c>
      <c r="S203" s="212">
        <f t="shared" si="250"/>
        <v>36.130000000000003</v>
      </c>
      <c r="T203" s="335"/>
      <c r="U203" s="212"/>
      <c r="V203" s="335"/>
      <c r="W203" s="212"/>
      <c r="X203" s="338">
        <v>2.5000000000000001E-3</v>
      </c>
      <c r="Y203" s="214">
        <v>14452</v>
      </c>
      <c r="Z203" s="212">
        <f t="shared" si="251"/>
        <v>36.130000000000003</v>
      </c>
      <c r="AA203" s="214">
        <f t="shared" si="252"/>
        <v>14452</v>
      </c>
      <c r="AB203" s="212">
        <f t="shared" si="253"/>
        <v>36.130000000000003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60</v>
      </c>
      <c r="D204" s="212">
        <f>C204*0.0025</f>
        <v>0.15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18</v>
      </c>
      <c r="Q204" s="212">
        <f t="shared" si="248"/>
        <v>4.4999999999999998E-2</v>
      </c>
      <c r="R204" s="313">
        <f t="shared" si="249"/>
        <v>18</v>
      </c>
      <c r="S204" s="212">
        <f t="shared" si="250"/>
        <v>4.4999999999999998E-2</v>
      </c>
      <c r="T204" s="335"/>
      <c r="U204" s="212"/>
      <c r="V204" s="335"/>
      <c r="W204" s="212"/>
      <c r="X204" s="338">
        <v>2.5000000000000001E-3</v>
      </c>
      <c r="Y204" s="214">
        <v>18</v>
      </c>
      <c r="Z204" s="212">
        <f t="shared" si="251"/>
        <v>4.4999999999999998E-2</v>
      </c>
      <c r="AA204" s="214">
        <f t="shared" si="252"/>
        <v>18</v>
      </c>
      <c r="AB204" s="212">
        <f t="shared" si="253"/>
        <v>4.4999999999999998E-2</v>
      </c>
    </row>
    <row r="205" spans="1:28">
      <c r="A205" s="8">
        <f>+A204+0.01</f>
        <v>7.0399999999999991</v>
      </c>
      <c r="B205" s="16" t="s">
        <v>132</v>
      </c>
      <c r="C205" s="17">
        <v>21</v>
      </c>
      <c r="D205" s="18">
        <f>C205*0.0025</f>
        <v>5.2499999999999998E-2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42</v>
      </c>
      <c r="Q205" s="18">
        <f t="shared" si="248"/>
        <v>0.105</v>
      </c>
      <c r="R205" s="92">
        <f t="shared" si="249"/>
        <v>42</v>
      </c>
      <c r="S205" s="18">
        <f t="shared" si="250"/>
        <v>0.105</v>
      </c>
      <c r="T205" s="16"/>
      <c r="U205" s="18"/>
      <c r="V205" s="16"/>
      <c r="W205" s="18"/>
      <c r="X205" s="21">
        <v>2.5000000000000001E-3</v>
      </c>
      <c r="Y205" s="14">
        <v>42</v>
      </c>
      <c r="Z205" s="18">
        <f t="shared" si="251"/>
        <v>0.105</v>
      </c>
      <c r="AA205" s="14">
        <f t="shared" si="252"/>
        <v>42</v>
      </c>
      <c r="AB205" s="18">
        <f t="shared" si="253"/>
        <v>0.105</v>
      </c>
    </row>
    <row r="206" spans="1:28" s="50" customFormat="1">
      <c r="A206" s="46"/>
      <c r="B206" s="82" t="s">
        <v>104</v>
      </c>
      <c r="C206" s="83">
        <f>SUM(C197:C205)</f>
        <v>125</v>
      </c>
      <c r="D206" s="84">
        <f>SUM(D197:D205)</f>
        <v>0.26850000000000002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33547</v>
      </c>
      <c r="Q206" s="84">
        <f t="shared" si="256"/>
        <v>64.83250000000001</v>
      </c>
      <c r="R206" s="276">
        <f t="shared" si="256"/>
        <v>33547</v>
      </c>
      <c r="S206" s="84">
        <f t="shared" si="256"/>
        <v>64.83250000000001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33547</v>
      </c>
      <c r="Z206" s="84">
        <f t="shared" si="258"/>
        <v>64.83250000000001</v>
      </c>
      <c r="AA206" s="276">
        <f t="shared" si="258"/>
        <v>33547</v>
      </c>
      <c r="AB206" s="84">
        <f t="shared" si="258"/>
        <v>64.83250000000001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15463</v>
      </c>
      <c r="D208" s="18">
        <v>61.852000000000004</v>
      </c>
      <c r="E208" s="17">
        <f>C208</f>
        <v>15463</v>
      </c>
      <c r="F208" s="18">
        <f>D208</f>
        <v>61.852000000000004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15109</v>
      </c>
      <c r="Q208" s="18">
        <f t="shared" ref="Q208:Q211" si="260">O208*P208</f>
        <v>60.436</v>
      </c>
      <c r="R208" s="92">
        <f t="shared" ref="R208:R211" si="261">P208</f>
        <v>15109</v>
      </c>
      <c r="S208" s="18">
        <f t="shared" ref="S208:S211" si="262">L208+Q208</f>
        <v>60.436</v>
      </c>
      <c r="T208" s="16"/>
      <c r="U208" s="18"/>
      <c r="V208" s="16"/>
      <c r="W208" s="18"/>
      <c r="X208" s="21">
        <v>4.0000000000000001E-3</v>
      </c>
      <c r="Y208" s="14">
        <v>15109</v>
      </c>
      <c r="Z208" s="18">
        <f t="shared" ref="Z208:Z211" si="263">X208*Y208</f>
        <v>60.436</v>
      </c>
      <c r="AA208" s="14">
        <f t="shared" ref="AA208:AA211" si="264">Y208</f>
        <v>15109</v>
      </c>
      <c r="AB208" s="18">
        <f t="shared" ref="AB208:AB211" si="265">U208+Z208</f>
        <v>60.436</v>
      </c>
    </row>
    <row r="209" spans="1:28">
      <c r="A209" s="8">
        <f>+A208+0.01</f>
        <v>8.02</v>
      </c>
      <c r="B209" s="16" t="s">
        <v>135</v>
      </c>
      <c r="C209" s="17">
        <v>3169</v>
      </c>
      <c r="D209" s="18">
        <v>12.676</v>
      </c>
      <c r="E209" s="17">
        <f t="shared" ref="E209:F211" si="266">C209</f>
        <v>3169</v>
      </c>
      <c r="F209" s="18">
        <f t="shared" si="266"/>
        <v>12.676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3937</v>
      </c>
      <c r="Q209" s="18">
        <f t="shared" si="260"/>
        <v>15.748000000000001</v>
      </c>
      <c r="R209" s="92">
        <f t="shared" si="261"/>
        <v>3937</v>
      </c>
      <c r="S209" s="18">
        <f t="shared" si="262"/>
        <v>15.748000000000001</v>
      </c>
      <c r="T209" s="16"/>
      <c r="U209" s="18"/>
      <c r="V209" s="16"/>
      <c r="W209" s="18"/>
      <c r="X209" s="21">
        <v>4.0000000000000001E-3</v>
      </c>
      <c r="Y209" s="14">
        <v>3937</v>
      </c>
      <c r="Z209" s="18">
        <f t="shared" si="263"/>
        <v>15.748000000000001</v>
      </c>
      <c r="AA209" s="14">
        <f t="shared" si="264"/>
        <v>3937</v>
      </c>
      <c r="AB209" s="18">
        <f t="shared" si="265"/>
        <v>15.748000000000001</v>
      </c>
    </row>
    <row r="210" spans="1:28">
      <c r="A210" s="8">
        <f>+A209+0.01</f>
        <v>8.0299999999999994</v>
      </c>
      <c r="B210" s="16" t="s">
        <v>136</v>
      </c>
      <c r="C210" s="17">
        <v>1326</v>
      </c>
      <c r="D210" s="18">
        <v>5.3040000000000003</v>
      </c>
      <c r="E210" s="17">
        <f t="shared" si="266"/>
        <v>1326</v>
      </c>
      <c r="F210" s="18">
        <f t="shared" si="266"/>
        <v>5.3040000000000003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1517</v>
      </c>
      <c r="Q210" s="18">
        <f t="shared" si="260"/>
        <v>6.0680000000000005</v>
      </c>
      <c r="R210" s="92">
        <f t="shared" si="261"/>
        <v>1517</v>
      </c>
      <c r="S210" s="18">
        <f t="shared" si="262"/>
        <v>6.0680000000000005</v>
      </c>
      <c r="T210" s="16"/>
      <c r="U210" s="18"/>
      <c r="V210" s="16"/>
      <c r="W210" s="18"/>
      <c r="X210" s="21">
        <v>4.0000000000000001E-3</v>
      </c>
      <c r="Y210" s="14">
        <v>1517</v>
      </c>
      <c r="Z210" s="18">
        <f t="shared" si="263"/>
        <v>6.0680000000000005</v>
      </c>
      <c r="AA210" s="14">
        <f t="shared" si="264"/>
        <v>1517</v>
      </c>
      <c r="AB210" s="18">
        <f t="shared" si="265"/>
        <v>6.0680000000000005</v>
      </c>
    </row>
    <row r="211" spans="1:28">
      <c r="A211" s="8">
        <f>+A210+0.01</f>
        <v>8.0399999999999991</v>
      </c>
      <c r="B211" s="16" t="s">
        <v>137</v>
      </c>
      <c r="C211" s="17">
        <v>8666</v>
      </c>
      <c r="D211" s="18">
        <v>34.664000000000001</v>
      </c>
      <c r="E211" s="17">
        <f t="shared" si="266"/>
        <v>8666</v>
      </c>
      <c r="F211" s="18">
        <f t="shared" si="266"/>
        <v>34.664000000000001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10338</v>
      </c>
      <c r="Q211" s="18">
        <f t="shared" si="260"/>
        <v>41.352000000000004</v>
      </c>
      <c r="R211" s="92">
        <f t="shared" si="261"/>
        <v>10338</v>
      </c>
      <c r="S211" s="18">
        <f t="shared" si="262"/>
        <v>41.352000000000004</v>
      </c>
      <c r="T211" s="16"/>
      <c r="U211" s="18"/>
      <c r="V211" s="16"/>
      <c r="W211" s="18"/>
      <c r="X211" s="21">
        <v>4.0000000000000001E-3</v>
      </c>
      <c r="Y211" s="14">
        <v>10338</v>
      </c>
      <c r="Z211" s="18">
        <f t="shared" si="263"/>
        <v>41.352000000000004</v>
      </c>
      <c r="AA211" s="14">
        <f t="shared" si="264"/>
        <v>10338</v>
      </c>
      <c r="AB211" s="18">
        <f t="shared" si="265"/>
        <v>41.352000000000004</v>
      </c>
    </row>
    <row r="212" spans="1:28" s="50" customFormat="1">
      <c r="A212" s="46"/>
      <c r="B212" s="82" t="s">
        <v>106</v>
      </c>
      <c r="C212" s="83">
        <f>SUM(C208:C211)</f>
        <v>28624</v>
      </c>
      <c r="D212" s="84">
        <f>SUM(D208:D211)</f>
        <v>114.49600000000001</v>
      </c>
      <c r="E212" s="83">
        <f>SUM(E208:E211)</f>
        <v>28624</v>
      </c>
      <c r="F212" s="84">
        <f>SUM(F208:F211)</f>
        <v>114.49600000000001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30901</v>
      </c>
      <c r="Q212" s="84">
        <f t="shared" si="269"/>
        <v>123.604</v>
      </c>
      <c r="R212" s="276">
        <f t="shared" si="269"/>
        <v>30901</v>
      </c>
      <c r="S212" s="84">
        <f t="shared" si="269"/>
        <v>123.604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30901</v>
      </c>
      <c r="Z212" s="84">
        <f>SUM(Z208:Z211)</f>
        <v>123.604</v>
      </c>
      <c r="AA212" s="276">
        <f>SUM(AA208:AA211)</f>
        <v>30901</v>
      </c>
      <c r="AB212" s="84">
        <f>SUM(AB208:AB211)</f>
        <v>123.604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8</v>
      </c>
      <c r="D241" s="164">
        <f>C241*0.429*12</f>
        <v>41.183999999999997</v>
      </c>
      <c r="E241" s="163">
        <f>C241</f>
        <v>8</v>
      </c>
      <c r="F241" s="164">
        <f>D241</f>
        <v>41.183999999999997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8</v>
      </c>
      <c r="Q241" s="18">
        <f t="shared" ref="Q241:Q254" si="299">O241*P241*12</f>
        <v>43.776000000000003</v>
      </c>
      <c r="R241" s="92">
        <f t="shared" ref="R241:R257" si="300">P241</f>
        <v>8</v>
      </c>
      <c r="S241" s="18">
        <f t="shared" ref="S241:S257" si="301">L241+Q241</f>
        <v>43.776000000000003</v>
      </c>
      <c r="T241" s="162"/>
      <c r="U241" s="164"/>
      <c r="V241" s="162"/>
      <c r="W241" s="164"/>
      <c r="X241" s="166">
        <v>0.45600000000000002</v>
      </c>
      <c r="Y241" s="331">
        <v>8</v>
      </c>
      <c r="Z241" s="121">
        <f>X241*Y241*12</f>
        <v>43.776000000000003</v>
      </c>
      <c r="AA241" s="321">
        <f>Y241</f>
        <v>8</v>
      </c>
      <c r="AB241" s="121">
        <f>U241+Z241</f>
        <v>43.776000000000003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40</v>
      </c>
      <c r="D246" s="176">
        <f>C246*0.6006*12</f>
        <v>288.28800000000001</v>
      </c>
      <c r="E246" s="163">
        <f t="shared" ref="E246:E248" si="309">C246</f>
        <v>40</v>
      </c>
      <c r="F246" s="164">
        <f t="shared" ref="F246:F248" si="310">D246</f>
        <v>288.28800000000001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40</v>
      </c>
      <c r="Q246" s="18">
        <f t="shared" si="299"/>
        <v>306.72000000000003</v>
      </c>
      <c r="R246" s="92">
        <f t="shared" si="300"/>
        <v>40</v>
      </c>
      <c r="S246" s="18">
        <f t="shared" si="301"/>
        <v>306.72000000000003</v>
      </c>
      <c r="T246" s="174"/>
      <c r="U246" s="176"/>
      <c r="V246" s="174"/>
      <c r="W246" s="176"/>
      <c r="X246" s="177">
        <v>0.63900000000000001</v>
      </c>
      <c r="Y246" s="278">
        <v>40</v>
      </c>
      <c r="Z246" s="121">
        <f t="shared" ref="Z246:Z254" si="311">X246*Y246*12</f>
        <v>306.72000000000003</v>
      </c>
      <c r="AA246" s="321">
        <f t="shared" si="306"/>
        <v>40</v>
      </c>
      <c r="AB246" s="121">
        <f t="shared" ref="AB246:AB257" si="312">U246+Z246</f>
        <v>306.72000000000003</v>
      </c>
    </row>
    <row r="247" spans="1:28" s="125" customFormat="1">
      <c r="A247" s="118"/>
      <c r="B247" s="174" t="s">
        <v>151</v>
      </c>
      <c r="C247" s="175">
        <f t="shared" si="308"/>
        <v>43</v>
      </c>
      <c r="D247" s="176">
        <f t="shared" ref="D247:D248" si="313">C247*0.6006*12</f>
        <v>309.90960000000001</v>
      </c>
      <c r="E247" s="163">
        <f t="shared" si="309"/>
        <v>43</v>
      </c>
      <c r="F247" s="164">
        <f t="shared" si="310"/>
        <v>309.90960000000001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43</v>
      </c>
      <c r="Q247" s="18">
        <f t="shared" si="299"/>
        <v>329.72399999999999</v>
      </c>
      <c r="R247" s="92">
        <f t="shared" si="300"/>
        <v>43</v>
      </c>
      <c r="S247" s="18">
        <f t="shared" si="301"/>
        <v>329.72399999999999</v>
      </c>
      <c r="T247" s="174"/>
      <c r="U247" s="176"/>
      <c r="V247" s="174"/>
      <c r="W247" s="176"/>
      <c r="X247" s="177">
        <v>0.63900000000000001</v>
      </c>
      <c r="Y247" s="278">
        <v>43</v>
      </c>
      <c r="Z247" s="121">
        <f t="shared" si="311"/>
        <v>329.72399999999999</v>
      </c>
      <c r="AA247" s="321">
        <f t="shared" si="306"/>
        <v>43</v>
      </c>
      <c r="AB247" s="121">
        <f t="shared" si="312"/>
        <v>329.72399999999999</v>
      </c>
    </row>
    <row r="248" spans="1:28" s="125" customFormat="1">
      <c r="A248" s="118"/>
      <c r="B248" s="174" t="s">
        <v>152</v>
      </c>
      <c r="C248" s="175">
        <f t="shared" si="308"/>
        <v>44</v>
      </c>
      <c r="D248" s="176">
        <f t="shared" si="313"/>
        <v>317.11680000000001</v>
      </c>
      <c r="E248" s="163">
        <f t="shared" si="309"/>
        <v>44</v>
      </c>
      <c r="F248" s="164">
        <f t="shared" si="310"/>
        <v>317.11680000000001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44</v>
      </c>
      <c r="Q248" s="18">
        <f t="shared" si="299"/>
        <v>337.392</v>
      </c>
      <c r="R248" s="92">
        <f t="shared" si="300"/>
        <v>44</v>
      </c>
      <c r="S248" s="18">
        <f t="shared" si="301"/>
        <v>337.392</v>
      </c>
      <c r="T248" s="174"/>
      <c r="U248" s="176"/>
      <c r="V248" s="174"/>
      <c r="W248" s="176"/>
      <c r="X248" s="177">
        <v>0.63900000000000001</v>
      </c>
      <c r="Y248" s="278">
        <v>44</v>
      </c>
      <c r="Z248" s="121">
        <f t="shared" si="311"/>
        <v>337.392</v>
      </c>
      <c r="AA248" s="321">
        <f t="shared" si="306"/>
        <v>44</v>
      </c>
      <c r="AB248" s="121">
        <f t="shared" si="312"/>
        <v>337.392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47</v>
      </c>
      <c r="D255" s="176">
        <f>C255*0.12*10</f>
        <v>56.4</v>
      </c>
      <c r="E255" s="163">
        <f t="shared" ref="E255:E257" si="314">C255</f>
        <v>47</v>
      </c>
      <c r="F255" s="164">
        <f t="shared" ref="F255:F257" si="315">D255</f>
        <v>56.4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47</v>
      </c>
      <c r="Q255" s="18">
        <f>O255*P255*10</f>
        <v>56.4</v>
      </c>
      <c r="R255" s="92">
        <f t="shared" si="300"/>
        <v>47</v>
      </c>
      <c r="S255" s="18">
        <f t="shared" si="301"/>
        <v>56.4</v>
      </c>
      <c r="T255" s="178"/>
      <c r="U255" s="176"/>
      <c r="V255" s="178"/>
      <c r="W255" s="176"/>
      <c r="X255" s="177">
        <v>0.12</v>
      </c>
      <c r="Y255" s="278">
        <v>47</v>
      </c>
      <c r="Z255" s="18">
        <f t="shared" ref="Z255:Z257" si="316">X255*Y255*10</f>
        <v>56.4</v>
      </c>
      <c r="AA255" s="321">
        <f t="shared" si="306"/>
        <v>47</v>
      </c>
      <c r="AB255" s="121">
        <f t="shared" si="312"/>
        <v>56.4</v>
      </c>
    </row>
    <row r="256" spans="1:28" s="125" customFormat="1">
      <c r="A256" s="118"/>
      <c r="B256" s="178" t="s">
        <v>157</v>
      </c>
      <c r="C256" s="175">
        <f t="shared" ref="C256:C257" si="317">P256</f>
        <v>50</v>
      </c>
      <c r="D256" s="176">
        <f t="shared" ref="D256:D257" si="318">C256*0.12*10</f>
        <v>60</v>
      </c>
      <c r="E256" s="163">
        <f t="shared" si="314"/>
        <v>50</v>
      </c>
      <c r="F256" s="164">
        <f t="shared" si="315"/>
        <v>60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50</v>
      </c>
      <c r="Q256" s="18">
        <f>O256*P256*10</f>
        <v>60</v>
      </c>
      <c r="R256" s="92">
        <f t="shared" si="300"/>
        <v>50</v>
      </c>
      <c r="S256" s="18">
        <f t="shared" si="301"/>
        <v>60</v>
      </c>
      <c r="T256" s="178"/>
      <c r="U256" s="176"/>
      <c r="V256" s="178"/>
      <c r="W256" s="176"/>
      <c r="X256" s="177">
        <v>0.12</v>
      </c>
      <c r="Y256" s="278">
        <v>50</v>
      </c>
      <c r="Z256" s="18">
        <f t="shared" si="316"/>
        <v>60</v>
      </c>
      <c r="AA256" s="321">
        <f t="shared" si="306"/>
        <v>50</v>
      </c>
      <c r="AB256" s="121">
        <f t="shared" si="312"/>
        <v>60</v>
      </c>
    </row>
    <row r="257" spans="1:28" s="125" customFormat="1">
      <c r="A257" s="118"/>
      <c r="B257" s="178" t="s">
        <v>167</v>
      </c>
      <c r="C257" s="175">
        <f t="shared" si="317"/>
        <v>62</v>
      </c>
      <c r="D257" s="176">
        <f t="shared" si="318"/>
        <v>74.399999999999991</v>
      </c>
      <c r="E257" s="163">
        <f t="shared" si="314"/>
        <v>62</v>
      </c>
      <c r="F257" s="164">
        <f t="shared" si="315"/>
        <v>74.399999999999991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62</v>
      </c>
      <c r="Q257" s="18">
        <f>O257*P257*10</f>
        <v>74.399999999999991</v>
      </c>
      <c r="R257" s="92">
        <f t="shared" si="300"/>
        <v>62</v>
      </c>
      <c r="S257" s="18">
        <f t="shared" si="301"/>
        <v>74.399999999999991</v>
      </c>
      <c r="T257" s="178"/>
      <c r="U257" s="176"/>
      <c r="V257" s="178"/>
      <c r="W257" s="176"/>
      <c r="X257" s="177">
        <v>0.12</v>
      </c>
      <c r="Y257" s="278">
        <v>62</v>
      </c>
      <c r="Z257" s="18">
        <f t="shared" si="316"/>
        <v>74.399999999999991</v>
      </c>
      <c r="AA257" s="321">
        <f t="shared" si="306"/>
        <v>62</v>
      </c>
      <c r="AB257" s="121">
        <f t="shared" si="312"/>
        <v>74.399999999999991</v>
      </c>
    </row>
    <row r="258" spans="1:28" s="50" customFormat="1">
      <c r="A258" s="179"/>
      <c r="B258" s="159" t="s">
        <v>106</v>
      </c>
      <c r="C258" s="160">
        <f>SUM(C241:C257)</f>
        <v>294</v>
      </c>
      <c r="D258" s="161">
        <f>SUM(D241:D257)</f>
        <v>1147.2984000000001</v>
      </c>
      <c r="E258" s="160">
        <f>SUM(E241:E257)</f>
        <v>294</v>
      </c>
      <c r="F258" s="161">
        <f>SUM(F241:F257)</f>
        <v>1147.2984000000001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294</v>
      </c>
      <c r="Q258" s="161">
        <f t="shared" si="321"/>
        <v>1208.4120000000003</v>
      </c>
      <c r="R258" s="301">
        <f t="shared" si="321"/>
        <v>294</v>
      </c>
      <c r="S258" s="161">
        <f t="shared" si="321"/>
        <v>1208.4120000000003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294</v>
      </c>
      <c r="Z258" s="161">
        <f t="shared" si="323"/>
        <v>1208.4120000000003</v>
      </c>
      <c r="AA258" s="301">
        <f t="shared" si="323"/>
        <v>294</v>
      </c>
      <c r="AB258" s="161">
        <f t="shared" si="323"/>
        <v>1208.4120000000003</v>
      </c>
    </row>
    <row r="259" spans="1:28" s="50" customFormat="1">
      <c r="A259" s="179"/>
      <c r="B259" s="180" t="s">
        <v>10</v>
      </c>
      <c r="C259" s="181">
        <f>C258</f>
        <v>294</v>
      </c>
      <c r="D259" s="182">
        <f>D258</f>
        <v>1147.2984000000001</v>
      </c>
      <c r="E259" s="181">
        <f>E258</f>
        <v>294</v>
      </c>
      <c r="F259" s="182">
        <f>F258</f>
        <v>1147.2984000000001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294</v>
      </c>
      <c r="Q259" s="182">
        <f t="shared" si="326"/>
        <v>1208.4120000000003</v>
      </c>
      <c r="R259" s="304">
        <f t="shared" si="326"/>
        <v>294</v>
      </c>
      <c r="S259" s="182">
        <f t="shared" si="326"/>
        <v>1208.4120000000003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294</v>
      </c>
      <c r="Z259" s="182">
        <f t="shared" si="328"/>
        <v>1208.4120000000003</v>
      </c>
      <c r="AA259" s="304">
        <f t="shared" si="328"/>
        <v>294</v>
      </c>
      <c r="AB259" s="182">
        <f t="shared" si="328"/>
        <v>1208.4120000000003</v>
      </c>
    </row>
    <row r="260" spans="1:28" s="50" customFormat="1">
      <c r="A260" s="179"/>
      <c r="B260" s="180" t="s">
        <v>168</v>
      </c>
      <c r="C260" s="181">
        <f>C238+C259</f>
        <v>294</v>
      </c>
      <c r="D260" s="182">
        <f>D238+D259</f>
        <v>1147.2984000000001</v>
      </c>
      <c r="E260" s="181">
        <f>E238+E259</f>
        <v>294</v>
      </c>
      <c r="F260" s="182">
        <f>F238+F259</f>
        <v>1147.2984000000001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294</v>
      </c>
      <c r="Q260" s="182">
        <f t="shared" si="331"/>
        <v>1208.4120000000003</v>
      </c>
      <c r="R260" s="304">
        <f t="shared" si="331"/>
        <v>294</v>
      </c>
      <c r="S260" s="182">
        <f t="shared" si="331"/>
        <v>1208.4120000000003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294</v>
      </c>
      <c r="Z260" s="182">
        <f t="shared" si="333"/>
        <v>1208.4120000000003</v>
      </c>
      <c r="AA260" s="304">
        <f t="shared" si="333"/>
        <v>294</v>
      </c>
      <c r="AB260" s="182">
        <f t="shared" si="333"/>
        <v>1208.4120000000003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483</v>
      </c>
      <c r="D264" s="18">
        <v>3.3810000000000002</v>
      </c>
      <c r="E264" s="19">
        <v>467</v>
      </c>
      <c r="F264" s="18">
        <v>3.27</v>
      </c>
      <c r="G264" s="241">
        <f t="shared" ref="G264:G270" si="334">E264/C264*100</f>
        <v>96.687370600414084</v>
      </c>
      <c r="H264" s="18">
        <f t="shared" ref="H264:H270" si="335">F264/D264*100</f>
        <v>96.716947648624668</v>
      </c>
      <c r="I264" s="16"/>
      <c r="J264" s="20"/>
      <c r="K264" s="16"/>
      <c r="L264" s="18"/>
      <c r="M264" s="16"/>
      <c r="N264" s="18"/>
      <c r="O264" s="21">
        <v>0.01</v>
      </c>
      <c r="P264" s="92">
        <v>483</v>
      </c>
      <c r="Q264" s="18">
        <f>O264*P264</f>
        <v>4.83</v>
      </c>
      <c r="R264" s="92">
        <f>P264</f>
        <v>483</v>
      </c>
      <c r="S264" s="18">
        <f>L264+Q264</f>
        <v>4.83</v>
      </c>
      <c r="T264" s="16"/>
      <c r="U264" s="18"/>
      <c r="V264" s="16"/>
      <c r="W264" s="18"/>
      <c r="X264" s="21">
        <v>0.01</v>
      </c>
      <c r="Y264" s="14">
        <v>483</v>
      </c>
      <c r="Z264" s="18">
        <f>X264*Y264</f>
        <v>4.83</v>
      </c>
      <c r="AA264" s="14">
        <f>Y264</f>
        <v>483</v>
      </c>
      <c r="AB264" s="18">
        <f>U264+Z264</f>
        <v>4.83</v>
      </c>
    </row>
    <row r="265" spans="1:28" s="66" customFormat="1">
      <c r="A265" s="8"/>
      <c r="B265" s="16" t="s">
        <v>172</v>
      </c>
      <c r="C265" s="17">
        <v>557</v>
      </c>
      <c r="D265" s="18">
        <v>3.899</v>
      </c>
      <c r="E265" s="19">
        <v>521</v>
      </c>
      <c r="F265" s="18">
        <v>2.34</v>
      </c>
      <c r="G265" s="241">
        <f t="shared" si="334"/>
        <v>93.53680430879713</v>
      </c>
      <c r="H265" s="18">
        <f t="shared" si="335"/>
        <v>60.015388561169523</v>
      </c>
      <c r="I265" s="16"/>
      <c r="J265" s="20"/>
      <c r="K265" s="16"/>
      <c r="L265" s="18"/>
      <c r="M265" s="16"/>
      <c r="N265" s="18"/>
      <c r="O265" s="21">
        <v>0.01</v>
      </c>
      <c r="P265" s="92">
        <v>572</v>
      </c>
      <c r="Q265" s="18">
        <f t="shared" ref="Q265:Q282" si="336">O265*P265</f>
        <v>5.72</v>
      </c>
      <c r="R265" s="92">
        <f t="shared" ref="R265:R282" si="337">P265</f>
        <v>572</v>
      </c>
      <c r="S265" s="18">
        <f t="shared" ref="S265:S282" si="338">L265+Q265</f>
        <v>5.72</v>
      </c>
      <c r="T265" s="16"/>
      <c r="U265" s="18"/>
      <c r="V265" s="16"/>
      <c r="W265" s="18"/>
      <c r="X265" s="21">
        <v>0.01</v>
      </c>
      <c r="Y265" s="14">
        <v>572</v>
      </c>
      <c r="Z265" s="18">
        <f t="shared" ref="Z265:Z270" si="339">X265*Y265</f>
        <v>5.72</v>
      </c>
      <c r="AA265" s="14">
        <f t="shared" ref="AA265:AA270" si="340">Y265</f>
        <v>572</v>
      </c>
      <c r="AB265" s="18">
        <f t="shared" ref="AB265:AB270" si="341">U265+Z265</f>
        <v>5.72</v>
      </c>
    </row>
    <row r="266" spans="1:28" s="66" customFormat="1">
      <c r="A266" s="8"/>
      <c r="B266" s="16" t="s">
        <v>173</v>
      </c>
      <c r="C266" s="17">
        <v>855</v>
      </c>
      <c r="D266" s="18">
        <v>5.9850000000000003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830</v>
      </c>
      <c r="Q266" s="18">
        <f t="shared" si="336"/>
        <v>8.3000000000000007</v>
      </c>
      <c r="R266" s="92">
        <f t="shared" si="337"/>
        <v>830</v>
      </c>
      <c r="S266" s="18">
        <f t="shared" si="338"/>
        <v>8.3000000000000007</v>
      </c>
      <c r="T266" s="16"/>
      <c r="U266" s="18"/>
      <c r="V266" s="16"/>
      <c r="W266" s="18"/>
      <c r="X266" s="21">
        <v>0.01</v>
      </c>
      <c r="Y266" s="14">
        <v>830</v>
      </c>
      <c r="Z266" s="18">
        <f t="shared" si="339"/>
        <v>8.3000000000000007</v>
      </c>
      <c r="AA266" s="14">
        <f t="shared" si="340"/>
        <v>830</v>
      </c>
      <c r="AB266" s="18">
        <f t="shared" si="341"/>
        <v>8.3000000000000007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483</v>
      </c>
      <c r="D268" s="18">
        <v>2.8980000000000001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483</v>
      </c>
      <c r="Q268" s="18">
        <f t="shared" si="336"/>
        <v>4.83</v>
      </c>
      <c r="R268" s="92">
        <f t="shared" si="337"/>
        <v>483</v>
      </c>
      <c r="S268" s="18">
        <f t="shared" si="338"/>
        <v>4.83</v>
      </c>
      <c r="T268" s="16"/>
      <c r="U268" s="18"/>
      <c r="V268" s="16"/>
      <c r="W268" s="18"/>
      <c r="X268" s="21">
        <v>0.01</v>
      </c>
      <c r="Y268" s="14">
        <f>Y264</f>
        <v>483</v>
      </c>
      <c r="Z268" s="18">
        <f t="shared" si="339"/>
        <v>4.83</v>
      </c>
      <c r="AA268" s="14">
        <f t="shared" si="340"/>
        <v>483</v>
      </c>
      <c r="AB268" s="18">
        <f t="shared" si="341"/>
        <v>4.83</v>
      </c>
    </row>
    <row r="269" spans="1:28" s="66" customFormat="1">
      <c r="A269" s="8"/>
      <c r="B269" s="16" t="s">
        <v>172</v>
      </c>
      <c r="C269" s="17">
        <v>557</v>
      </c>
      <c r="D269" s="18">
        <v>3.3420000000000001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572</v>
      </c>
      <c r="Q269" s="18">
        <f t="shared" si="336"/>
        <v>5.72</v>
      </c>
      <c r="R269" s="92">
        <f t="shared" si="337"/>
        <v>572</v>
      </c>
      <c r="S269" s="18">
        <f t="shared" si="338"/>
        <v>5.72</v>
      </c>
      <c r="T269" s="16"/>
      <c r="U269" s="18"/>
      <c r="V269" s="16"/>
      <c r="W269" s="18"/>
      <c r="X269" s="21">
        <v>0.01</v>
      </c>
      <c r="Y269" s="14">
        <f>Y265</f>
        <v>572</v>
      </c>
      <c r="Z269" s="18">
        <f t="shared" si="339"/>
        <v>5.72</v>
      </c>
      <c r="AA269" s="14">
        <f t="shared" si="340"/>
        <v>572</v>
      </c>
      <c r="AB269" s="18">
        <f t="shared" si="341"/>
        <v>5.72</v>
      </c>
    </row>
    <row r="270" spans="1:28" s="66" customFormat="1">
      <c r="A270" s="8"/>
      <c r="B270" s="16" t="s">
        <v>173</v>
      </c>
      <c r="C270" s="17">
        <v>855</v>
      </c>
      <c r="D270" s="18">
        <v>5.13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830</v>
      </c>
      <c r="Q270" s="18">
        <f t="shared" si="336"/>
        <v>8.3000000000000007</v>
      </c>
      <c r="R270" s="92">
        <f t="shared" si="337"/>
        <v>830</v>
      </c>
      <c r="S270" s="18">
        <f t="shared" si="338"/>
        <v>8.3000000000000007</v>
      </c>
      <c r="T270" s="16"/>
      <c r="U270" s="18"/>
      <c r="V270" s="16"/>
      <c r="W270" s="18"/>
      <c r="X270" s="21">
        <v>0.01</v>
      </c>
      <c r="Y270" s="14">
        <f>Y266</f>
        <v>830</v>
      </c>
      <c r="Z270" s="18">
        <f t="shared" si="339"/>
        <v>8.3000000000000007</v>
      </c>
      <c r="AA270" s="14">
        <f t="shared" si="340"/>
        <v>830</v>
      </c>
      <c r="AB270" s="18">
        <f t="shared" si="341"/>
        <v>8.3000000000000007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3</v>
      </c>
      <c r="D281" s="136">
        <v>0.06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60</v>
      </c>
      <c r="D282" s="18">
        <v>0.96</v>
      </c>
      <c r="E282" s="17">
        <f>C282</f>
        <v>60</v>
      </c>
      <c r="F282" s="18">
        <f>D282</f>
        <v>0.96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109</v>
      </c>
      <c r="Q282" s="18">
        <f t="shared" si="336"/>
        <v>2.1800000000000002</v>
      </c>
      <c r="R282" s="92">
        <f t="shared" si="337"/>
        <v>109</v>
      </c>
      <c r="S282" s="18">
        <f t="shared" si="338"/>
        <v>2.1800000000000002</v>
      </c>
      <c r="T282" s="16"/>
      <c r="U282" s="18"/>
      <c r="V282" s="16"/>
      <c r="W282" s="18"/>
      <c r="X282" s="21">
        <v>1.6E-2</v>
      </c>
      <c r="Y282" s="14">
        <v>109</v>
      </c>
      <c r="Z282" s="18">
        <f t="shared" si="343"/>
        <v>1.744</v>
      </c>
      <c r="AA282" s="14">
        <f t="shared" si="344"/>
        <v>109</v>
      </c>
      <c r="AB282" s="18">
        <f t="shared" si="345"/>
        <v>1.744</v>
      </c>
    </row>
    <row r="283" spans="1:28" s="50" customFormat="1">
      <c r="A283" s="46"/>
      <c r="B283" s="82" t="s">
        <v>106</v>
      </c>
      <c r="C283" s="83">
        <f>SUM(C268:C282)</f>
        <v>1964</v>
      </c>
      <c r="D283" s="84">
        <f>SUM(D264:D282)</f>
        <v>25.738999999999994</v>
      </c>
      <c r="E283" s="83">
        <f>SUM(E268:E282)</f>
        <v>66</v>
      </c>
      <c r="F283" s="84">
        <f>SUM(F264:F282)</f>
        <v>6.6539999999999981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2144</v>
      </c>
      <c r="Q283" s="84">
        <f t="shared" ref="Q283" si="355">SUM(Q264:Q282)</f>
        <v>42.96</v>
      </c>
      <c r="R283" s="276">
        <f t="shared" ref="R283" si="356">SUM(R268:R282)</f>
        <v>2144</v>
      </c>
      <c r="S283" s="84">
        <f t="shared" ref="S283" si="357">SUM(S264:S282)</f>
        <v>42.96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2144</v>
      </c>
      <c r="Z283" s="84">
        <f t="shared" ref="Z283" si="361">SUM(Z264:Z282)</f>
        <v>42.444000000000003</v>
      </c>
      <c r="AA283" s="276">
        <f t="shared" ref="AA283" si="362">SUM(AA268:AA282)</f>
        <v>2144</v>
      </c>
      <c r="AB283" s="84">
        <f t="shared" ref="AB283" si="363">SUM(AB264:AB282)</f>
        <v>42.444000000000003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18</v>
      </c>
      <c r="D287" s="185">
        <f>C287*12*0.16</f>
        <v>34.56</v>
      </c>
      <c r="E287" s="184">
        <f>C287</f>
        <v>18</v>
      </c>
      <c r="F287" s="185">
        <f>D287</f>
        <v>34.56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26</v>
      </c>
      <c r="Q287" s="18">
        <f>O287*P287*12</f>
        <v>54.911999999999992</v>
      </c>
      <c r="R287" s="92">
        <f t="shared" si="365"/>
        <v>26</v>
      </c>
      <c r="S287" s="18">
        <f t="shared" si="366"/>
        <v>54.911999999999992</v>
      </c>
      <c r="T287" s="183"/>
      <c r="U287" s="185"/>
      <c r="V287" s="183"/>
      <c r="W287" s="185"/>
      <c r="X287" s="188">
        <v>0.17599999999999999</v>
      </c>
      <c r="Y287" s="333">
        <v>26</v>
      </c>
      <c r="Z287" s="18">
        <f>X287*Y287*12</f>
        <v>54.911999999999992</v>
      </c>
      <c r="AA287" s="14">
        <f>Y287</f>
        <v>26</v>
      </c>
      <c r="AB287" s="18">
        <f>U287+Z287</f>
        <v>54.911999999999992</v>
      </c>
    </row>
    <row r="288" spans="1:28" s="66" customFormat="1">
      <c r="A288" s="8"/>
      <c r="B288" s="183" t="s">
        <v>188</v>
      </c>
      <c r="C288" s="184">
        <v>9</v>
      </c>
      <c r="D288" s="185">
        <f>C288*12*0.16</f>
        <v>17.28</v>
      </c>
      <c r="E288" s="184">
        <f t="shared" ref="E288:E296" si="368">C288</f>
        <v>9</v>
      </c>
      <c r="F288" s="185">
        <f t="shared" ref="F288:F296" si="369">D288</f>
        <v>17.28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13</v>
      </c>
      <c r="Q288" s="18">
        <f>O288*P288*12</f>
        <v>27.455999999999996</v>
      </c>
      <c r="R288" s="92">
        <f t="shared" si="365"/>
        <v>13</v>
      </c>
      <c r="S288" s="18">
        <f t="shared" si="366"/>
        <v>27.455999999999996</v>
      </c>
      <c r="T288" s="183"/>
      <c r="U288" s="185"/>
      <c r="V288" s="183"/>
      <c r="W288" s="185"/>
      <c r="X288" s="188">
        <v>0.17599999999999999</v>
      </c>
      <c r="Y288" s="333">
        <v>13</v>
      </c>
      <c r="Z288" s="18">
        <f t="shared" ref="Z288:Z290" si="370">X288*Y288*12</f>
        <v>27.455999999999996</v>
      </c>
      <c r="AA288" s="14">
        <f t="shared" ref="AA288:AA290" si="371">Y288</f>
        <v>13</v>
      </c>
      <c r="AB288" s="18">
        <f t="shared" ref="AB288:AB290" si="372">U288+Z288</f>
        <v>27.455999999999996</v>
      </c>
    </row>
    <row r="289" spans="1:28" s="66" customFormat="1">
      <c r="A289" s="8"/>
      <c r="B289" s="183" t="s">
        <v>189</v>
      </c>
      <c r="C289" s="184">
        <v>9</v>
      </c>
      <c r="D289" s="185">
        <f>C289*12*0.16</f>
        <v>17.28</v>
      </c>
      <c r="E289" s="184">
        <f t="shared" si="368"/>
        <v>9</v>
      </c>
      <c r="F289" s="185">
        <f t="shared" si="369"/>
        <v>17.28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13</v>
      </c>
      <c r="Q289" s="18">
        <f>O289*P289*12</f>
        <v>27.455999999999996</v>
      </c>
      <c r="R289" s="92">
        <f t="shared" si="365"/>
        <v>13</v>
      </c>
      <c r="S289" s="18">
        <f t="shared" si="366"/>
        <v>27.455999999999996</v>
      </c>
      <c r="T289" s="183"/>
      <c r="U289" s="185"/>
      <c r="V289" s="183"/>
      <c r="W289" s="185"/>
      <c r="X289" s="188">
        <v>0.17599999999999999</v>
      </c>
      <c r="Y289" s="333">
        <v>13</v>
      </c>
      <c r="Z289" s="18">
        <f t="shared" si="370"/>
        <v>27.455999999999996</v>
      </c>
      <c r="AA289" s="14">
        <f t="shared" si="371"/>
        <v>13</v>
      </c>
      <c r="AB289" s="18">
        <f t="shared" si="372"/>
        <v>27.455999999999996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13</v>
      </c>
      <c r="Q290" s="18">
        <f>O290*P290*12</f>
        <v>18.72</v>
      </c>
      <c r="R290" s="92">
        <f t="shared" si="365"/>
        <v>13</v>
      </c>
      <c r="S290" s="18">
        <f t="shared" si="366"/>
        <v>18.72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4</v>
      </c>
      <c r="Q291" s="18">
        <f>O291*P291</f>
        <v>4</v>
      </c>
      <c r="R291" s="92">
        <f t="shared" si="365"/>
        <v>4</v>
      </c>
      <c r="S291" s="18">
        <f t="shared" si="366"/>
        <v>4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9</v>
      </c>
      <c r="Q292" s="18">
        <f>O292*P292</f>
        <v>9</v>
      </c>
      <c r="R292" s="92">
        <f t="shared" si="365"/>
        <v>9</v>
      </c>
      <c r="S292" s="18">
        <f t="shared" si="366"/>
        <v>9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9</v>
      </c>
      <c r="D293" s="185">
        <f>C293*0.5</f>
        <v>4.5</v>
      </c>
      <c r="E293" s="184">
        <f t="shared" si="368"/>
        <v>9</v>
      </c>
      <c r="F293" s="185">
        <f t="shared" si="369"/>
        <v>4.5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13</v>
      </c>
      <c r="Q293" s="18">
        <f t="shared" ref="Q293:Q296" si="376">O293*P293</f>
        <v>6.5</v>
      </c>
      <c r="R293" s="92">
        <f t="shared" ref="R293:R296" si="377">P293</f>
        <v>13</v>
      </c>
      <c r="S293" s="18">
        <f t="shared" ref="S293:S296" si="378">L293+Q293</f>
        <v>6.5</v>
      </c>
      <c r="T293" s="16"/>
      <c r="U293" s="18"/>
      <c r="V293" s="16"/>
      <c r="W293" s="18"/>
      <c r="X293" s="21">
        <v>0.5</v>
      </c>
      <c r="Y293" s="14">
        <v>13</v>
      </c>
      <c r="Z293" s="18">
        <f t="shared" si="373"/>
        <v>6.5</v>
      </c>
      <c r="AA293" s="14">
        <f t="shared" si="374"/>
        <v>13</v>
      </c>
      <c r="AB293" s="18">
        <f t="shared" si="375"/>
        <v>6.5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9</v>
      </c>
      <c r="D294" s="185">
        <f>C294*0.3</f>
        <v>2.6999999999999997</v>
      </c>
      <c r="E294" s="184">
        <f t="shared" si="368"/>
        <v>9</v>
      </c>
      <c r="F294" s="185">
        <f t="shared" si="369"/>
        <v>2.6999999999999997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13</v>
      </c>
      <c r="Q294" s="18">
        <f t="shared" si="376"/>
        <v>3.9</v>
      </c>
      <c r="R294" s="92">
        <f t="shared" si="377"/>
        <v>13</v>
      </c>
      <c r="S294" s="18">
        <f t="shared" si="378"/>
        <v>3.9</v>
      </c>
      <c r="T294" s="183"/>
      <c r="U294" s="185"/>
      <c r="V294" s="183"/>
      <c r="W294" s="185"/>
      <c r="X294" s="188">
        <v>0.3</v>
      </c>
      <c r="Y294" s="333">
        <v>13</v>
      </c>
      <c r="Z294" s="18">
        <f t="shared" si="373"/>
        <v>3.9</v>
      </c>
      <c r="AA294" s="14">
        <f t="shared" si="374"/>
        <v>13</v>
      </c>
      <c r="AB294" s="18">
        <f t="shared" si="375"/>
        <v>3.9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13</v>
      </c>
      <c r="Q295" s="18">
        <f t="shared" si="376"/>
        <v>1.3</v>
      </c>
      <c r="R295" s="92">
        <f t="shared" si="377"/>
        <v>13</v>
      </c>
      <c r="S295" s="18">
        <f t="shared" si="378"/>
        <v>1.3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13</v>
      </c>
      <c r="Q296" s="18">
        <f t="shared" si="376"/>
        <v>1.3</v>
      </c>
      <c r="R296" s="92">
        <f t="shared" si="377"/>
        <v>13</v>
      </c>
      <c r="S296" s="18">
        <f t="shared" si="378"/>
        <v>1.3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9</v>
      </c>
      <c r="D297" s="84">
        <f>SUM(D287:D296)</f>
        <v>76.320000000000007</v>
      </c>
      <c r="E297" s="83">
        <f>E293</f>
        <v>9</v>
      </c>
      <c r="F297" s="84">
        <f>SUM(F287:F296)</f>
        <v>76.320000000000007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13</v>
      </c>
      <c r="Q297" s="84">
        <f t="shared" ref="Q297" si="386">SUM(Q287:Q296)</f>
        <v>154.54400000000001</v>
      </c>
      <c r="R297" s="276">
        <f t="shared" ref="R297" si="387">R293</f>
        <v>13</v>
      </c>
      <c r="S297" s="84">
        <f t="shared" ref="S297" si="388">SUM(S287:S296)</f>
        <v>154.54400000000001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13</v>
      </c>
      <c r="Z297" s="84">
        <f t="shared" ref="Z297" si="391">SUM(Z287:Z296)</f>
        <v>120.22399999999999</v>
      </c>
      <c r="AA297" s="276">
        <f t="shared" ref="AA297" si="392">AA293</f>
        <v>13</v>
      </c>
      <c r="AB297" s="84">
        <f t="shared" ref="AB297" si="393">SUM(AB287:AB296)</f>
        <v>120.22399999999999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33</v>
      </c>
      <c r="D299" s="18">
        <f>C299*0.162*12</f>
        <v>64.152000000000001</v>
      </c>
      <c r="E299" s="17">
        <f>C299</f>
        <v>33</v>
      </c>
      <c r="F299" s="18">
        <f>D299</f>
        <v>64.152000000000001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33</v>
      </c>
      <c r="Q299" s="18">
        <f>O299*P299*12</f>
        <v>70.5672</v>
      </c>
      <c r="R299" s="92">
        <f>P299</f>
        <v>33</v>
      </c>
      <c r="S299" s="18">
        <f>L299+Q299</f>
        <v>70.5672</v>
      </c>
      <c r="T299" s="16"/>
      <c r="U299" s="18"/>
      <c r="V299" s="16"/>
      <c r="W299" s="18"/>
      <c r="X299" s="21">
        <v>0.1782</v>
      </c>
      <c r="Y299" s="14">
        <v>33</v>
      </c>
      <c r="Z299" s="18">
        <f>X299*Y299*12</f>
        <v>70.5672</v>
      </c>
      <c r="AA299" s="14">
        <f>Y299</f>
        <v>33</v>
      </c>
      <c r="AB299" s="18">
        <f>U299+Z299</f>
        <v>70.5672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33</v>
      </c>
      <c r="Q301" s="18">
        <f t="shared" ref="Q301:Q305" si="400">O301*P301</f>
        <v>3.3000000000000003</v>
      </c>
      <c r="R301" s="92">
        <f t="shared" si="396"/>
        <v>33</v>
      </c>
      <c r="S301" s="18">
        <f t="shared" ref="S301:S305" si="401">L301+Q301</f>
        <v>3.3000000000000003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33</v>
      </c>
      <c r="D302" s="18">
        <f>C302*0.1</f>
        <v>3.3000000000000003</v>
      </c>
      <c r="E302" s="17">
        <f>C302</f>
        <v>33</v>
      </c>
      <c r="F302" s="18">
        <f>D302</f>
        <v>3.3000000000000003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33</v>
      </c>
      <c r="Q302" s="18">
        <f t="shared" si="400"/>
        <v>3.3000000000000003</v>
      </c>
      <c r="R302" s="92">
        <f t="shared" si="396"/>
        <v>33</v>
      </c>
      <c r="S302" s="18">
        <f t="shared" si="401"/>
        <v>3.3000000000000003</v>
      </c>
      <c r="T302" s="16"/>
      <c r="U302" s="18"/>
      <c r="V302" s="16"/>
      <c r="W302" s="18"/>
      <c r="X302" s="21">
        <v>0.1</v>
      </c>
      <c r="Y302" s="14">
        <v>33</v>
      </c>
      <c r="Z302" s="18">
        <f t="shared" si="402"/>
        <v>3.3000000000000003</v>
      </c>
      <c r="AA302" s="14">
        <f t="shared" si="398"/>
        <v>33</v>
      </c>
      <c r="AB302" s="18">
        <f t="shared" si="403"/>
        <v>3.3000000000000003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33</v>
      </c>
      <c r="D303" s="185">
        <f>C303*0.12</f>
        <v>3.96</v>
      </c>
      <c r="E303" s="17">
        <f>C303</f>
        <v>33</v>
      </c>
      <c r="F303" s="18">
        <f>D303</f>
        <v>3.96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33</v>
      </c>
      <c r="Q303" s="18">
        <f t="shared" si="400"/>
        <v>3.96</v>
      </c>
      <c r="R303" s="92">
        <f t="shared" si="396"/>
        <v>33</v>
      </c>
      <c r="S303" s="18">
        <f t="shared" si="401"/>
        <v>3.96</v>
      </c>
      <c r="T303" s="183"/>
      <c r="U303" s="185"/>
      <c r="V303" s="183"/>
      <c r="W303" s="185"/>
      <c r="X303" s="188">
        <v>0.12</v>
      </c>
      <c r="Y303" s="333">
        <v>33</v>
      </c>
      <c r="Z303" s="18">
        <f t="shared" si="402"/>
        <v>3.96</v>
      </c>
      <c r="AA303" s="14">
        <f t="shared" si="398"/>
        <v>33</v>
      </c>
      <c r="AB303" s="18">
        <f t="shared" si="403"/>
        <v>3.96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33</v>
      </c>
      <c r="Q304" s="18">
        <f t="shared" si="400"/>
        <v>0.99</v>
      </c>
      <c r="R304" s="92">
        <f t="shared" si="396"/>
        <v>33</v>
      </c>
      <c r="S304" s="18">
        <f t="shared" si="401"/>
        <v>0.99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33</v>
      </c>
      <c r="Q305" s="18">
        <f t="shared" si="400"/>
        <v>0.66</v>
      </c>
      <c r="R305" s="92">
        <f t="shared" si="396"/>
        <v>33</v>
      </c>
      <c r="S305" s="18">
        <f t="shared" si="401"/>
        <v>0.66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33</v>
      </c>
      <c r="D306" s="84">
        <f>SUM(D299:D305)</f>
        <v>71.411999999999992</v>
      </c>
      <c r="E306" s="83"/>
      <c r="F306" s="84">
        <f>SUM(F299:F305)</f>
        <v>71.411999999999992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33</v>
      </c>
      <c r="Q306" s="84">
        <f>SUM(Q299:Q305)</f>
        <v>82.777199999999979</v>
      </c>
      <c r="R306" s="276">
        <f>R302</f>
        <v>33</v>
      </c>
      <c r="S306" s="84">
        <f>SUM(S299:S305)</f>
        <v>82.777199999999979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33</v>
      </c>
      <c r="Z306" s="84">
        <f>SUM(Z299:Z305)</f>
        <v>77.827199999999991</v>
      </c>
      <c r="AA306" s="276">
        <f>AA302</f>
        <v>33</v>
      </c>
      <c r="AB306" s="84">
        <f>SUM(AB299:AB305)</f>
        <v>77.827199999999991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483</v>
      </c>
      <c r="Q319" s="18">
        <f>O319*P319</f>
        <v>2.415</v>
      </c>
      <c r="R319" s="92">
        <f>P319</f>
        <v>483</v>
      </c>
      <c r="S319" s="18">
        <f>L319+Q319</f>
        <v>2.415</v>
      </c>
      <c r="T319" s="127"/>
      <c r="U319" s="129"/>
      <c r="V319" s="127"/>
      <c r="W319" s="129"/>
      <c r="X319" s="131">
        <v>5.0000000000000001E-3</v>
      </c>
      <c r="Y319" s="108">
        <v>483</v>
      </c>
      <c r="Z319" s="18">
        <f t="shared" ref="Z319:Z321" si="425">X319*Y319</f>
        <v>2.415</v>
      </c>
      <c r="AA319" s="14">
        <f t="shared" ref="AA319:AA321" si="426">Y319</f>
        <v>483</v>
      </c>
      <c r="AB319" s="18">
        <f t="shared" ref="AB319:AB321" si="427">U319+Z319</f>
        <v>2.415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572</v>
      </c>
      <c r="Q320" s="18">
        <f t="shared" ref="Q320:Q321" si="428">O320*P320</f>
        <v>2.86</v>
      </c>
      <c r="R320" s="92">
        <f t="shared" ref="R320:R321" si="429">P320</f>
        <v>572</v>
      </c>
      <c r="S320" s="18">
        <f t="shared" ref="S320:S321" si="430">L320+Q320</f>
        <v>2.86</v>
      </c>
      <c r="T320" s="127"/>
      <c r="U320" s="129"/>
      <c r="V320" s="127"/>
      <c r="W320" s="129"/>
      <c r="X320" s="131">
        <v>5.0000000000000001E-3</v>
      </c>
      <c r="Y320" s="108">
        <v>572</v>
      </c>
      <c r="Z320" s="18">
        <f t="shared" si="425"/>
        <v>2.86</v>
      </c>
      <c r="AA320" s="14">
        <f t="shared" si="426"/>
        <v>572</v>
      </c>
      <c r="AB320" s="18">
        <f t="shared" si="427"/>
        <v>2.86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830</v>
      </c>
      <c r="Q321" s="18">
        <f t="shared" si="428"/>
        <v>4.1500000000000004</v>
      </c>
      <c r="R321" s="92">
        <f t="shared" si="429"/>
        <v>830</v>
      </c>
      <c r="S321" s="18">
        <f t="shared" si="430"/>
        <v>4.1500000000000004</v>
      </c>
      <c r="T321" s="127"/>
      <c r="U321" s="129"/>
      <c r="V321" s="127"/>
      <c r="W321" s="129"/>
      <c r="X321" s="131">
        <v>5.0000000000000001E-3</v>
      </c>
      <c r="Y321" s="108">
        <v>830</v>
      </c>
      <c r="Z321" s="18">
        <f t="shared" si="425"/>
        <v>4.1500000000000004</v>
      </c>
      <c r="AA321" s="14">
        <f t="shared" si="426"/>
        <v>830</v>
      </c>
      <c r="AB321" s="18">
        <f t="shared" si="427"/>
        <v>4.1500000000000004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1885</v>
      </c>
      <c r="Q322" s="84">
        <f t="shared" si="433"/>
        <v>9.4250000000000007</v>
      </c>
      <c r="R322" s="276">
        <f t="shared" si="433"/>
        <v>1885</v>
      </c>
      <c r="S322" s="84">
        <f t="shared" si="433"/>
        <v>9.4250000000000007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1885</v>
      </c>
      <c r="Z322" s="84">
        <f>SUM(Z319:Z321)</f>
        <v>9.4250000000000007</v>
      </c>
      <c r="AA322" s="276">
        <f>SUM(AA319:AA321)</f>
        <v>1885</v>
      </c>
      <c r="AB322" s="84">
        <f>SUM(AB319:AB321)</f>
        <v>9.4250000000000007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370</v>
      </c>
      <c r="D324" s="18">
        <v>18.5</v>
      </c>
      <c r="E324" s="17">
        <f t="shared" ref="E324:F325" si="435">C324</f>
        <v>370</v>
      </c>
      <c r="F324" s="18">
        <f t="shared" si="435"/>
        <v>18.5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380</v>
      </c>
      <c r="Q324" s="18">
        <f t="shared" ref="Q324:Q325" si="436">O324*P324</f>
        <v>19</v>
      </c>
      <c r="R324" s="92">
        <f t="shared" ref="R324:R325" si="437">P324</f>
        <v>380</v>
      </c>
      <c r="S324" s="18">
        <f t="shared" ref="S324:S325" si="438">L324+Q324</f>
        <v>19</v>
      </c>
      <c r="T324" s="16"/>
      <c r="U324" s="18"/>
      <c r="V324" s="16"/>
      <c r="W324" s="18"/>
      <c r="X324" s="21">
        <v>0.05</v>
      </c>
      <c r="Y324" s="14">
        <v>369</v>
      </c>
      <c r="Z324" s="18">
        <f t="shared" ref="Z324:Z325" si="439">X324*Y324</f>
        <v>18.45</v>
      </c>
      <c r="AA324" s="14">
        <f t="shared" ref="AA324:AA325" si="440">Y324</f>
        <v>369</v>
      </c>
      <c r="AB324" s="18">
        <f t="shared" ref="AB324:AB325" si="441">U324+Z324</f>
        <v>18.45</v>
      </c>
      <c r="AC324" s="343">
        <f>P324-Y324</f>
        <v>11</v>
      </c>
    </row>
    <row r="325" spans="1:29" s="66" customFormat="1">
      <c r="A325" s="8">
        <v>17.02</v>
      </c>
      <c r="B325" s="16" t="s">
        <v>205</v>
      </c>
      <c r="C325" s="17">
        <v>168</v>
      </c>
      <c r="D325" s="18">
        <v>11.760000000000002</v>
      </c>
      <c r="E325" s="17">
        <f t="shared" si="435"/>
        <v>168</v>
      </c>
      <c r="F325" s="18">
        <f t="shared" si="435"/>
        <v>11.760000000000002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179</v>
      </c>
      <c r="Q325" s="18">
        <f t="shared" si="436"/>
        <v>12.530000000000001</v>
      </c>
      <c r="R325" s="92">
        <f t="shared" si="437"/>
        <v>179</v>
      </c>
      <c r="S325" s="18">
        <f t="shared" si="438"/>
        <v>12.530000000000001</v>
      </c>
      <c r="T325" s="16"/>
      <c r="U325" s="18"/>
      <c r="V325" s="16"/>
      <c r="W325" s="18"/>
      <c r="X325" s="21">
        <v>7.0000000000000007E-2</v>
      </c>
      <c r="Y325" s="14">
        <v>179</v>
      </c>
      <c r="Z325" s="18">
        <f t="shared" si="439"/>
        <v>12.530000000000001</v>
      </c>
      <c r="AA325" s="14">
        <f t="shared" si="440"/>
        <v>179</v>
      </c>
      <c r="AB325" s="18">
        <f t="shared" si="441"/>
        <v>12.530000000000001</v>
      </c>
      <c r="AC325" s="343">
        <f>P325-Y325</f>
        <v>0</v>
      </c>
    </row>
    <row r="326" spans="1:29" s="50" customFormat="1">
      <c r="A326" s="46"/>
      <c r="B326" s="82" t="s">
        <v>106</v>
      </c>
      <c r="C326" s="83">
        <f>SUM(C324:C325)</f>
        <v>538</v>
      </c>
      <c r="D326" s="84">
        <f>SUM(D324:D325)</f>
        <v>30.26</v>
      </c>
      <c r="E326" s="83">
        <f>SUM(E324:E325)</f>
        <v>538</v>
      </c>
      <c r="F326" s="84">
        <f>SUM(F324:F325)</f>
        <v>30.26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559</v>
      </c>
      <c r="Q326" s="84">
        <f t="shared" si="444"/>
        <v>31.53</v>
      </c>
      <c r="R326" s="276">
        <f t="shared" si="444"/>
        <v>559</v>
      </c>
      <c r="S326" s="84">
        <f t="shared" si="444"/>
        <v>31.53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548</v>
      </c>
      <c r="Z326" s="84">
        <f t="shared" si="446"/>
        <v>30.98</v>
      </c>
      <c r="AA326" s="276">
        <f t="shared" si="446"/>
        <v>548</v>
      </c>
      <c r="AB326" s="84">
        <f t="shared" si="446"/>
        <v>30.98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551</v>
      </c>
      <c r="D332" s="18">
        <v>38</v>
      </c>
      <c r="E332" s="17">
        <f t="shared" ref="E332:F332" si="449">C332</f>
        <v>551</v>
      </c>
      <c r="F332" s="18">
        <f t="shared" si="449"/>
        <v>38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566</v>
      </c>
      <c r="Q332" s="18">
        <v>39.15</v>
      </c>
      <c r="R332" s="92">
        <f>P332</f>
        <v>566</v>
      </c>
      <c r="S332" s="18">
        <f>L332+Q332</f>
        <v>39.15</v>
      </c>
      <c r="T332" s="16"/>
      <c r="U332" s="18"/>
      <c r="V332" s="16"/>
      <c r="W332" s="18"/>
      <c r="X332" s="21"/>
      <c r="Y332" s="14">
        <v>566</v>
      </c>
      <c r="Z332" s="18">
        <v>39.15</v>
      </c>
      <c r="AA332" s="14">
        <f>Y332</f>
        <v>566</v>
      </c>
      <c r="AB332" s="18">
        <f>U332+Z332</f>
        <v>39.15</v>
      </c>
    </row>
    <row r="333" spans="1:29" s="50" customFormat="1">
      <c r="A333" s="46"/>
      <c r="B333" s="82" t="s">
        <v>106</v>
      </c>
      <c r="C333" s="83">
        <f>C332</f>
        <v>551</v>
      </c>
      <c r="D333" s="84">
        <f>D332</f>
        <v>38</v>
      </c>
      <c r="E333" s="83">
        <f>E332</f>
        <v>551</v>
      </c>
      <c r="F333" s="84">
        <f>F332</f>
        <v>38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566</v>
      </c>
      <c r="Q333" s="84">
        <f t="shared" si="452"/>
        <v>39.15</v>
      </c>
      <c r="R333" s="276">
        <f t="shared" si="452"/>
        <v>566</v>
      </c>
      <c r="S333" s="84">
        <f t="shared" si="452"/>
        <v>39.15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566</v>
      </c>
      <c r="Z333" s="84">
        <f>Z332</f>
        <v>39.15</v>
      </c>
      <c r="AA333" s="276">
        <f>AA332</f>
        <v>566</v>
      </c>
      <c r="AB333" s="84">
        <f>AB332</f>
        <v>39.15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934</v>
      </c>
      <c r="D336" s="18">
        <v>28.02</v>
      </c>
      <c r="E336" s="17">
        <f>C336</f>
        <v>934</v>
      </c>
      <c r="F336" s="18">
        <f>D336</f>
        <v>28.02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545</v>
      </c>
      <c r="Q336" s="18">
        <f>O336*P336</f>
        <v>16.349999999999998</v>
      </c>
      <c r="R336" s="92">
        <f>P336</f>
        <v>545</v>
      </c>
      <c r="S336" s="18">
        <f>L336+Q336</f>
        <v>16.349999999999998</v>
      </c>
      <c r="T336" s="16"/>
      <c r="U336" s="18"/>
      <c r="V336" s="16"/>
      <c r="W336" s="18"/>
      <c r="X336" s="21">
        <v>0.03</v>
      </c>
      <c r="Y336" s="14">
        <v>474</v>
      </c>
      <c r="Z336" s="18">
        <f t="shared" ref="Z336" si="454">X336*Y336</f>
        <v>14.219999999999999</v>
      </c>
      <c r="AA336" s="14">
        <f t="shared" ref="AA336" si="455">Y336</f>
        <v>474</v>
      </c>
      <c r="AB336" s="18">
        <f t="shared" ref="AB336" si="456">U336+Z336</f>
        <v>14.219999999999999</v>
      </c>
    </row>
    <row r="337" spans="1:28" s="50" customFormat="1">
      <c r="A337" s="46"/>
      <c r="B337" s="82" t="s">
        <v>106</v>
      </c>
      <c r="C337" s="83">
        <f>C336</f>
        <v>934</v>
      </c>
      <c r="D337" s="84">
        <f>D336</f>
        <v>28.02</v>
      </c>
      <c r="E337" s="83">
        <f>E336</f>
        <v>934</v>
      </c>
      <c r="F337" s="84">
        <f>F336</f>
        <v>28.02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545</v>
      </c>
      <c r="Q337" s="84">
        <f t="shared" si="459"/>
        <v>16.349999999999998</v>
      </c>
      <c r="R337" s="276">
        <f t="shared" si="459"/>
        <v>545</v>
      </c>
      <c r="S337" s="84">
        <f t="shared" si="459"/>
        <v>16.349999999999998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474</v>
      </c>
      <c r="Z337" s="84">
        <f t="shared" si="461"/>
        <v>14.219999999999999</v>
      </c>
      <c r="AA337" s="276">
        <f t="shared" si="461"/>
        <v>474</v>
      </c>
      <c r="AB337" s="84">
        <f t="shared" si="461"/>
        <v>14.219999999999999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3024</v>
      </c>
      <c r="D346" s="18">
        <v>9.072000000000001</v>
      </c>
      <c r="E346" s="17">
        <v>2868</v>
      </c>
      <c r="F346" s="18">
        <v>8.604000000000001</v>
      </c>
      <c r="G346" s="8">
        <f>E346/C346*100</f>
        <v>94.841269841269835</v>
      </c>
      <c r="H346" s="18">
        <f>F346/D346*100</f>
        <v>94.841269841269835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3354</v>
      </c>
      <c r="Q346" s="18">
        <f>O346*P346</f>
        <v>10.061999999999999</v>
      </c>
      <c r="R346" s="92">
        <f>P346</f>
        <v>3354</v>
      </c>
      <c r="S346" s="18">
        <f>L346+Q346</f>
        <v>10.061999999999999</v>
      </c>
      <c r="T346" s="16"/>
      <c r="U346" s="18"/>
      <c r="V346" s="16"/>
      <c r="W346" s="18"/>
      <c r="X346" s="21">
        <v>3.0000000000000001E-3</v>
      </c>
      <c r="Y346" s="14">
        <v>3096</v>
      </c>
      <c r="Z346" s="18">
        <f t="shared" ref="Z346" si="469">X346*Y346</f>
        <v>9.2880000000000003</v>
      </c>
      <c r="AA346" s="14">
        <f t="shared" ref="AA346" si="470">Y346</f>
        <v>3096</v>
      </c>
      <c r="AB346" s="18">
        <f t="shared" ref="AB346" si="471">U346+Z346</f>
        <v>9.2880000000000003</v>
      </c>
    </row>
    <row r="347" spans="1:28" s="50" customFormat="1">
      <c r="A347" s="46"/>
      <c r="B347" s="47" t="s">
        <v>104</v>
      </c>
      <c r="C347" s="48">
        <f>C346</f>
        <v>3024</v>
      </c>
      <c r="D347" s="49">
        <f>D346</f>
        <v>9.072000000000001</v>
      </c>
      <c r="E347" s="48">
        <f>E346</f>
        <v>2868</v>
      </c>
      <c r="F347" s="49">
        <f>F346</f>
        <v>8.604000000000001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3354</v>
      </c>
      <c r="Q347" s="49">
        <f t="shared" si="474"/>
        <v>10.061999999999999</v>
      </c>
      <c r="R347" s="286">
        <f t="shared" si="474"/>
        <v>3354</v>
      </c>
      <c r="S347" s="49">
        <f t="shared" si="474"/>
        <v>10.061999999999999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3096</v>
      </c>
      <c r="Z347" s="49">
        <f>Z346</f>
        <v>9.2880000000000003</v>
      </c>
      <c r="AA347" s="286">
        <f>AA346</f>
        <v>3096</v>
      </c>
      <c r="AB347" s="49">
        <f>AB346</f>
        <v>9.2880000000000003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26</v>
      </c>
      <c r="E355" s="17">
        <f t="shared" si="476"/>
        <v>0</v>
      </c>
      <c r="F355" s="18">
        <f t="shared" si="477"/>
        <v>21.6</v>
      </c>
      <c r="G355" s="8" t="e">
        <f t="shared" si="486"/>
        <v>#DIV/0!</v>
      </c>
      <c r="H355" s="18">
        <f t="shared" si="486"/>
        <v>83.07692307692308</v>
      </c>
      <c r="I355" s="16"/>
      <c r="J355" s="20"/>
      <c r="K355" s="16">
        <v>0</v>
      </c>
      <c r="L355" s="18">
        <v>4.3999999999999986</v>
      </c>
      <c r="M355" s="16"/>
      <c r="N355" s="18"/>
      <c r="O355" s="138">
        <v>8.3000000000000007</v>
      </c>
      <c r="P355" s="92">
        <v>5</v>
      </c>
      <c r="Q355" s="18">
        <f t="shared" si="479"/>
        <v>41.5</v>
      </c>
      <c r="R355" s="92">
        <f t="shared" si="480"/>
        <v>5</v>
      </c>
      <c r="S355" s="18">
        <f t="shared" si="481"/>
        <v>45.9</v>
      </c>
      <c r="T355" s="16">
        <v>0</v>
      </c>
      <c r="U355" s="18">
        <v>4.3999999999999986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4.3999999999999986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0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1</v>
      </c>
      <c r="D359" s="129">
        <v>1.95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1</v>
      </c>
      <c r="L359" s="129">
        <v>1.95</v>
      </c>
      <c r="M359" s="127"/>
      <c r="N359" s="129"/>
      <c r="O359" s="245">
        <v>2.1</v>
      </c>
      <c r="P359" s="92">
        <v>2</v>
      </c>
      <c r="Q359" s="18">
        <f t="shared" si="479"/>
        <v>4.2</v>
      </c>
      <c r="R359" s="92">
        <f t="shared" si="480"/>
        <v>2</v>
      </c>
      <c r="S359" s="18">
        <f t="shared" si="481"/>
        <v>6.15</v>
      </c>
      <c r="T359" s="127">
        <v>1</v>
      </c>
      <c r="U359" s="129">
        <v>1.95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1.95</v>
      </c>
    </row>
    <row r="360" spans="1:28">
      <c r="A360" s="8">
        <f t="shared" si="485"/>
        <v>23.110000000000003</v>
      </c>
      <c r="B360" s="16" t="s">
        <v>240</v>
      </c>
      <c r="C360" s="17">
        <v>1</v>
      </c>
      <c r="D360" s="18">
        <v>1.95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</v>
      </c>
      <c r="L360" s="18">
        <v>1.95</v>
      </c>
      <c r="M360" s="16"/>
      <c r="N360" s="18"/>
      <c r="O360" s="138">
        <v>2.1</v>
      </c>
      <c r="P360" s="92">
        <v>0</v>
      </c>
      <c r="Q360" s="18">
        <f t="shared" si="479"/>
        <v>0</v>
      </c>
      <c r="R360" s="92">
        <f t="shared" si="480"/>
        <v>0</v>
      </c>
      <c r="S360" s="18">
        <f t="shared" si="481"/>
        <v>1.95</v>
      </c>
      <c r="T360" s="16">
        <v>1</v>
      </c>
      <c r="U360" s="18">
        <v>1.95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1.95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15</v>
      </c>
      <c r="Q361" s="18">
        <f t="shared" si="479"/>
        <v>16.5</v>
      </c>
      <c r="R361" s="92">
        <f t="shared" si="480"/>
        <v>15</v>
      </c>
      <c r="S361" s="18">
        <f t="shared" si="481"/>
        <v>16.5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10</v>
      </c>
      <c r="D364" s="129">
        <v>12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10</v>
      </c>
      <c r="L364" s="129">
        <v>12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12</v>
      </c>
      <c r="T364" s="127">
        <v>10</v>
      </c>
      <c r="U364" s="129">
        <v>12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12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/>
      <c r="Q367" s="18">
        <f t="shared" si="479"/>
        <v>0</v>
      </c>
      <c r="R367" s="92">
        <f t="shared" si="480"/>
        <v>0</v>
      </c>
      <c r="S367" s="18">
        <f t="shared" si="481"/>
        <v>0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84</v>
      </c>
      <c r="Q370" s="18">
        <f>O370*P370</f>
        <v>21.84</v>
      </c>
      <c r="R370" s="92">
        <f>P370</f>
        <v>84</v>
      </c>
      <c r="S370" s="18">
        <f>L370+Q370</f>
        <v>21.84</v>
      </c>
      <c r="T370" s="24">
        <v>0</v>
      </c>
      <c r="U370" s="26">
        <v>0</v>
      </c>
      <c r="V370" s="24"/>
      <c r="W370" s="26"/>
      <c r="X370" s="244">
        <v>0.26</v>
      </c>
      <c r="Y370" s="14">
        <v>84</v>
      </c>
      <c r="Z370" s="18">
        <f t="shared" si="482"/>
        <v>21.84</v>
      </c>
      <c r="AA370" s="14">
        <f t="shared" si="483"/>
        <v>84</v>
      </c>
      <c r="AB370" s="18">
        <f t="shared" si="484"/>
        <v>21.84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4</v>
      </c>
      <c r="Q381" s="18">
        <f t="shared" si="487"/>
        <v>124</v>
      </c>
      <c r="R381" s="92">
        <f t="shared" si="488"/>
        <v>4</v>
      </c>
      <c r="S381" s="18">
        <f t="shared" si="489"/>
        <v>124</v>
      </c>
      <c r="T381" s="263">
        <v>0</v>
      </c>
      <c r="U381" s="265">
        <v>0</v>
      </c>
      <c r="V381" s="263"/>
      <c r="W381" s="265"/>
      <c r="X381" s="268">
        <v>31</v>
      </c>
      <c r="Y381" s="14">
        <v>2</v>
      </c>
      <c r="Z381" s="18">
        <f t="shared" si="482"/>
        <v>62</v>
      </c>
      <c r="AA381" s="14">
        <f t="shared" si="483"/>
        <v>2</v>
      </c>
      <c r="AB381" s="18">
        <f t="shared" si="484"/>
        <v>62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11</v>
      </c>
      <c r="Q383" s="18">
        <f t="shared" si="487"/>
        <v>91.300000000000011</v>
      </c>
      <c r="R383" s="92">
        <f t="shared" si="488"/>
        <v>11</v>
      </c>
      <c r="S383" s="18">
        <f t="shared" si="489"/>
        <v>91.300000000000011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1</v>
      </c>
      <c r="Z383" s="18">
        <f t="shared" si="482"/>
        <v>8.3000000000000007</v>
      </c>
      <c r="AA383" s="14">
        <f t="shared" si="483"/>
        <v>1</v>
      </c>
      <c r="AB383" s="18">
        <f t="shared" si="484"/>
        <v>8.3000000000000007</v>
      </c>
    </row>
    <row r="384" spans="1:28" s="50" customFormat="1">
      <c r="A384" s="46"/>
      <c r="B384" s="82" t="s">
        <v>104</v>
      </c>
      <c r="C384" s="83">
        <f>SUM(C350:C383)</f>
        <v>12</v>
      </c>
      <c r="D384" s="84">
        <f>SUM(D350:D383)</f>
        <v>41.9</v>
      </c>
      <c r="E384" s="83">
        <f>SUM(E350:E383)</f>
        <v>0</v>
      </c>
      <c r="F384" s="84">
        <f>SUM(F350:F383)</f>
        <v>21.6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12</v>
      </c>
      <c r="L384" s="84">
        <f t="shared" si="490"/>
        <v>20.299999999999997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121</v>
      </c>
      <c r="Q384" s="84">
        <f t="shared" si="491"/>
        <v>299.34000000000003</v>
      </c>
      <c r="R384" s="276">
        <f t="shared" si="491"/>
        <v>121</v>
      </c>
      <c r="S384" s="84">
        <f t="shared" si="491"/>
        <v>319.64</v>
      </c>
      <c r="T384" s="83">
        <f t="shared" si="491"/>
        <v>12</v>
      </c>
      <c r="U384" s="84">
        <f t="shared" si="491"/>
        <v>20.299999999999997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87</v>
      </c>
      <c r="Z384" s="84">
        <f t="shared" si="492"/>
        <v>92.14</v>
      </c>
      <c r="AA384" s="276">
        <f t="shared" si="492"/>
        <v>87</v>
      </c>
      <c r="AB384" s="84">
        <f t="shared" si="492"/>
        <v>112.44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133.5303725</v>
      </c>
      <c r="R388" s="92"/>
      <c r="S388" s="18">
        <f>Q388</f>
        <v>133.5303725</v>
      </c>
      <c r="T388" s="16"/>
      <c r="U388" s="18"/>
      <c r="V388" s="16"/>
      <c r="W388" s="18"/>
      <c r="X388" s="21"/>
      <c r="Y388" s="14"/>
      <c r="Z388" s="18">
        <v>108</v>
      </c>
      <c r="AA388" s="14">
        <f t="shared" ref="AA388" si="494">Y388</f>
        <v>0</v>
      </c>
      <c r="AB388" s="18">
        <f t="shared" ref="AB388" si="495">U388+Z388</f>
        <v>108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133.5303725</v>
      </c>
      <c r="R391" s="276">
        <f t="shared" si="500"/>
        <v>0</v>
      </c>
      <c r="S391" s="84">
        <f t="shared" si="500"/>
        <v>133.5303725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108</v>
      </c>
      <c r="AA391" s="276">
        <f>SUM(AA388:AA390)</f>
        <v>0</v>
      </c>
      <c r="AB391" s="84">
        <f>SUM(AB388:AB390)</f>
        <v>108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18.3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630</v>
      </c>
      <c r="Q393" s="129">
        <v>30.32</v>
      </c>
      <c r="R393" s="92">
        <f>P393</f>
        <v>630</v>
      </c>
      <c r="S393" s="18">
        <f>Q393</f>
        <v>30.32</v>
      </c>
      <c r="T393" s="127"/>
      <c r="U393" s="129"/>
      <c r="V393" s="127"/>
      <c r="W393" s="129"/>
      <c r="X393" s="131"/>
      <c r="Y393" s="108">
        <v>630</v>
      </c>
      <c r="Z393" s="129">
        <v>25</v>
      </c>
      <c r="AA393" s="14">
        <f t="shared" ref="AA393:AA396" si="503">Y393</f>
        <v>630</v>
      </c>
      <c r="AB393" s="18">
        <f t="shared" ref="AB393:AB396" si="504">U393+Z393</f>
        <v>25</v>
      </c>
    </row>
    <row r="394" spans="1:29">
      <c r="A394" s="126"/>
      <c r="B394" s="127" t="s">
        <v>172</v>
      </c>
      <c r="C394" s="128"/>
      <c r="D394" s="129">
        <v>3.25</v>
      </c>
      <c r="E394" s="189">
        <v>17343</v>
      </c>
      <c r="F394" s="129">
        <v>1.04</v>
      </c>
      <c r="G394" s="8" t="e">
        <f t="shared" si="502"/>
        <v>#DIV/0!</v>
      </c>
      <c r="H394" s="18">
        <f t="shared" si="502"/>
        <v>32</v>
      </c>
      <c r="I394" s="127"/>
      <c r="J394" s="130"/>
      <c r="K394" s="127"/>
      <c r="L394" s="129"/>
      <c r="M394" s="127"/>
      <c r="N394" s="129"/>
      <c r="O394" s="131"/>
      <c r="P394" s="277">
        <v>5429</v>
      </c>
      <c r="Q394" s="129">
        <v>6.5149999999999997</v>
      </c>
      <c r="R394" s="92">
        <f t="shared" ref="R394:R396" si="505">P394</f>
        <v>5429</v>
      </c>
      <c r="S394" s="18">
        <f t="shared" ref="S394:S396" si="506">Q394</f>
        <v>6.5149999999999997</v>
      </c>
      <c r="T394" s="127"/>
      <c r="U394" s="129"/>
      <c r="V394" s="127"/>
      <c r="W394" s="129"/>
      <c r="X394" s="131"/>
      <c r="Y394" s="108">
        <v>5429</v>
      </c>
      <c r="Z394" s="129">
        <v>6.5149999999999997</v>
      </c>
      <c r="AA394" s="14">
        <f t="shared" si="503"/>
        <v>5429</v>
      </c>
      <c r="AB394" s="18">
        <f t="shared" si="504"/>
        <v>6.5149999999999997</v>
      </c>
    </row>
    <row r="395" spans="1:29">
      <c r="A395" s="126"/>
      <c r="B395" s="127" t="s">
        <v>173</v>
      </c>
      <c r="C395" s="128"/>
      <c r="D395" s="129">
        <v>30.5</v>
      </c>
      <c r="E395" s="189">
        <v>14547</v>
      </c>
      <c r="F395" s="129">
        <v>1.1599999999999999</v>
      </c>
      <c r="G395" s="8" t="e">
        <f t="shared" si="502"/>
        <v>#DIV/0!</v>
      </c>
      <c r="H395" s="18">
        <f t="shared" si="502"/>
        <v>3.8032786885245895</v>
      </c>
      <c r="I395" s="127"/>
      <c r="J395" s="130"/>
      <c r="K395" s="127"/>
      <c r="L395" s="129"/>
      <c r="M395" s="127"/>
      <c r="N395" s="129"/>
      <c r="O395" s="131"/>
      <c r="P395" s="277">
        <v>181</v>
      </c>
      <c r="Q395" s="129">
        <v>55.8</v>
      </c>
      <c r="R395" s="92">
        <f t="shared" si="505"/>
        <v>181</v>
      </c>
      <c r="S395" s="18">
        <f t="shared" si="506"/>
        <v>55.8</v>
      </c>
      <c r="T395" s="127"/>
      <c r="U395" s="129"/>
      <c r="V395" s="127"/>
      <c r="W395" s="129"/>
      <c r="X395" s="131"/>
      <c r="Y395" s="108">
        <v>181</v>
      </c>
      <c r="Z395" s="129">
        <v>35</v>
      </c>
      <c r="AA395" s="14">
        <f t="shared" si="503"/>
        <v>181</v>
      </c>
      <c r="AB395" s="18">
        <f t="shared" si="504"/>
        <v>35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19.743419362500003</v>
      </c>
      <c r="R396" s="92">
        <f t="shared" si="505"/>
        <v>0</v>
      </c>
      <c r="S396" s="18">
        <f t="shared" si="506"/>
        <v>19.743419362500003</v>
      </c>
      <c r="T396" s="16"/>
      <c r="U396" s="18"/>
      <c r="V396" s="16"/>
      <c r="W396" s="18"/>
      <c r="X396" s="21"/>
      <c r="Y396" s="14"/>
      <c r="Z396" s="18">
        <v>12</v>
      </c>
      <c r="AA396" s="14">
        <f t="shared" si="503"/>
        <v>0</v>
      </c>
      <c r="AB396" s="18">
        <f t="shared" si="504"/>
        <v>12</v>
      </c>
    </row>
    <row r="397" spans="1:29" s="50" customFormat="1">
      <c r="A397" s="46"/>
      <c r="B397" s="82" t="s">
        <v>106</v>
      </c>
      <c r="C397" s="83"/>
      <c r="D397" s="84">
        <f>SUM(D393:D396)</f>
        <v>75.882000000000005</v>
      </c>
      <c r="E397" s="83">
        <f>SUM(E393:E396)</f>
        <v>31890</v>
      </c>
      <c r="F397" s="84">
        <f>SUM(F393:F396)</f>
        <v>2.2000000000000002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6240</v>
      </c>
      <c r="Q397" s="84">
        <f t="shared" si="508"/>
        <v>112.3784193625</v>
      </c>
      <c r="R397" s="276">
        <f t="shared" si="508"/>
        <v>6240</v>
      </c>
      <c r="S397" s="84">
        <f t="shared" si="508"/>
        <v>112.3784193625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6240</v>
      </c>
      <c r="Z397" s="84">
        <f>SUM(Z393:Z396)</f>
        <v>78.515000000000001</v>
      </c>
      <c r="AA397" s="276">
        <f>SUM(AA393:AA396)</f>
        <v>6240</v>
      </c>
      <c r="AB397" s="84">
        <f>SUM(AB393:AB396)</f>
        <v>78.515000000000001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1833.5585000000001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1557.3644000000002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12</v>
      </c>
      <c r="L398" s="84">
        <f>SUM(L21+L44+L52+L76+L86+L109+L117+L141+L147+L149+L156+L162+L168+L174+L180+L186+L192+L206+L212+L216+L237+L258+L283+L297+L306+L311+L315+L322+L326+L330+L333+L337+L343+L347+L384+L391+L397)</f>
        <v>20.299999999999997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80874</v>
      </c>
      <c r="Q398" s="84">
        <f>SUM(Q21+Q44+Q52+Q76+Q86+Q109+Q117+Q141+Q147+Q149+Q156+Q162+Q168+Q174+Q180+Q186+Q192+Q206+Q212+Q216+Q237+Q258+Q283+Q297+Q306+Q311+Q315+Q322+Q326+Q330+Q333+Q337+Q343+Q347+Q384+Q391+Q397)</f>
        <v>2516.8054918625003</v>
      </c>
      <c r="R398" s="276">
        <f>R397+R391+R384+R347+R343+R337+R333+R330+R326+R322+R315+R311+R306+R297+R283+R260+R216+R212+R206+R193+R147+R143+R78</f>
        <v>80874</v>
      </c>
      <c r="S398" s="84">
        <f>SUM(S21+S44+S52+S76+S86+S109+S117+S141+S147+S149+S156+S162+S168+S174+S180+S186+S192+S206+S212+S216+S237+S258+S283+S297+S306+S311+S315+S322+S326+S330+S333+S337+S343+S347+S384+S391+S397)</f>
        <v>2537.1054918625005</v>
      </c>
      <c r="T398" s="83">
        <f>T397+T391+T384+T347+T343+T337+T333+T330+T326+T322+T315+T311+T306+T297+T283+T260+T216+T212+T206+T193+T147+T143+T78</f>
        <v>12</v>
      </c>
      <c r="U398" s="84">
        <f>SUM(U21+U44+U52+U76+U86+U109+U117+U141+U147+U149+U156+U162+U168+U174+U180+U186+U192+U206+U212+U216+U237+U258+U283+U297+U306+U311+U315+U322+U326+U330+U333+U337+U343+U347+U384+U391+U397)</f>
        <v>20.299999999999997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80500</v>
      </c>
      <c r="Z398" s="84">
        <f>SUM(Z21+Z44+Z52+Z76+Z86+Z109+Z117+Z141+Z147+Z149+Z156+Z162+Z168+Z174+Z180+Z186+Z192+Z206+Z212+Z216+Z237+Z258+Z283+Z297+Z306+Z311+Z315+Z322+Z326+Z330+Z333+Z337+Z343+Z347+Z384+Z391+Z397)</f>
        <v>2206.9717000000005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80500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2227.2717000000002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1833.5585000000001</v>
      </c>
      <c r="E403" s="82"/>
      <c r="F403" s="84">
        <f>F398</f>
        <v>1557.3644000000002</v>
      </c>
      <c r="G403" s="82"/>
      <c r="H403" s="82"/>
      <c r="I403" s="82"/>
      <c r="J403" s="84">
        <f>J398</f>
        <v>0</v>
      </c>
      <c r="K403" s="83"/>
      <c r="L403" s="84">
        <f>L398</f>
        <v>20.299999999999997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2516.8054918625003</v>
      </c>
      <c r="R403" s="276"/>
      <c r="S403" s="84">
        <f>S398</f>
        <v>2537.1054918625005</v>
      </c>
      <c r="T403" s="83"/>
      <c r="U403" s="84">
        <f>U398</f>
        <v>20.299999999999997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2206.9717000000005</v>
      </c>
      <c r="AA403" s="276"/>
      <c r="AB403" s="84">
        <f>AB398</f>
        <v>2227.2717000000002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13</v>
      </c>
      <c r="Q412" s="18">
        <f t="shared" si="512"/>
        <v>39</v>
      </c>
      <c r="R412" s="92">
        <f t="shared" si="513"/>
        <v>13</v>
      </c>
      <c r="S412" s="18">
        <f t="shared" si="514"/>
        <v>39</v>
      </c>
      <c r="T412" s="22"/>
      <c r="U412" s="18"/>
      <c r="V412" s="22"/>
      <c r="W412" s="18"/>
      <c r="X412" s="21">
        <v>3</v>
      </c>
      <c r="Y412" s="14">
        <v>4</v>
      </c>
      <c r="Z412" s="18">
        <f t="shared" si="515"/>
        <v>12</v>
      </c>
      <c r="AA412" s="14">
        <f t="shared" si="516"/>
        <v>4</v>
      </c>
      <c r="AB412" s="18">
        <f t="shared" si="517"/>
        <v>12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13</v>
      </c>
      <c r="Q413" s="18">
        <f t="shared" si="512"/>
        <v>45.5</v>
      </c>
      <c r="R413" s="92">
        <f t="shared" si="513"/>
        <v>13</v>
      </c>
      <c r="S413" s="18">
        <f t="shared" si="514"/>
        <v>45.5</v>
      </c>
      <c r="T413" s="22"/>
      <c r="U413" s="18"/>
      <c r="V413" s="22"/>
      <c r="W413" s="18"/>
      <c r="X413" s="21">
        <v>3.5</v>
      </c>
      <c r="Y413" s="14">
        <v>4</v>
      </c>
      <c r="Z413" s="18">
        <f t="shared" si="515"/>
        <v>14</v>
      </c>
      <c r="AA413" s="14">
        <f t="shared" si="516"/>
        <v>4</v>
      </c>
      <c r="AB413" s="18">
        <f t="shared" si="517"/>
        <v>14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4</v>
      </c>
      <c r="Z414" s="18">
        <f t="shared" si="515"/>
        <v>3</v>
      </c>
      <c r="AA414" s="14">
        <f t="shared" si="516"/>
        <v>4</v>
      </c>
      <c r="AB414" s="18">
        <f t="shared" si="517"/>
        <v>3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8</v>
      </c>
      <c r="Q415" s="18">
        <f t="shared" si="512"/>
        <v>7.2</v>
      </c>
      <c r="R415" s="92">
        <f t="shared" si="513"/>
        <v>8</v>
      </c>
      <c r="S415" s="18">
        <f t="shared" si="514"/>
        <v>7.2</v>
      </c>
      <c r="T415" s="22"/>
      <c r="U415" s="18"/>
      <c r="V415" s="22"/>
      <c r="W415" s="18"/>
      <c r="X415" s="21">
        <v>0.9</v>
      </c>
      <c r="Y415" s="14">
        <v>8</v>
      </c>
      <c r="Z415" s="18">
        <f t="shared" si="515"/>
        <v>7.2</v>
      </c>
      <c r="AA415" s="14">
        <f t="shared" si="516"/>
        <v>8</v>
      </c>
      <c r="AB415" s="18">
        <f t="shared" si="517"/>
        <v>7.2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1174.7</v>
      </c>
      <c r="R416" s="276"/>
      <c r="S416" s="84">
        <f>SUM(S407:S415)</f>
        <v>1174.7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576.20000000000005</v>
      </c>
      <c r="AA416" s="276"/>
      <c r="AB416" s="84">
        <f>SUM(AB407:AB415)</f>
        <v>576.20000000000005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1080</v>
      </c>
      <c r="D418" s="53">
        <v>194.4</v>
      </c>
      <c r="E418" s="17">
        <f t="shared" ref="E418:F439" si="520">C418</f>
        <v>1080</v>
      </c>
      <c r="F418" s="18">
        <f t="shared" si="520"/>
        <v>194.4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1560</v>
      </c>
      <c r="Q418" s="18">
        <f t="shared" ref="Q418:Q439" si="522">O418*P418</f>
        <v>280.8</v>
      </c>
      <c r="R418" s="92">
        <f t="shared" ref="R418:R439" si="523">P418</f>
        <v>1560</v>
      </c>
      <c r="S418" s="18">
        <f t="shared" ref="S418:S439" si="524">L418+Q418</f>
        <v>280.8</v>
      </c>
      <c r="T418" s="51"/>
      <c r="U418" s="53"/>
      <c r="V418" s="51"/>
      <c r="W418" s="53"/>
      <c r="X418" s="250">
        <v>0.18</v>
      </c>
      <c r="Y418" s="312">
        <f>1140+320</f>
        <v>1460</v>
      </c>
      <c r="Z418" s="18">
        <f t="shared" ref="Z418:Z439" si="525">X418*Y418</f>
        <v>262.8</v>
      </c>
      <c r="AA418" s="14">
        <f t="shared" ref="AA418:AA439" si="526">Y418</f>
        <v>1460</v>
      </c>
      <c r="AB418" s="18">
        <f t="shared" ref="AB418:AB439" si="527">U418+Z418</f>
        <v>262.8</v>
      </c>
    </row>
    <row r="419" spans="1:28">
      <c r="A419" s="206">
        <f>+A418+0.01</f>
        <v>26.110000000000003</v>
      </c>
      <c r="B419" s="51" t="s">
        <v>285</v>
      </c>
      <c r="C419" s="52">
        <v>1080</v>
      </c>
      <c r="D419" s="53">
        <v>12.96</v>
      </c>
      <c r="E419" s="17">
        <f t="shared" si="520"/>
        <v>1080</v>
      </c>
      <c r="F419" s="18">
        <f t="shared" si="520"/>
        <v>12.96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1560</v>
      </c>
      <c r="Q419" s="18">
        <f t="shared" si="522"/>
        <v>18.72</v>
      </c>
      <c r="R419" s="92">
        <f t="shared" si="523"/>
        <v>1560</v>
      </c>
      <c r="S419" s="18">
        <f t="shared" si="524"/>
        <v>18.72</v>
      </c>
      <c r="T419" s="51"/>
      <c r="U419" s="53"/>
      <c r="V419" s="51"/>
      <c r="W419" s="53"/>
      <c r="X419" s="250">
        <v>1.2E-2</v>
      </c>
      <c r="Y419" s="312">
        <v>1460</v>
      </c>
      <c r="Z419" s="18">
        <f t="shared" si="525"/>
        <v>17.52</v>
      </c>
      <c r="AA419" s="14">
        <f t="shared" si="526"/>
        <v>1460</v>
      </c>
      <c r="AB419" s="18">
        <f t="shared" si="527"/>
        <v>17.52</v>
      </c>
    </row>
    <row r="420" spans="1:28" ht="47.25">
      <c r="A420" s="206">
        <f>+A419+0.01</f>
        <v>26.120000000000005</v>
      </c>
      <c r="B420" s="51" t="s">
        <v>286</v>
      </c>
      <c r="C420" s="52">
        <v>1080</v>
      </c>
      <c r="D420" s="53">
        <v>10.8</v>
      </c>
      <c r="E420" s="17">
        <f t="shared" si="520"/>
        <v>1080</v>
      </c>
      <c r="F420" s="18">
        <f t="shared" si="520"/>
        <v>10.8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1560</v>
      </c>
      <c r="Q420" s="18">
        <f t="shared" si="522"/>
        <v>15.6</v>
      </c>
      <c r="R420" s="92">
        <f t="shared" si="523"/>
        <v>1560</v>
      </c>
      <c r="S420" s="18">
        <f t="shared" si="524"/>
        <v>15.6</v>
      </c>
      <c r="T420" s="51"/>
      <c r="U420" s="53"/>
      <c r="V420" s="51"/>
      <c r="W420" s="53"/>
      <c r="X420" s="250">
        <v>0.01</v>
      </c>
      <c r="Y420" s="312">
        <v>1460</v>
      </c>
      <c r="Z420" s="18">
        <f t="shared" si="525"/>
        <v>14.6</v>
      </c>
      <c r="AA420" s="14">
        <f t="shared" si="526"/>
        <v>1460</v>
      </c>
      <c r="AB420" s="18">
        <f t="shared" si="527"/>
        <v>14.6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9</v>
      </c>
      <c r="D422" s="18">
        <v>27</v>
      </c>
      <c r="E422" s="17">
        <f t="shared" si="520"/>
        <v>9</v>
      </c>
      <c r="F422" s="18">
        <f t="shared" si="520"/>
        <v>27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13</v>
      </c>
      <c r="Q422" s="18">
        <f t="shared" si="522"/>
        <v>39</v>
      </c>
      <c r="R422" s="92">
        <f t="shared" si="523"/>
        <v>13</v>
      </c>
      <c r="S422" s="18">
        <f t="shared" si="524"/>
        <v>39</v>
      </c>
      <c r="T422" s="22"/>
      <c r="U422" s="18"/>
      <c r="V422" s="22"/>
      <c r="W422" s="18"/>
      <c r="X422" s="21">
        <v>3</v>
      </c>
      <c r="Y422" s="14">
        <v>13</v>
      </c>
      <c r="Z422" s="18">
        <f t="shared" si="525"/>
        <v>39</v>
      </c>
      <c r="AA422" s="14">
        <f t="shared" si="526"/>
        <v>13</v>
      </c>
      <c r="AB422" s="18">
        <f t="shared" si="527"/>
        <v>39</v>
      </c>
    </row>
    <row r="423" spans="1:28" ht="31.5">
      <c r="A423" s="206" t="s">
        <v>43</v>
      </c>
      <c r="B423" s="22" t="s">
        <v>77</v>
      </c>
      <c r="C423" s="17">
        <v>9</v>
      </c>
      <c r="D423" s="18">
        <v>27</v>
      </c>
      <c r="E423" s="17">
        <f t="shared" si="520"/>
        <v>9</v>
      </c>
      <c r="F423" s="18">
        <f t="shared" si="520"/>
        <v>27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13</v>
      </c>
      <c r="Q423" s="18">
        <f t="shared" si="522"/>
        <v>39</v>
      </c>
      <c r="R423" s="92">
        <f t="shared" si="523"/>
        <v>13</v>
      </c>
      <c r="S423" s="18">
        <f t="shared" si="524"/>
        <v>39</v>
      </c>
      <c r="T423" s="22"/>
      <c r="U423" s="18"/>
      <c r="V423" s="22"/>
      <c r="W423" s="18"/>
      <c r="X423" s="21">
        <v>3</v>
      </c>
      <c r="Y423" s="14">
        <v>13</v>
      </c>
      <c r="Z423" s="18">
        <f t="shared" si="525"/>
        <v>39</v>
      </c>
      <c r="AA423" s="14">
        <f t="shared" si="526"/>
        <v>13</v>
      </c>
      <c r="AB423" s="18">
        <f t="shared" si="527"/>
        <v>39</v>
      </c>
    </row>
    <row r="424" spans="1:28" ht="31.5">
      <c r="A424" s="206" t="s">
        <v>45</v>
      </c>
      <c r="B424" s="22" t="s">
        <v>78</v>
      </c>
      <c r="C424" s="17">
        <v>9</v>
      </c>
      <c r="D424" s="18">
        <v>86.4</v>
      </c>
      <c r="E424" s="17">
        <f t="shared" si="520"/>
        <v>9</v>
      </c>
      <c r="F424" s="18">
        <f t="shared" si="520"/>
        <v>86.4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13</v>
      </c>
      <c r="Q424" s="18">
        <f t="shared" si="522"/>
        <v>124.8</v>
      </c>
      <c r="R424" s="92">
        <f t="shared" si="523"/>
        <v>13</v>
      </c>
      <c r="S424" s="18">
        <f t="shared" si="524"/>
        <v>124.8</v>
      </c>
      <c r="T424" s="22"/>
      <c r="U424" s="18"/>
      <c r="V424" s="22"/>
      <c r="W424" s="18"/>
      <c r="X424" s="21">
        <v>9.6</v>
      </c>
      <c r="Y424" s="14">
        <v>13</v>
      </c>
      <c r="Z424" s="18">
        <f t="shared" si="525"/>
        <v>124.8</v>
      </c>
      <c r="AA424" s="14">
        <f t="shared" si="526"/>
        <v>13</v>
      </c>
      <c r="AB424" s="18">
        <f t="shared" si="527"/>
        <v>124.8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9</v>
      </c>
      <c r="D426" s="18">
        <v>16.2</v>
      </c>
      <c r="E426" s="17">
        <f t="shared" si="520"/>
        <v>9</v>
      </c>
      <c r="F426" s="18">
        <f t="shared" si="520"/>
        <v>16.2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13</v>
      </c>
      <c r="Q426" s="18">
        <f t="shared" si="522"/>
        <v>23.400000000000002</v>
      </c>
      <c r="R426" s="92">
        <f t="shared" si="523"/>
        <v>13</v>
      </c>
      <c r="S426" s="18">
        <f t="shared" si="524"/>
        <v>23.400000000000002</v>
      </c>
      <c r="T426" s="22"/>
      <c r="U426" s="18"/>
      <c r="V426" s="22"/>
      <c r="W426" s="18"/>
      <c r="X426" s="21">
        <v>1.8</v>
      </c>
      <c r="Y426" s="14">
        <v>13</v>
      </c>
      <c r="Z426" s="18">
        <f t="shared" si="525"/>
        <v>23.400000000000002</v>
      </c>
      <c r="AA426" s="14">
        <f t="shared" si="526"/>
        <v>13</v>
      </c>
      <c r="AB426" s="18">
        <f t="shared" si="527"/>
        <v>23.400000000000002</v>
      </c>
    </row>
    <row r="427" spans="1:28" ht="31.5">
      <c r="A427" s="206" t="s">
        <v>51</v>
      </c>
      <c r="B427" s="22" t="s">
        <v>50</v>
      </c>
      <c r="C427" s="17">
        <v>9</v>
      </c>
      <c r="D427" s="18">
        <v>10.799999999999999</v>
      </c>
      <c r="E427" s="17">
        <f t="shared" si="520"/>
        <v>9</v>
      </c>
      <c r="F427" s="18">
        <f t="shared" si="520"/>
        <v>10.799999999999999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13</v>
      </c>
      <c r="Q427" s="18">
        <f t="shared" si="522"/>
        <v>15.6</v>
      </c>
      <c r="R427" s="92">
        <f t="shared" si="523"/>
        <v>13</v>
      </c>
      <c r="S427" s="18">
        <f t="shared" si="524"/>
        <v>15.6</v>
      </c>
      <c r="T427" s="22"/>
      <c r="U427" s="18"/>
      <c r="V427" s="22"/>
      <c r="W427" s="18"/>
      <c r="X427" s="21">
        <v>1.2</v>
      </c>
      <c r="Y427" s="14">
        <v>13</v>
      </c>
      <c r="Z427" s="18">
        <f t="shared" si="525"/>
        <v>15.6</v>
      </c>
      <c r="AA427" s="14">
        <f t="shared" si="526"/>
        <v>13</v>
      </c>
      <c r="AB427" s="18">
        <f t="shared" si="527"/>
        <v>15.6</v>
      </c>
    </row>
    <row r="428" spans="1:28" ht="47.25">
      <c r="A428" s="206" t="s">
        <v>53</v>
      </c>
      <c r="B428" s="22" t="s">
        <v>81</v>
      </c>
      <c r="C428" s="17">
        <v>9</v>
      </c>
      <c r="D428" s="18">
        <v>10.799999999999999</v>
      </c>
      <c r="E428" s="17">
        <f t="shared" si="520"/>
        <v>9</v>
      </c>
      <c r="F428" s="18">
        <f t="shared" si="520"/>
        <v>10.799999999999999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13</v>
      </c>
      <c r="Q428" s="18">
        <f t="shared" si="522"/>
        <v>15.6</v>
      </c>
      <c r="R428" s="92">
        <f t="shared" si="523"/>
        <v>13</v>
      </c>
      <c r="S428" s="18">
        <f t="shared" si="524"/>
        <v>15.6</v>
      </c>
      <c r="T428" s="22"/>
      <c r="U428" s="18"/>
      <c r="V428" s="22"/>
      <c r="W428" s="18"/>
      <c r="X428" s="21">
        <v>1.2</v>
      </c>
      <c r="Y428" s="14">
        <v>13</v>
      </c>
      <c r="Z428" s="18">
        <f t="shared" si="525"/>
        <v>15.6</v>
      </c>
      <c r="AA428" s="14">
        <f t="shared" si="526"/>
        <v>13</v>
      </c>
      <c r="AB428" s="18">
        <f t="shared" si="527"/>
        <v>15.6</v>
      </c>
    </row>
    <row r="429" spans="1:28" ht="47.25">
      <c r="A429" s="206" t="s">
        <v>82</v>
      </c>
      <c r="B429" s="22" t="s">
        <v>83</v>
      </c>
      <c r="C429" s="17">
        <v>9</v>
      </c>
      <c r="D429" s="18">
        <v>16.2</v>
      </c>
      <c r="E429" s="17">
        <f t="shared" si="520"/>
        <v>9</v>
      </c>
      <c r="F429" s="18">
        <f t="shared" si="520"/>
        <v>16.2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13</v>
      </c>
      <c r="Q429" s="18">
        <f t="shared" si="522"/>
        <v>23.400000000000002</v>
      </c>
      <c r="R429" s="92">
        <f t="shared" si="523"/>
        <v>13</v>
      </c>
      <c r="S429" s="18">
        <f t="shared" si="524"/>
        <v>23.400000000000002</v>
      </c>
      <c r="T429" s="22"/>
      <c r="U429" s="18"/>
      <c r="V429" s="22"/>
      <c r="W429" s="18"/>
      <c r="X429" s="21">
        <v>1.8</v>
      </c>
      <c r="Y429" s="14">
        <v>13</v>
      </c>
      <c r="Z429" s="18">
        <f t="shared" si="525"/>
        <v>23.400000000000002</v>
      </c>
      <c r="AA429" s="14">
        <f t="shared" si="526"/>
        <v>13</v>
      </c>
      <c r="AB429" s="18">
        <f t="shared" si="527"/>
        <v>23.400000000000002</v>
      </c>
    </row>
    <row r="430" spans="1:28" ht="31.5">
      <c r="A430" s="206">
        <v>26.14</v>
      </c>
      <c r="B430" s="51" t="s">
        <v>287</v>
      </c>
      <c r="C430" s="52">
        <v>1080</v>
      </c>
      <c r="D430" s="53">
        <v>10.8</v>
      </c>
      <c r="E430" s="17">
        <f t="shared" si="520"/>
        <v>1080</v>
      </c>
      <c r="F430" s="18">
        <f t="shared" si="520"/>
        <v>10.8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1560</v>
      </c>
      <c r="Q430" s="18">
        <f t="shared" si="522"/>
        <v>15.6</v>
      </c>
      <c r="R430" s="92">
        <f t="shared" si="523"/>
        <v>1560</v>
      </c>
      <c r="S430" s="18">
        <f t="shared" si="524"/>
        <v>15.6</v>
      </c>
      <c r="T430" s="51"/>
      <c r="U430" s="53"/>
      <c r="V430" s="51"/>
      <c r="W430" s="53"/>
      <c r="X430" s="250">
        <v>0.01</v>
      </c>
      <c r="Y430" s="312">
        <v>1460</v>
      </c>
      <c r="Z430" s="18">
        <f t="shared" si="525"/>
        <v>14.6</v>
      </c>
      <c r="AA430" s="14">
        <f t="shared" si="526"/>
        <v>1460</v>
      </c>
      <c r="AB430" s="18">
        <f t="shared" si="527"/>
        <v>14.6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1080</v>
      </c>
      <c r="D431" s="53">
        <v>10.8</v>
      </c>
      <c r="E431" s="17">
        <f t="shared" si="520"/>
        <v>1080</v>
      </c>
      <c r="F431" s="18">
        <f t="shared" si="520"/>
        <v>10.8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1560</v>
      </c>
      <c r="Q431" s="18">
        <f t="shared" si="522"/>
        <v>15.6</v>
      </c>
      <c r="R431" s="92">
        <f t="shared" si="523"/>
        <v>1560</v>
      </c>
      <c r="S431" s="18">
        <f t="shared" si="524"/>
        <v>15.6</v>
      </c>
      <c r="T431" s="51"/>
      <c r="U431" s="53"/>
      <c r="V431" s="51"/>
      <c r="W431" s="53"/>
      <c r="X431" s="250">
        <v>0.01</v>
      </c>
      <c r="Y431" s="312">
        <v>1460</v>
      </c>
      <c r="Z431" s="18">
        <f t="shared" si="525"/>
        <v>14.6</v>
      </c>
      <c r="AA431" s="14">
        <f t="shared" si="526"/>
        <v>1460</v>
      </c>
      <c r="AB431" s="18">
        <f t="shared" si="527"/>
        <v>14.6</v>
      </c>
    </row>
    <row r="432" spans="1:28" ht="31.5">
      <c r="A432" s="206">
        <f t="shared" si="528"/>
        <v>26.160000000000004</v>
      </c>
      <c r="B432" s="51" t="s">
        <v>289</v>
      </c>
      <c r="C432" s="52">
        <v>1080</v>
      </c>
      <c r="D432" s="53">
        <v>13.5</v>
      </c>
      <c r="E432" s="17">
        <f t="shared" si="520"/>
        <v>1080</v>
      </c>
      <c r="F432" s="18">
        <f t="shared" si="520"/>
        <v>13.5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1560</v>
      </c>
      <c r="Q432" s="18">
        <f t="shared" si="522"/>
        <v>19.5</v>
      </c>
      <c r="R432" s="92">
        <f t="shared" si="523"/>
        <v>1560</v>
      </c>
      <c r="S432" s="18">
        <f t="shared" si="524"/>
        <v>19.5</v>
      </c>
      <c r="T432" s="51"/>
      <c r="U432" s="53"/>
      <c r="V432" s="51"/>
      <c r="W432" s="53"/>
      <c r="X432" s="250">
        <v>1.2500000000000001E-2</v>
      </c>
      <c r="Y432" s="312">
        <v>1460</v>
      </c>
      <c r="Z432" s="18">
        <f t="shared" si="525"/>
        <v>18.25</v>
      </c>
      <c r="AA432" s="14">
        <f t="shared" si="526"/>
        <v>1460</v>
      </c>
      <c r="AB432" s="18">
        <f t="shared" si="527"/>
        <v>18.25</v>
      </c>
    </row>
    <row r="433" spans="1:28">
      <c r="A433" s="206">
        <f t="shared" si="528"/>
        <v>26.170000000000005</v>
      </c>
      <c r="B433" s="51" t="s">
        <v>290</v>
      </c>
      <c r="C433" s="52">
        <v>1080</v>
      </c>
      <c r="D433" s="53">
        <v>8.1</v>
      </c>
      <c r="E433" s="17">
        <f t="shared" si="520"/>
        <v>1080</v>
      </c>
      <c r="F433" s="18">
        <f t="shared" si="520"/>
        <v>8.1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1560</v>
      </c>
      <c r="Q433" s="18">
        <f t="shared" si="522"/>
        <v>11.7</v>
      </c>
      <c r="R433" s="92">
        <f t="shared" si="523"/>
        <v>1560</v>
      </c>
      <c r="S433" s="18">
        <f t="shared" si="524"/>
        <v>11.7</v>
      </c>
      <c r="T433" s="51"/>
      <c r="U433" s="53"/>
      <c r="V433" s="51"/>
      <c r="W433" s="53"/>
      <c r="X433" s="250">
        <v>7.4999999999999997E-3</v>
      </c>
      <c r="Y433" s="312">
        <v>1460</v>
      </c>
      <c r="Z433" s="18">
        <f t="shared" si="525"/>
        <v>10.95</v>
      </c>
      <c r="AA433" s="14">
        <f t="shared" si="526"/>
        <v>1460</v>
      </c>
      <c r="AB433" s="18">
        <f t="shared" si="527"/>
        <v>10.95</v>
      </c>
    </row>
    <row r="434" spans="1:28" ht="31.5">
      <c r="A434" s="206">
        <f t="shared" si="528"/>
        <v>26.180000000000007</v>
      </c>
      <c r="B434" s="51" t="s">
        <v>291</v>
      </c>
      <c r="C434" s="52">
        <v>1080</v>
      </c>
      <c r="D434" s="53">
        <v>8.1</v>
      </c>
      <c r="E434" s="17">
        <f t="shared" si="520"/>
        <v>1080</v>
      </c>
      <c r="F434" s="18">
        <f t="shared" si="520"/>
        <v>8.1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1560</v>
      </c>
      <c r="Q434" s="18">
        <f t="shared" si="522"/>
        <v>11.7</v>
      </c>
      <c r="R434" s="92">
        <f t="shared" si="523"/>
        <v>1560</v>
      </c>
      <c r="S434" s="18">
        <f t="shared" si="524"/>
        <v>11.7</v>
      </c>
      <c r="T434" s="51"/>
      <c r="U434" s="53"/>
      <c r="V434" s="51"/>
      <c r="W434" s="53"/>
      <c r="X434" s="250">
        <v>7.4999999999999997E-3</v>
      </c>
      <c r="Y434" s="312">
        <v>1460</v>
      </c>
      <c r="Z434" s="18">
        <f t="shared" si="525"/>
        <v>10.95</v>
      </c>
      <c r="AA434" s="14">
        <f t="shared" si="526"/>
        <v>1460</v>
      </c>
      <c r="AB434" s="18">
        <f t="shared" si="527"/>
        <v>10.95</v>
      </c>
    </row>
    <row r="435" spans="1:28" ht="31.5">
      <c r="A435" s="206">
        <f t="shared" si="528"/>
        <v>26.190000000000008</v>
      </c>
      <c r="B435" s="51" t="s">
        <v>292</v>
      </c>
      <c r="C435" s="52">
        <v>1080</v>
      </c>
      <c r="D435" s="53">
        <v>2.16</v>
      </c>
      <c r="E435" s="17">
        <f t="shared" si="520"/>
        <v>1080</v>
      </c>
      <c r="F435" s="18">
        <f t="shared" si="520"/>
        <v>2.16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1560</v>
      </c>
      <c r="Q435" s="18">
        <f t="shared" si="522"/>
        <v>3.12</v>
      </c>
      <c r="R435" s="92">
        <f t="shared" si="523"/>
        <v>1560</v>
      </c>
      <c r="S435" s="18">
        <f t="shared" si="524"/>
        <v>3.12</v>
      </c>
      <c r="T435" s="51"/>
      <c r="U435" s="53"/>
      <c r="V435" s="51"/>
      <c r="W435" s="53"/>
      <c r="X435" s="250">
        <v>2E-3</v>
      </c>
      <c r="Y435" s="312">
        <v>1460</v>
      </c>
      <c r="Z435" s="18">
        <f t="shared" si="525"/>
        <v>2.92</v>
      </c>
      <c r="AA435" s="14">
        <f t="shared" si="526"/>
        <v>1460</v>
      </c>
      <c r="AB435" s="18">
        <f t="shared" si="527"/>
        <v>2.92</v>
      </c>
    </row>
    <row r="436" spans="1:28" ht="31.5">
      <c r="A436" s="206">
        <f t="shared" si="528"/>
        <v>26.20000000000001</v>
      </c>
      <c r="B436" s="51" t="s">
        <v>293</v>
      </c>
      <c r="C436" s="52">
        <v>1080</v>
      </c>
      <c r="D436" s="53">
        <v>2.16</v>
      </c>
      <c r="E436" s="17">
        <f t="shared" si="520"/>
        <v>1080</v>
      </c>
      <c r="F436" s="18">
        <f t="shared" si="520"/>
        <v>2.16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1560</v>
      </c>
      <c r="Q436" s="18">
        <f t="shared" si="522"/>
        <v>3.12</v>
      </c>
      <c r="R436" s="92">
        <f t="shared" si="523"/>
        <v>1560</v>
      </c>
      <c r="S436" s="18">
        <f t="shared" si="524"/>
        <v>3.12</v>
      </c>
      <c r="T436" s="51"/>
      <c r="U436" s="53"/>
      <c r="V436" s="51"/>
      <c r="W436" s="53"/>
      <c r="X436" s="250">
        <v>2E-3</v>
      </c>
      <c r="Y436" s="312">
        <v>1460</v>
      </c>
      <c r="Z436" s="18">
        <f t="shared" si="525"/>
        <v>2.92</v>
      </c>
      <c r="AA436" s="14">
        <f t="shared" si="526"/>
        <v>1460</v>
      </c>
      <c r="AB436" s="18">
        <f t="shared" si="527"/>
        <v>2.92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4</v>
      </c>
      <c r="Q437" s="18">
        <f t="shared" si="522"/>
        <v>6.96</v>
      </c>
      <c r="R437" s="92">
        <f t="shared" si="523"/>
        <v>4</v>
      </c>
      <c r="S437" s="18">
        <f t="shared" si="524"/>
        <v>6.96</v>
      </c>
      <c r="T437" s="208"/>
      <c r="U437" s="210"/>
      <c r="V437" s="208"/>
      <c r="W437" s="210"/>
      <c r="X437" s="259">
        <v>1.74</v>
      </c>
      <c r="Y437" s="214">
        <v>4</v>
      </c>
      <c r="Z437" s="18">
        <f t="shared" si="525"/>
        <v>6.96</v>
      </c>
      <c r="AA437" s="14">
        <f t="shared" si="526"/>
        <v>4</v>
      </c>
      <c r="AB437" s="18">
        <f t="shared" si="527"/>
        <v>6.96</v>
      </c>
    </row>
    <row r="438" spans="1:28" ht="31.5">
      <c r="A438" s="206">
        <f t="shared" si="528"/>
        <v>26.220000000000013</v>
      </c>
      <c r="B438" s="51" t="s">
        <v>294</v>
      </c>
      <c r="C438" s="52">
        <v>1080</v>
      </c>
      <c r="D438" s="53">
        <v>5.4</v>
      </c>
      <c r="E438" s="17">
        <f t="shared" si="520"/>
        <v>1080</v>
      </c>
      <c r="F438" s="18">
        <f t="shared" si="520"/>
        <v>5.4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1560</v>
      </c>
      <c r="Q438" s="18">
        <f t="shared" si="522"/>
        <v>7.8</v>
      </c>
      <c r="R438" s="92">
        <f t="shared" si="523"/>
        <v>1560</v>
      </c>
      <c r="S438" s="18">
        <f t="shared" si="524"/>
        <v>7.8</v>
      </c>
      <c r="T438" s="51"/>
      <c r="U438" s="53"/>
      <c r="V438" s="51"/>
      <c r="W438" s="53"/>
      <c r="X438" s="250">
        <v>5.0000000000000001E-3</v>
      </c>
      <c r="Y438" s="312">
        <v>1460</v>
      </c>
      <c r="Z438" s="18">
        <f t="shared" si="525"/>
        <v>7.3</v>
      </c>
      <c r="AA438" s="14">
        <f t="shared" si="526"/>
        <v>1460</v>
      </c>
      <c r="AB438" s="18">
        <f t="shared" si="527"/>
        <v>7.3</v>
      </c>
    </row>
    <row r="439" spans="1:28" ht="31.5">
      <c r="A439" s="206">
        <f t="shared" si="528"/>
        <v>26.230000000000015</v>
      </c>
      <c r="B439" s="51" t="s">
        <v>93</v>
      </c>
      <c r="C439" s="52">
        <v>1080</v>
      </c>
      <c r="D439" s="53">
        <v>2.16</v>
      </c>
      <c r="E439" s="17">
        <f t="shared" si="520"/>
        <v>1080</v>
      </c>
      <c r="F439" s="18">
        <f t="shared" si="520"/>
        <v>2.16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1560</v>
      </c>
      <c r="Q439" s="18">
        <f t="shared" si="522"/>
        <v>3.12</v>
      </c>
      <c r="R439" s="92">
        <f t="shared" si="523"/>
        <v>1560</v>
      </c>
      <c r="S439" s="18">
        <f t="shared" si="524"/>
        <v>3.12</v>
      </c>
      <c r="T439" s="51"/>
      <c r="U439" s="53"/>
      <c r="V439" s="51"/>
      <c r="W439" s="53"/>
      <c r="X439" s="250">
        <v>2E-3</v>
      </c>
      <c r="Y439" s="312">
        <v>1460</v>
      </c>
      <c r="Z439" s="18">
        <f t="shared" si="525"/>
        <v>2.92</v>
      </c>
      <c r="AA439" s="14">
        <f t="shared" si="526"/>
        <v>1460</v>
      </c>
      <c r="AB439" s="18">
        <f t="shared" si="527"/>
        <v>2.92</v>
      </c>
    </row>
    <row r="440" spans="1:28" s="50" customFormat="1">
      <c r="A440" s="46"/>
      <c r="B440" s="89" t="s">
        <v>295</v>
      </c>
      <c r="C440" s="82"/>
      <c r="D440" s="84">
        <f>SUM(D418:D439)</f>
        <v>475.74000000000018</v>
      </c>
      <c r="E440" s="82"/>
      <c r="F440" s="84">
        <f>SUM(F418:F439)</f>
        <v>475.74000000000018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694.1400000000001</v>
      </c>
      <c r="R440" s="85"/>
      <c r="S440" s="84">
        <f>SUM(S418:S439)</f>
        <v>694.1400000000001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1460</v>
      </c>
      <c r="Z440" s="84">
        <f>SUM(Z418:Z439)</f>
        <v>668.09</v>
      </c>
      <c r="AA440" s="276"/>
      <c r="AB440" s="84">
        <f>SUM(AB418:AB439)</f>
        <v>668.09</v>
      </c>
    </row>
    <row r="441" spans="1:28" s="50" customFormat="1" ht="31.5">
      <c r="A441" s="46"/>
      <c r="B441" s="89" t="s">
        <v>296</v>
      </c>
      <c r="C441" s="82"/>
      <c r="D441" s="84">
        <f>D416+D440</f>
        <v>475.74000000000018</v>
      </c>
      <c r="E441" s="82"/>
      <c r="F441" s="84">
        <f>F416+F440</f>
        <v>475.74000000000018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1868.8400000000001</v>
      </c>
      <c r="R441" s="85"/>
      <c r="S441" s="84">
        <f>S416+S440</f>
        <v>1868.8400000000001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1460</v>
      </c>
      <c r="Z441" s="84">
        <f>Z416+Z440</f>
        <v>1244.29</v>
      </c>
      <c r="AA441" s="276"/>
      <c r="AB441" s="84">
        <f>AB416+AB440</f>
        <v>1244.29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475.74000000000018</v>
      </c>
      <c r="E514" s="228">
        <f t="shared" ref="E514" si="547">E440</f>
        <v>0</v>
      </c>
      <c r="F514" s="11">
        <f>F441</f>
        <v>475.74000000000018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1868.8400000000001</v>
      </c>
      <c r="R514" s="199">
        <f>R422</f>
        <v>13</v>
      </c>
      <c r="S514" s="11">
        <f>S441</f>
        <v>1868.8400000000001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1460</v>
      </c>
      <c r="Z514" s="11">
        <f>Z441</f>
        <v>1244.29</v>
      </c>
      <c r="AA514" s="199">
        <f>AA422</f>
        <v>13</v>
      </c>
      <c r="AB514" s="11">
        <f>AB441</f>
        <v>1244.29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475.74000000000018</v>
      </c>
      <c r="E515" s="228">
        <f t="shared" ref="E515" si="554">E514</f>
        <v>0</v>
      </c>
      <c r="F515" s="11">
        <f>F514</f>
        <v>475.74000000000018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1868.8400000000001</v>
      </c>
      <c r="R515" s="199">
        <f t="shared" ref="R515:U515" si="558">R514</f>
        <v>13</v>
      </c>
      <c r="S515" s="11">
        <f>S514</f>
        <v>1868.8400000000001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1460</v>
      </c>
      <c r="Z515" s="11">
        <f>Z514</f>
        <v>1244.29</v>
      </c>
      <c r="AA515" s="199">
        <f t="shared" si="560"/>
        <v>13</v>
      </c>
      <c r="AB515" s="11">
        <f>AB514</f>
        <v>1244.29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2309.2985000000003</v>
      </c>
      <c r="E516" s="228">
        <f t="shared" ref="E516" si="561">E515+E403</f>
        <v>0</v>
      </c>
      <c r="F516" s="11">
        <f>F403+F515</f>
        <v>2033.1044000000004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20.299999999999997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4385.6454918625004</v>
      </c>
      <c r="R516" s="199">
        <f t="shared" ref="R516:T516" si="565">R515+R403</f>
        <v>13</v>
      </c>
      <c r="S516" s="11">
        <f>S403+S515</f>
        <v>4405.9454918625006</v>
      </c>
      <c r="T516" s="228">
        <f t="shared" si="565"/>
        <v>0</v>
      </c>
      <c r="U516" s="11">
        <f>U403+U515</f>
        <v>20.299999999999997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1460</v>
      </c>
      <c r="Z516" s="11">
        <f>Z403+Z515</f>
        <v>3451.2617000000005</v>
      </c>
      <c r="AA516" s="199">
        <f t="shared" si="566"/>
        <v>13</v>
      </c>
      <c r="AB516" s="11">
        <f>AB403+AB515</f>
        <v>3471.5617000000002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Rajanna&amp;C&amp;"-,Bold"&amp;18Costing Sheets for AWP&amp;&amp;B 2017-18 - SSA-RTE&amp;R&amp;"-,Bold"&amp;20Annexure-XII(Rs. in lakh)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7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>
        <v>0</v>
      </c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311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311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14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311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14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14">
        <v>0</v>
      </c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>
        <v>0</v>
      </c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14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14">
        <v>0</v>
      </c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>
        <v>0</v>
      </c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14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14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14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14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312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312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312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312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312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312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312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312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312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312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873</v>
      </c>
      <c r="Q145" s="18">
        <f t="shared" ref="Q145:Q146" si="141">O145*P145</f>
        <v>26.189999999999998</v>
      </c>
      <c r="R145" s="92">
        <f t="shared" ref="R145:R146" si="142">P145</f>
        <v>873</v>
      </c>
      <c r="S145" s="18">
        <f t="shared" ref="S145:S146" si="143">L145+Q145</f>
        <v>26.189999999999998</v>
      </c>
      <c r="T145" s="16"/>
      <c r="U145" s="18"/>
      <c r="V145" s="16"/>
      <c r="W145" s="18"/>
      <c r="X145" s="21">
        <v>0.03</v>
      </c>
      <c r="Y145" s="14">
        <v>873</v>
      </c>
      <c r="Z145" s="18">
        <f t="shared" ref="Z145:Z146" si="144">X145*Y145</f>
        <v>26.189999999999998</v>
      </c>
      <c r="AA145" s="14">
        <f t="shared" ref="AA145:AA146" si="145">Y145</f>
        <v>873</v>
      </c>
      <c r="AB145" s="18">
        <f t="shared" ref="AB145:AB146" si="146">U145+Z145</f>
        <v>26.189999999999998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873</v>
      </c>
      <c r="Q147" s="84">
        <f t="shared" si="149"/>
        <v>26.189999999999998</v>
      </c>
      <c r="R147" s="276">
        <f t="shared" si="149"/>
        <v>873</v>
      </c>
      <c r="S147" s="84">
        <f t="shared" si="149"/>
        <v>26.189999999999998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873</v>
      </c>
      <c r="Z147" s="84">
        <f t="shared" si="151"/>
        <v>26.189999999999998</v>
      </c>
      <c r="AA147" s="276">
        <f t="shared" si="151"/>
        <v>873</v>
      </c>
      <c r="AB147" s="84">
        <f t="shared" si="151"/>
        <v>26.189999999999998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172</v>
      </c>
      <c r="D164" s="18">
        <f>C164*O164</f>
        <v>10.32</v>
      </c>
      <c r="E164" s="19">
        <v>172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142</v>
      </c>
      <c r="Q166" s="18">
        <f t="shared" si="183"/>
        <v>4.26</v>
      </c>
      <c r="R166" s="92">
        <f t="shared" si="184"/>
        <v>142</v>
      </c>
      <c r="S166" s="18">
        <f t="shared" si="185"/>
        <v>4.26</v>
      </c>
      <c r="T166" s="16"/>
      <c r="U166" s="18"/>
      <c r="V166" s="16"/>
      <c r="W166" s="18"/>
      <c r="X166" s="21">
        <v>0.03</v>
      </c>
      <c r="Y166" s="14">
        <v>142</v>
      </c>
      <c r="Z166" s="18">
        <f t="shared" si="186"/>
        <v>4.26</v>
      </c>
      <c r="AA166" s="14">
        <f t="shared" si="187"/>
        <v>142</v>
      </c>
      <c r="AB166" s="18">
        <f t="shared" si="188"/>
        <v>4.26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172</v>
      </c>
      <c r="D168" s="84">
        <f>SUM(D164:D167)</f>
        <v>10.32</v>
      </c>
      <c r="E168" s="83">
        <f>SUM(E164:E167)</f>
        <v>172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142</v>
      </c>
      <c r="Q168" s="84">
        <f t="shared" si="191"/>
        <v>4.26</v>
      </c>
      <c r="R168" s="276">
        <f t="shared" si="191"/>
        <v>142</v>
      </c>
      <c r="S168" s="84">
        <f t="shared" si="191"/>
        <v>4.26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142</v>
      </c>
      <c r="Z168" s="84">
        <f t="shared" si="193"/>
        <v>4.26</v>
      </c>
      <c r="AA168" s="276">
        <f t="shared" si="193"/>
        <v>142</v>
      </c>
      <c r="AB168" s="84">
        <f t="shared" si="193"/>
        <v>4.26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172</v>
      </c>
      <c r="Q172" s="18">
        <f t="shared" si="195"/>
        <v>5.16</v>
      </c>
      <c r="R172" s="92">
        <f t="shared" si="196"/>
        <v>172</v>
      </c>
      <c r="S172" s="18">
        <f t="shared" si="197"/>
        <v>5.16</v>
      </c>
      <c r="T172" s="16"/>
      <c r="U172" s="18"/>
      <c r="V172" s="16"/>
      <c r="W172" s="18"/>
      <c r="X172" s="21">
        <v>0.03</v>
      </c>
      <c r="Y172" s="14">
        <v>172</v>
      </c>
      <c r="Z172" s="18">
        <f t="shared" si="198"/>
        <v>5.16</v>
      </c>
      <c r="AA172" s="14">
        <f t="shared" si="199"/>
        <v>172</v>
      </c>
      <c r="AB172" s="18">
        <f t="shared" si="200"/>
        <v>5.16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172</v>
      </c>
      <c r="Q174" s="84">
        <f t="shared" si="203"/>
        <v>5.16</v>
      </c>
      <c r="R174" s="276">
        <f t="shared" si="203"/>
        <v>172</v>
      </c>
      <c r="S174" s="84">
        <f t="shared" si="203"/>
        <v>5.16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172</v>
      </c>
      <c r="Z174" s="84">
        <f t="shared" si="205"/>
        <v>5.16</v>
      </c>
      <c r="AA174" s="276">
        <f t="shared" si="205"/>
        <v>172</v>
      </c>
      <c r="AB174" s="84">
        <f t="shared" si="205"/>
        <v>5.16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1196</v>
      </c>
      <c r="D176" s="18">
        <f>C176*O176</f>
        <v>71.759999999999991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500</v>
      </c>
      <c r="Q176" s="18">
        <f t="shared" ref="Q176:Q179" si="207">O176*P176</f>
        <v>30</v>
      </c>
      <c r="R176" s="92">
        <f t="shared" ref="R176:R179" si="208">P176</f>
        <v>500</v>
      </c>
      <c r="S176" s="18">
        <f t="shared" ref="S176:S179" si="209">L176+Q176</f>
        <v>30</v>
      </c>
      <c r="T176" s="16"/>
      <c r="U176" s="18"/>
      <c r="V176" s="16"/>
      <c r="W176" s="18"/>
      <c r="X176" s="21">
        <v>0.06</v>
      </c>
      <c r="Y176" s="14">
        <v>500</v>
      </c>
      <c r="Z176" s="18">
        <f t="shared" ref="Z176:Z179" si="210">X176*Y176</f>
        <v>30</v>
      </c>
      <c r="AA176" s="14">
        <f t="shared" ref="AA176:AA179" si="211">Y176</f>
        <v>500</v>
      </c>
      <c r="AB176" s="18">
        <f t="shared" ref="AB176:AB179" si="212">U176+Z176</f>
        <v>30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1196</v>
      </c>
      <c r="D180" s="84">
        <f>SUM(D176:D179)</f>
        <v>71.759999999999991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500</v>
      </c>
      <c r="Q180" s="84">
        <f t="shared" si="215"/>
        <v>30</v>
      </c>
      <c r="R180" s="276">
        <f t="shared" si="215"/>
        <v>500</v>
      </c>
      <c r="S180" s="84">
        <f t="shared" si="215"/>
        <v>30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500</v>
      </c>
      <c r="Z180" s="84">
        <f t="shared" si="217"/>
        <v>30</v>
      </c>
      <c r="AA180" s="276">
        <f t="shared" si="217"/>
        <v>500</v>
      </c>
      <c r="AB180" s="84">
        <f t="shared" si="217"/>
        <v>30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167</v>
      </c>
      <c r="Q190" s="18">
        <f t="shared" si="231"/>
        <v>5.01</v>
      </c>
      <c r="R190" s="92">
        <f t="shared" si="232"/>
        <v>167</v>
      </c>
      <c r="S190" s="18">
        <f t="shared" si="233"/>
        <v>5.01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167</v>
      </c>
      <c r="Q192" s="84">
        <f t="shared" si="239"/>
        <v>5.01</v>
      </c>
      <c r="R192" s="276">
        <f t="shared" si="239"/>
        <v>167</v>
      </c>
      <c r="S192" s="84">
        <f t="shared" si="239"/>
        <v>5.01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1368</v>
      </c>
      <c r="D193" s="84">
        <f>D156+D162+D168+D174+D180+D186+D192</f>
        <v>82.079999999999984</v>
      </c>
      <c r="E193" s="83">
        <f>E156+E162+E168+E174+E180+E186+E192</f>
        <v>172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981</v>
      </c>
      <c r="Q193" s="84">
        <f t="shared" si="244"/>
        <v>44.43</v>
      </c>
      <c r="R193" s="276">
        <f t="shared" si="244"/>
        <v>981</v>
      </c>
      <c r="S193" s="84">
        <f t="shared" si="244"/>
        <v>44.43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814</v>
      </c>
      <c r="Z193" s="84">
        <f t="shared" si="246"/>
        <v>39.42</v>
      </c>
      <c r="AA193" s="276">
        <f t="shared" si="246"/>
        <v>814</v>
      </c>
      <c r="AB193" s="84">
        <f t="shared" si="246"/>
        <v>39.42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21012</v>
      </c>
      <c r="Q197" s="212">
        <f t="shared" ref="Q197:Q205" si="248">O197*P197</f>
        <v>31.518000000000001</v>
      </c>
      <c r="R197" s="313">
        <f t="shared" ref="R197:R205" si="249">P197</f>
        <v>21012</v>
      </c>
      <c r="S197" s="212">
        <f t="shared" ref="S197:S205" si="250">L197+Q197</f>
        <v>31.518000000000001</v>
      </c>
      <c r="T197" s="335"/>
      <c r="U197" s="212"/>
      <c r="V197" s="335"/>
      <c r="W197" s="212"/>
      <c r="X197" s="338">
        <v>1.5E-3</v>
      </c>
      <c r="Y197" s="214">
        <v>21012</v>
      </c>
      <c r="Z197" s="212">
        <f t="shared" ref="Z197:Z205" si="251">X197*Y197</f>
        <v>31.518000000000001</v>
      </c>
      <c r="AA197" s="214">
        <f t="shared" ref="AA197:AA205" si="252">Y197</f>
        <v>21012</v>
      </c>
      <c r="AB197" s="212">
        <f t="shared" ref="AB197:AB205" si="253">U197+Z197</f>
        <v>31.518000000000001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21</v>
      </c>
      <c r="Q198" s="212">
        <f t="shared" si="248"/>
        <v>3.15E-2</v>
      </c>
      <c r="R198" s="313">
        <f t="shared" si="249"/>
        <v>21</v>
      </c>
      <c r="S198" s="212">
        <f t="shared" si="250"/>
        <v>3.15E-2</v>
      </c>
      <c r="T198" s="335"/>
      <c r="U198" s="212"/>
      <c r="V198" s="335"/>
      <c r="W198" s="212"/>
      <c r="X198" s="338">
        <v>1.5E-3</v>
      </c>
      <c r="Y198" s="214">
        <v>21</v>
      </c>
      <c r="Z198" s="212">
        <f t="shared" si="251"/>
        <v>3.15E-2</v>
      </c>
      <c r="AA198" s="214">
        <f t="shared" si="252"/>
        <v>21</v>
      </c>
      <c r="AB198" s="212">
        <f t="shared" si="253"/>
        <v>3.15E-2</v>
      </c>
    </row>
    <row r="199" spans="1:28" s="339" customFormat="1">
      <c r="A199" s="211"/>
      <c r="B199" s="335" t="s">
        <v>126</v>
      </c>
      <c r="C199" s="336">
        <v>7</v>
      </c>
      <c r="D199" s="212">
        <f>C199*0.0015</f>
        <v>1.0500000000000001E-2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16</v>
      </c>
      <c r="Q199" s="212">
        <f t="shared" si="248"/>
        <v>2.4E-2</v>
      </c>
      <c r="R199" s="313">
        <f t="shared" si="249"/>
        <v>16</v>
      </c>
      <c r="S199" s="212">
        <f t="shared" si="250"/>
        <v>2.4E-2</v>
      </c>
      <c r="T199" s="335"/>
      <c r="U199" s="212"/>
      <c r="V199" s="335"/>
      <c r="W199" s="212"/>
      <c r="X199" s="338">
        <v>1.5E-3</v>
      </c>
      <c r="Y199" s="214">
        <v>16</v>
      </c>
      <c r="Z199" s="212">
        <f t="shared" si="251"/>
        <v>2.4E-2</v>
      </c>
      <c r="AA199" s="214">
        <f t="shared" si="252"/>
        <v>16</v>
      </c>
      <c r="AB199" s="212">
        <f t="shared" si="253"/>
        <v>2.4E-2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28681</v>
      </c>
      <c r="Q200" s="212">
        <f t="shared" si="248"/>
        <v>43.021500000000003</v>
      </c>
      <c r="R200" s="313">
        <f t="shared" si="249"/>
        <v>28681</v>
      </c>
      <c r="S200" s="212">
        <f t="shared" si="250"/>
        <v>43.021500000000003</v>
      </c>
      <c r="T200" s="335"/>
      <c r="U200" s="212"/>
      <c r="V200" s="335"/>
      <c r="W200" s="212"/>
      <c r="X200" s="338">
        <v>1.5E-3</v>
      </c>
      <c r="Y200" s="214">
        <v>28681</v>
      </c>
      <c r="Z200" s="212">
        <f t="shared" si="251"/>
        <v>43.021500000000003</v>
      </c>
      <c r="AA200" s="214">
        <f t="shared" si="252"/>
        <v>28681</v>
      </c>
      <c r="AB200" s="212">
        <f t="shared" si="253"/>
        <v>43.021500000000003</v>
      </c>
    </row>
    <row r="201" spans="1:28" s="339" customFormat="1">
      <c r="A201" s="211"/>
      <c r="B201" s="335" t="s">
        <v>128</v>
      </c>
      <c r="C201" s="336">
        <v>33</v>
      </c>
      <c r="D201" s="212">
        <f>C201*0.0015</f>
        <v>4.9500000000000002E-2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35</v>
      </c>
      <c r="Q201" s="212">
        <f t="shared" si="248"/>
        <v>5.2499999999999998E-2</v>
      </c>
      <c r="R201" s="313">
        <f t="shared" si="249"/>
        <v>35</v>
      </c>
      <c r="S201" s="212">
        <f t="shared" si="250"/>
        <v>5.2499999999999998E-2</v>
      </c>
      <c r="T201" s="335"/>
      <c r="U201" s="212"/>
      <c r="V201" s="335"/>
      <c r="W201" s="212"/>
      <c r="X201" s="338">
        <v>1.5E-3</v>
      </c>
      <c r="Y201" s="214">
        <v>35</v>
      </c>
      <c r="Z201" s="212">
        <f t="shared" si="251"/>
        <v>5.2499999999999998E-2</v>
      </c>
      <c r="AA201" s="214">
        <f t="shared" si="252"/>
        <v>35</v>
      </c>
      <c r="AB201" s="212">
        <f t="shared" si="253"/>
        <v>5.2499999999999998E-2</v>
      </c>
    </row>
    <row r="202" spans="1:28" s="339" customFormat="1">
      <c r="A202" s="211"/>
      <c r="B202" s="335" t="s">
        <v>129</v>
      </c>
      <c r="C202" s="336">
        <v>36</v>
      </c>
      <c r="D202" s="212">
        <f>C202*0.0015</f>
        <v>5.3999999999999999E-2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43</v>
      </c>
      <c r="Q202" s="212">
        <f t="shared" si="248"/>
        <v>6.4500000000000002E-2</v>
      </c>
      <c r="R202" s="313">
        <f t="shared" si="249"/>
        <v>43</v>
      </c>
      <c r="S202" s="212">
        <f t="shared" si="250"/>
        <v>6.4500000000000002E-2</v>
      </c>
      <c r="T202" s="335"/>
      <c r="U202" s="212"/>
      <c r="V202" s="335"/>
      <c r="W202" s="212"/>
      <c r="X202" s="338">
        <v>1.5E-3</v>
      </c>
      <c r="Y202" s="214">
        <v>43</v>
      </c>
      <c r="Z202" s="212">
        <f t="shared" si="251"/>
        <v>6.4500000000000002E-2</v>
      </c>
      <c r="AA202" s="214">
        <f t="shared" si="252"/>
        <v>43</v>
      </c>
      <c r="AB202" s="212">
        <f t="shared" si="253"/>
        <v>6.4500000000000002E-2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33482</v>
      </c>
      <c r="Q203" s="212">
        <f t="shared" si="248"/>
        <v>83.704999999999998</v>
      </c>
      <c r="R203" s="313">
        <f t="shared" si="249"/>
        <v>33482</v>
      </c>
      <c r="S203" s="212">
        <f t="shared" si="250"/>
        <v>83.704999999999998</v>
      </c>
      <c r="T203" s="335"/>
      <c r="U203" s="212"/>
      <c r="V203" s="335"/>
      <c r="W203" s="212"/>
      <c r="X203" s="338">
        <v>2.5000000000000001E-3</v>
      </c>
      <c r="Y203" s="214">
        <v>33482</v>
      </c>
      <c r="Z203" s="212">
        <f t="shared" si="251"/>
        <v>83.704999999999998</v>
      </c>
      <c r="AA203" s="214">
        <f t="shared" si="252"/>
        <v>33482</v>
      </c>
      <c r="AB203" s="212">
        <f t="shared" si="253"/>
        <v>83.704999999999998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129</v>
      </c>
      <c r="D204" s="212">
        <f>C204*0.0025</f>
        <v>0.32250000000000001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30</v>
      </c>
      <c r="Q204" s="212">
        <f t="shared" si="248"/>
        <v>7.4999999999999997E-2</v>
      </c>
      <c r="R204" s="313">
        <f t="shared" si="249"/>
        <v>30</v>
      </c>
      <c r="S204" s="212">
        <f t="shared" si="250"/>
        <v>7.4999999999999997E-2</v>
      </c>
      <c r="T204" s="335"/>
      <c r="U204" s="212"/>
      <c r="V204" s="335"/>
      <c r="W204" s="212"/>
      <c r="X204" s="338">
        <v>2.5000000000000001E-3</v>
      </c>
      <c r="Y204" s="214">
        <v>30</v>
      </c>
      <c r="Z204" s="212">
        <f t="shared" si="251"/>
        <v>7.4999999999999997E-2</v>
      </c>
      <c r="AA204" s="214">
        <f t="shared" si="252"/>
        <v>30</v>
      </c>
      <c r="AB204" s="212">
        <f t="shared" si="253"/>
        <v>7.4999999999999997E-2</v>
      </c>
    </row>
    <row r="205" spans="1:28">
      <c r="A205" s="8">
        <f>+A204+0.01</f>
        <v>7.0399999999999991</v>
      </c>
      <c r="B205" s="16" t="s">
        <v>132</v>
      </c>
      <c r="C205" s="17">
        <v>37</v>
      </c>
      <c r="D205" s="18">
        <f>C205*0.0025</f>
        <v>9.2499999999999999E-2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71</v>
      </c>
      <c r="Q205" s="18">
        <f t="shared" si="248"/>
        <v>0.17749999999999999</v>
      </c>
      <c r="R205" s="92">
        <f t="shared" si="249"/>
        <v>71</v>
      </c>
      <c r="S205" s="18">
        <f t="shared" si="250"/>
        <v>0.17749999999999999</v>
      </c>
      <c r="T205" s="16"/>
      <c r="U205" s="18"/>
      <c r="V205" s="16"/>
      <c r="W205" s="18"/>
      <c r="X205" s="21">
        <v>2.5000000000000001E-3</v>
      </c>
      <c r="Y205" s="14">
        <v>71</v>
      </c>
      <c r="Z205" s="18">
        <f t="shared" si="251"/>
        <v>0.17749999999999999</v>
      </c>
      <c r="AA205" s="14">
        <f t="shared" si="252"/>
        <v>71</v>
      </c>
      <c r="AB205" s="18">
        <f t="shared" si="253"/>
        <v>0.17749999999999999</v>
      </c>
    </row>
    <row r="206" spans="1:28" s="50" customFormat="1">
      <c r="A206" s="46"/>
      <c r="B206" s="82" t="s">
        <v>104</v>
      </c>
      <c r="C206" s="83">
        <f>SUM(C197:C205)</f>
        <v>242</v>
      </c>
      <c r="D206" s="84">
        <f>SUM(D197:D205)</f>
        <v>0.52900000000000003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83391</v>
      </c>
      <c r="Q206" s="84">
        <f t="shared" si="256"/>
        <v>158.66949999999997</v>
      </c>
      <c r="R206" s="276">
        <f t="shared" si="256"/>
        <v>83391</v>
      </c>
      <c r="S206" s="84">
        <f t="shared" si="256"/>
        <v>158.66949999999997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83391</v>
      </c>
      <c r="Z206" s="84">
        <f t="shared" si="258"/>
        <v>158.66949999999997</v>
      </c>
      <c r="AA206" s="276">
        <f t="shared" si="258"/>
        <v>83391</v>
      </c>
      <c r="AB206" s="84">
        <f t="shared" si="258"/>
        <v>158.66949999999997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42716</v>
      </c>
      <c r="D208" s="18">
        <v>170.864</v>
      </c>
      <c r="E208" s="17">
        <f>C208</f>
        <v>42716</v>
      </c>
      <c r="F208" s="18">
        <f>D208</f>
        <v>170.864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41485</v>
      </c>
      <c r="Q208" s="18">
        <f t="shared" ref="Q208:Q211" si="260">O208*P208</f>
        <v>165.94</v>
      </c>
      <c r="R208" s="92">
        <f t="shared" ref="R208:R211" si="261">P208</f>
        <v>41485</v>
      </c>
      <c r="S208" s="18">
        <f t="shared" ref="S208:S211" si="262">L208+Q208</f>
        <v>165.94</v>
      </c>
      <c r="T208" s="16"/>
      <c r="U208" s="18"/>
      <c r="V208" s="16"/>
      <c r="W208" s="18"/>
      <c r="X208" s="21">
        <v>4.0000000000000001E-3</v>
      </c>
      <c r="Y208" s="14">
        <v>41485</v>
      </c>
      <c r="Z208" s="18">
        <f t="shared" ref="Z208:Z211" si="263">X208*Y208</f>
        <v>165.94</v>
      </c>
      <c r="AA208" s="14">
        <f t="shared" ref="AA208:AA211" si="264">Y208</f>
        <v>41485</v>
      </c>
      <c r="AB208" s="18">
        <f t="shared" ref="AB208:AB211" si="265">U208+Z208</f>
        <v>165.94</v>
      </c>
    </row>
    <row r="209" spans="1:28">
      <c r="A209" s="8">
        <f>+A208+0.01</f>
        <v>8.02</v>
      </c>
      <c r="B209" s="16" t="s">
        <v>135</v>
      </c>
      <c r="C209" s="17">
        <v>9788</v>
      </c>
      <c r="D209" s="18">
        <v>39.152000000000001</v>
      </c>
      <c r="E209" s="17">
        <f t="shared" ref="E209:F211" si="266">C209</f>
        <v>9788</v>
      </c>
      <c r="F209" s="18">
        <f t="shared" si="266"/>
        <v>39.152000000000001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9496</v>
      </c>
      <c r="Q209" s="18">
        <f t="shared" si="260"/>
        <v>37.984000000000002</v>
      </c>
      <c r="R209" s="92">
        <f t="shared" si="261"/>
        <v>9496</v>
      </c>
      <c r="S209" s="18">
        <f t="shared" si="262"/>
        <v>37.984000000000002</v>
      </c>
      <c r="T209" s="16"/>
      <c r="U209" s="18"/>
      <c r="V209" s="16"/>
      <c r="W209" s="18"/>
      <c r="X209" s="21">
        <v>4.0000000000000001E-3</v>
      </c>
      <c r="Y209" s="14">
        <v>9496</v>
      </c>
      <c r="Z209" s="18">
        <f t="shared" si="263"/>
        <v>37.984000000000002</v>
      </c>
      <c r="AA209" s="14">
        <f t="shared" si="264"/>
        <v>9496</v>
      </c>
      <c r="AB209" s="18">
        <f t="shared" si="265"/>
        <v>37.984000000000002</v>
      </c>
    </row>
    <row r="210" spans="1:28">
      <c r="A210" s="8">
        <f>+A209+0.01</f>
        <v>8.0299999999999994</v>
      </c>
      <c r="B210" s="16" t="s">
        <v>136</v>
      </c>
      <c r="C210" s="17">
        <v>6177</v>
      </c>
      <c r="D210" s="18">
        <v>24.708000000000002</v>
      </c>
      <c r="E210" s="17">
        <f t="shared" si="266"/>
        <v>6177</v>
      </c>
      <c r="F210" s="18">
        <f t="shared" si="266"/>
        <v>24.708000000000002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6223</v>
      </c>
      <c r="Q210" s="18">
        <f t="shared" si="260"/>
        <v>24.891999999999999</v>
      </c>
      <c r="R210" s="92">
        <f t="shared" si="261"/>
        <v>6223</v>
      </c>
      <c r="S210" s="18">
        <f t="shared" si="262"/>
        <v>24.891999999999999</v>
      </c>
      <c r="T210" s="16"/>
      <c r="U210" s="18"/>
      <c r="V210" s="16"/>
      <c r="W210" s="18"/>
      <c r="X210" s="21">
        <v>4.0000000000000001E-3</v>
      </c>
      <c r="Y210" s="14">
        <v>6223</v>
      </c>
      <c r="Z210" s="18">
        <f t="shared" si="263"/>
        <v>24.891999999999999</v>
      </c>
      <c r="AA210" s="14">
        <f t="shared" si="264"/>
        <v>6223</v>
      </c>
      <c r="AB210" s="18">
        <f t="shared" si="265"/>
        <v>24.891999999999999</v>
      </c>
    </row>
    <row r="211" spans="1:28">
      <c r="A211" s="8">
        <f>+A210+0.01</f>
        <v>8.0399999999999991</v>
      </c>
      <c r="B211" s="16" t="s">
        <v>137</v>
      </c>
      <c r="C211" s="17">
        <v>21163</v>
      </c>
      <c r="D211" s="18">
        <v>84.652000000000001</v>
      </c>
      <c r="E211" s="17">
        <f t="shared" si="266"/>
        <v>21163</v>
      </c>
      <c r="F211" s="18">
        <f t="shared" si="266"/>
        <v>84.652000000000001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22538</v>
      </c>
      <c r="Q211" s="18">
        <f t="shared" si="260"/>
        <v>90.152000000000001</v>
      </c>
      <c r="R211" s="92">
        <f t="shared" si="261"/>
        <v>22538</v>
      </c>
      <c r="S211" s="18">
        <f t="shared" si="262"/>
        <v>90.152000000000001</v>
      </c>
      <c r="T211" s="16"/>
      <c r="U211" s="18"/>
      <c r="V211" s="16"/>
      <c r="W211" s="18"/>
      <c r="X211" s="21">
        <v>4.0000000000000001E-3</v>
      </c>
      <c r="Y211" s="14">
        <v>22538</v>
      </c>
      <c r="Z211" s="18">
        <f t="shared" si="263"/>
        <v>90.152000000000001</v>
      </c>
      <c r="AA211" s="14">
        <f t="shared" si="264"/>
        <v>22538</v>
      </c>
      <c r="AB211" s="18">
        <f t="shared" si="265"/>
        <v>90.152000000000001</v>
      </c>
    </row>
    <row r="212" spans="1:28" s="50" customFormat="1">
      <c r="A212" s="46"/>
      <c r="B212" s="82" t="s">
        <v>106</v>
      </c>
      <c r="C212" s="83">
        <f>SUM(C208:C211)</f>
        <v>79844</v>
      </c>
      <c r="D212" s="84">
        <f>SUM(D208:D211)</f>
        <v>319.37600000000003</v>
      </c>
      <c r="E212" s="83">
        <f>SUM(E208:E211)</f>
        <v>79844</v>
      </c>
      <c r="F212" s="84">
        <f>SUM(F208:F211)</f>
        <v>319.37600000000003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79742</v>
      </c>
      <c r="Q212" s="84">
        <f t="shared" si="269"/>
        <v>318.96800000000002</v>
      </c>
      <c r="R212" s="276">
        <f t="shared" si="269"/>
        <v>79742</v>
      </c>
      <c r="S212" s="84">
        <f t="shared" si="269"/>
        <v>318.96800000000002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79742</v>
      </c>
      <c r="Z212" s="84">
        <f>SUM(Z208:Z211)</f>
        <v>318.96800000000002</v>
      </c>
      <c r="AA212" s="276">
        <f>SUM(AA208:AA211)</f>
        <v>79742</v>
      </c>
      <c r="AB212" s="84">
        <f>SUM(AB208:AB211)</f>
        <v>318.96800000000002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439</v>
      </c>
      <c r="D241" s="164">
        <f>C241*0.429*12</f>
        <v>2259.9719999999998</v>
      </c>
      <c r="E241" s="163">
        <f>C241</f>
        <v>439</v>
      </c>
      <c r="F241" s="164">
        <f>D241</f>
        <v>2259.9719999999998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439</v>
      </c>
      <c r="Q241" s="18">
        <f t="shared" ref="Q241:Q254" si="299">O241*P241*12</f>
        <v>2402.2080000000001</v>
      </c>
      <c r="R241" s="92">
        <f t="shared" ref="R241:R257" si="300">P241</f>
        <v>439</v>
      </c>
      <c r="S241" s="18">
        <f t="shared" ref="S241:S257" si="301">L241+Q241</f>
        <v>2402.2080000000001</v>
      </c>
      <c r="T241" s="162"/>
      <c r="U241" s="164"/>
      <c r="V241" s="162"/>
      <c r="W241" s="164"/>
      <c r="X241" s="166">
        <v>0.45600000000000002</v>
      </c>
      <c r="Y241" s="331">
        <v>439</v>
      </c>
      <c r="Z241" s="121">
        <f>X241*Y241*12</f>
        <v>2402.2080000000001</v>
      </c>
      <c r="AA241" s="321">
        <f>Y241</f>
        <v>439</v>
      </c>
      <c r="AB241" s="121">
        <f>U241+Z241</f>
        <v>2402.2080000000001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43</v>
      </c>
      <c r="D246" s="176">
        <f>C246*0.6006*12</f>
        <v>309.90960000000001</v>
      </c>
      <c r="E246" s="163">
        <f t="shared" ref="E246:E248" si="309">C246</f>
        <v>43</v>
      </c>
      <c r="F246" s="164">
        <f t="shared" ref="F246:F248" si="310">D246</f>
        <v>309.90960000000001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43</v>
      </c>
      <c r="Q246" s="18">
        <f t="shared" si="299"/>
        <v>329.72399999999999</v>
      </c>
      <c r="R246" s="92">
        <f t="shared" si="300"/>
        <v>43</v>
      </c>
      <c r="S246" s="18">
        <f t="shared" si="301"/>
        <v>329.72399999999999</v>
      </c>
      <c r="T246" s="174"/>
      <c r="U246" s="176"/>
      <c r="V246" s="174"/>
      <c r="W246" s="176"/>
      <c r="X246" s="177">
        <v>0.63900000000000001</v>
      </c>
      <c r="Y246" s="278">
        <v>43</v>
      </c>
      <c r="Z246" s="121">
        <f t="shared" ref="Z246:Z254" si="311">X246*Y246*12</f>
        <v>329.72399999999999</v>
      </c>
      <c r="AA246" s="321">
        <f t="shared" si="306"/>
        <v>43</v>
      </c>
      <c r="AB246" s="121">
        <f t="shared" ref="AB246:AB257" si="312">U246+Z246</f>
        <v>329.72399999999999</v>
      </c>
    </row>
    <row r="247" spans="1:28" s="125" customFormat="1">
      <c r="A247" s="118"/>
      <c r="B247" s="174" t="s">
        <v>151</v>
      </c>
      <c r="C247" s="175">
        <f t="shared" si="308"/>
        <v>60</v>
      </c>
      <c r="D247" s="176">
        <f t="shared" ref="D247:D248" si="313">C247*0.6006*12</f>
        <v>432.43200000000002</v>
      </c>
      <c r="E247" s="163">
        <f t="shared" si="309"/>
        <v>60</v>
      </c>
      <c r="F247" s="164">
        <f t="shared" si="310"/>
        <v>432.43200000000002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60</v>
      </c>
      <c r="Q247" s="18">
        <f t="shared" si="299"/>
        <v>460.08000000000004</v>
      </c>
      <c r="R247" s="92">
        <f t="shared" si="300"/>
        <v>60</v>
      </c>
      <c r="S247" s="18">
        <f t="shared" si="301"/>
        <v>460.08000000000004</v>
      </c>
      <c r="T247" s="174"/>
      <c r="U247" s="176"/>
      <c r="V247" s="174"/>
      <c r="W247" s="176"/>
      <c r="X247" s="177">
        <v>0.63900000000000001</v>
      </c>
      <c r="Y247" s="278">
        <v>60</v>
      </c>
      <c r="Z247" s="121">
        <f t="shared" si="311"/>
        <v>460.08000000000004</v>
      </c>
      <c r="AA247" s="321">
        <f t="shared" si="306"/>
        <v>60</v>
      </c>
      <c r="AB247" s="121">
        <f t="shared" si="312"/>
        <v>460.08000000000004</v>
      </c>
    </row>
    <row r="248" spans="1:28" s="125" customFormat="1">
      <c r="A248" s="118"/>
      <c r="B248" s="174" t="s">
        <v>152</v>
      </c>
      <c r="C248" s="175">
        <f t="shared" si="308"/>
        <v>57</v>
      </c>
      <c r="D248" s="176">
        <f t="shared" si="313"/>
        <v>410.81040000000002</v>
      </c>
      <c r="E248" s="163">
        <f t="shared" si="309"/>
        <v>57</v>
      </c>
      <c r="F248" s="164">
        <f t="shared" si="310"/>
        <v>410.81040000000002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57</v>
      </c>
      <c r="Q248" s="18">
        <f t="shared" si="299"/>
        <v>437.07600000000002</v>
      </c>
      <c r="R248" s="92">
        <f t="shared" si="300"/>
        <v>57</v>
      </c>
      <c r="S248" s="18">
        <f t="shared" si="301"/>
        <v>437.07600000000002</v>
      </c>
      <c r="T248" s="174"/>
      <c r="U248" s="176"/>
      <c r="V248" s="174"/>
      <c r="W248" s="176"/>
      <c r="X248" s="177">
        <v>0.63900000000000001</v>
      </c>
      <c r="Y248" s="278">
        <v>57</v>
      </c>
      <c r="Z248" s="121">
        <f t="shared" si="311"/>
        <v>437.07600000000002</v>
      </c>
      <c r="AA248" s="321">
        <f t="shared" si="306"/>
        <v>57</v>
      </c>
      <c r="AB248" s="121">
        <f t="shared" si="312"/>
        <v>437.07600000000002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111</v>
      </c>
      <c r="D255" s="176">
        <f>C255*0.12*10</f>
        <v>133.19999999999999</v>
      </c>
      <c r="E255" s="163">
        <f t="shared" ref="E255:E257" si="314">C255</f>
        <v>111</v>
      </c>
      <c r="F255" s="164">
        <f t="shared" ref="F255:F257" si="315">D255</f>
        <v>133.19999999999999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111</v>
      </c>
      <c r="Q255" s="18">
        <f>O255*P255*10</f>
        <v>133.19999999999999</v>
      </c>
      <c r="R255" s="92">
        <f t="shared" si="300"/>
        <v>111</v>
      </c>
      <c r="S255" s="18">
        <f t="shared" si="301"/>
        <v>133.19999999999999</v>
      </c>
      <c r="T255" s="178"/>
      <c r="U255" s="176"/>
      <c r="V255" s="178"/>
      <c r="W255" s="176"/>
      <c r="X255" s="177">
        <v>0.12</v>
      </c>
      <c r="Y255" s="278">
        <v>111</v>
      </c>
      <c r="Z255" s="18">
        <f t="shared" ref="Z255:Z257" si="316">X255*Y255*10</f>
        <v>133.19999999999999</v>
      </c>
      <c r="AA255" s="321">
        <f t="shared" si="306"/>
        <v>111</v>
      </c>
      <c r="AB255" s="121">
        <f t="shared" si="312"/>
        <v>133.19999999999999</v>
      </c>
    </row>
    <row r="256" spans="1:28" s="125" customFormat="1">
      <c r="A256" s="118"/>
      <c r="B256" s="178" t="s">
        <v>157</v>
      </c>
      <c r="C256" s="175">
        <f t="shared" ref="C256:C257" si="317">P256</f>
        <v>115</v>
      </c>
      <c r="D256" s="176">
        <f t="shared" ref="D256:D257" si="318">C256*0.12*10</f>
        <v>138</v>
      </c>
      <c r="E256" s="163">
        <f t="shared" si="314"/>
        <v>115</v>
      </c>
      <c r="F256" s="164">
        <f t="shared" si="315"/>
        <v>138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115</v>
      </c>
      <c r="Q256" s="18">
        <f>O256*P256*10</f>
        <v>138</v>
      </c>
      <c r="R256" s="92">
        <f t="shared" si="300"/>
        <v>115</v>
      </c>
      <c r="S256" s="18">
        <f t="shared" si="301"/>
        <v>138</v>
      </c>
      <c r="T256" s="178"/>
      <c r="U256" s="176"/>
      <c r="V256" s="178"/>
      <c r="W256" s="176"/>
      <c r="X256" s="177">
        <v>0.12</v>
      </c>
      <c r="Y256" s="278">
        <v>115</v>
      </c>
      <c r="Z256" s="18">
        <f t="shared" si="316"/>
        <v>138</v>
      </c>
      <c r="AA256" s="321">
        <f t="shared" si="306"/>
        <v>115</v>
      </c>
      <c r="AB256" s="121">
        <f t="shared" si="312"/>
        <v>138</v>
      </c>
    </row>
    <row r="257" spans="1:28" s="125" customFormat="1">
      <c r="A257" s="118"/>
      <c r="B257" s="178" t="s">
        <v>167</v>
      </c>
      <c r="C257" s="175">
        <f t="shared" si="317"/>
        <v>118</v>
      </c>
      <c r="D257" s="176">
        <f t="shared" si="318"/>
        <v>141.6</v>
      </c>
      <c r="E257" s="163">
        <f t="shared" si="314"/>
        <v>118</v>
      </c>
      <c r="F257" s="164">
        <f t="shared" si="315"/>
        <v>141.6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118</v>
      </c>
      <c r="Q257" s="18">
        <f>O257*P257*10</f>
        <v>141.6</v>
      </c>
      <c r="R257" s="92">
        <f t="shared" si="300"/>
        <v>118</v>
      </c>
      <c r="S257" s="18">
        <f t="shared" si="301"/>
        <v>141.6</v>
      </c>
      <c r="T257" s="178"/>
      <c r="U257" s="176"/>
      <c r="V257" s="178"/>
      <c r="W257" s="176"/>
      <c r="X257" s="177">
        <v>0.12</v>
      </c>
      <c r="Y257" s="278">
        <v>118</v>
      </c>
      <c r="Z257" s="18">
        <f t="shared" si="316"/>
        <v>141.6</v>
      </c>
      <c r="AA257" s="321">
        <f t="shared" si="306"/>
        <v>118</v>
      </c>
      <c r="AB257" s="121">
        <f t="shared" si="312"/>
        <v>141.6</v>
      </c>
    </row>
    <row r="258" spans="1:28" s="50" customFormat="1">
      <c r="A258" s="179"/>
      <c r="B258" s="159" t="s">
        <v>106</v>
      </c>
      <c r="C258" s="160">
        <f>SUM(C241:C257)</f>
        <v>943</v>
      </c>
      <c r="D258" s="161">
        <f>SUM(D241:D257)</f>
        <v>3825.9239999999991</v>
      </c>
      <c r="E258" s="160">
        <f>SUM(E241:E257)</f>
        <v>943</v>
      </c>
      <c r="F258" s="161">
        <f>SUM(F241:F257)</f>
        <v>3825.9239999999991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943</v>
      </c>
      <c r="Q258" s="161">
        <f t="shared" si="321"/>
        <v>4041.8879999999999</v>
      </c>
      <c r="R258" s="301">
        <f t="shared" si="321"/>
        <v>943</v>
      </c>
      <c r="S258" s="161">
        <f t="shared" si="321"/>
        <v>4041.8879999999999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943</v>
      </c>
      <c r="Z258" s="161">
        <f t="shared" si="323"/>
        <v>4041.8879999999999</v>
      </c>
      <c r="AA258" s="301">
        <f t="shared" si="323"/>
        <v>943</v>
      </c>
      <c r="AB258" s="161">
        <f t="shared" si="323"/>
        <v>4041.8879999999999</v>
      </c>
    </row>
    <row r="259" spans="1:28" s="50" customFormat="1">
      <c r="A259" s="179"/>
      <c r="B259" s="180" t="s">
        <v>10</v>
      </c>
      <c r="C259" s="181">
        <f>C258</f>
        <v>943</v>
      </c>
      <c r="D259" s="182">
        <f>D258</f>
        <v>3825.9239999999991</v>
      </c>
      <c r="E259" s="181">
        <f>E258</f>
        <v>943</v>
      </c>
      <c r="F259" s="182">
        <f>F258</f>
        <v>3825.9239999999991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943</v>
      </c>
      <c r="Q259" s="182">
        <f t="shared" si="326"/>
        <v>4041.8879999999999</v>
      </c>
      <c r="R259" s="304">
        <f t="shared" si="326"/>
        <v>943</v>
      </c>
      <c r="S259" s="182">
        <f t="shared" si="326"/>
        <v>4041.8879999999999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943</v>
      </c>
      <c r="Z259" s="182">
        <f t="shared" si="328"/>
        <v>4041.8879999999999</v>
      </c>
      <c r="AA259" s="304">
        <f t="shared" si="328"/>
        <v>943</v>
      </c>
      <c r="AB259" s="182">
        <f t="shared" si="328"/>
        <v>4041.8879999999999</v>
      </c>
    </row>
    <row r="260" spans="1:28" s="50" customFormat="1">
      <c r="A260" s="179"/>
      <c r="B260" s="180" t="s">
        <v>168</v>
      </c>
      <c r="C260" s="181">
        <f>C238+C259</f>
        <v>943</v>
      </c>
      <c r="D260" s="182">
        <f>D238+D259</f>
        <v>3825.9239999999991</v>
      </c>
      <c r="E260" s="181">
        <f>E238+E259</f>
        <v>943</v>
      </c>
      <c r="F260" s="182">
        <f>F238+F259</f>
        <v>3825.9239999999991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943</v>
      </c>
      <c r="Q260" s="182">
        <f t="shared" si="331"/>
        <v>4041.8879999999999</v>
      </c>
      <c r="R260" s="304">
        <f t="shared" si="331"/>
        <v>943</v>
      </c>
      <c r="S260" s="182">
        <f t="shared" si="331"/>
        <v>4041.8879999999999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943</v>
      </c>
      <c r="Z260" s="182">
        <f t="shared" si="333"/>
        <v>4041.8879999999999</v>
      </c>
      <c r="AA260" s="304">
        <f t="shared" si="333"/>
        <v>943</v>
      </c>
      <c r="AB260" s="182">
        <f t="shared" si="333"/>
        <v>4041.8879999999999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965</v>
      </c>
      <c r="D264" s="18">
        <v>6.7549999999999999</v>
      </c>
      <c r="E264" s="19">
        <v>848</v>
      </c>
      <c r="F264" s="18">
        <v>5.94</v>
      </c>
      <c r="G264" s="241">
        <f t="shared" ref="G264:G270" si="334">E264/C264*100</f>
        <v>87.875647668393782</v>
      </c>
      <c r="H264" s="18">
        <f t="shared" ref="H264:H270" si="335">F264/D264*100</f>
        <v>87.934863064396751</v>
      </c>
      <c r="I264" s="16"/>
      <c r="J264" s="20"/>
      <c r="K264" s="16"/>
      <c r="L264" s="18"/>
      <c r="M264" s="16"/>
      <c r="N264" s="18"/>
      <c r="O264" s="21">
        <v>0.01</v>
      </c>
      <c r="P264" s="92">
        <v>937</v>
      </c>
      <c r="Q264" s="18">
        <f>O264*P264</f>
        <v>9.370000000000001</v>
      </c>
      <c r="R264" s="92">
        <f>P264</f>
        <v>937</v>
      </c>
      <c r="S264" s="18">
        <f>L264+Q264</f>
        <v>9.370000000000001</v>
      </c>
      <c r="T264" s="16"/>
      <c r="U264" s="18"/>
      <c r="V264" s="16"/>
      <c r="W264" s="18"/>
      <c r="X264" s="21">
        <v>0.01</v>
      </c>
      <c r="Y264" s="14">
        <v>937</v>
      </c>
      <c r="Z264" s="18">
        <f>X264*Y264</f>
        <v>9.370000000000001</v>
      </c>
      <c r="AA264" s="14">
        <f>Y264</f>
        <v>937</v>
      </c>
      <c r="AB264" s="18">
        <f>U264+Z264</f>
        <v>9.370000000000001</v>
      </c>
    </row>
    <row r="265" spans="1:28" s="66" customFormat="1">
      <c r="A265" s="8"/>
      <c r="B265" s="16" t="s">
        <v>172</v>
      </c>
      <c r="C265" s="17">
        <v>1139</v>
      </c>
      <c r="D265" s="18">
        <v>7.9729999999999999</v>
      </c>
      <c r="E265" s="19">
        <v>1114</v>
      </c>
      <c r="F265" s="18">
        <v>5.01</v>
      </c>
      <c r="G265" s="241">
        <f t="shared" si="334"/>
        <v>97.805092186128178</v>
      </c>
      <c r="H265" s="18">
        <f t="shared" si="335"/>
        <v>62.837075128558887</v>
      </c>
      <c r="I265" s="16"/>
      <c r="J265" s="20"/>
      <c r="K265" s="16"/>
      <c r="L265" s="18"/>
      <c r="M265" s="16"/>
      <c r="N265" s="18"/>
      <c r="O265" s="21">
        <v>0.01</v>
      </c>
      <c r="P265" s="92">
        <v>1127</v>
      </c>
      <c r="Q265" s="18">
        <f t="shared" ref="Q265:Q282" si="336">O265*P265</f>
        <v>11.27</v>
      </c>
      <c r="R265" s="92">
        <f t="shared" ref="R265:R282" si="337">P265</f>
        <v>1127</v>
      </c>
      <c r="S265" s="18">
        <f t="shared" ref="S265:S282" si="338">L265+Q265</f>
        <v>11.27</v>
      </c>
      <c r="T265" s="16"/>
      <c r="U265" s="18"/>
      <c r="V265" s="16"/>
      <c r="W265" s="18"/>
      <c r="X265" s="21">
        <v>0.01</v>
      </c>
      <c r="Y265" s="14">
        <v>1127</v>
      </c>
      <c r="Z265" s="18">
        <f t="shared" ref="Z265:Z270" si="339">X265*Y265</f>
        <v>11.27</v>
      </c>
      <c r="AA265" s="14">
        <f t="shared" ref="AA265:AA270" si="340">Y265</f>
        <v>1127</v>
      </c>
      <c r="AB265" s="18">
        <f t="shared" ref="AB265:AB270" si="341">U265+Z265</f>
        <v>11.27</v>
      </c>
    </row>
    <row r="266" spans="1:28" s="66" customFormat="1">
      <c r="A266" s="8"/>
      <c r="B266" s="16" t="s">
        <v>173</v>
      </c>
      <c r="C266" s="17">
        <v>1454</v>
      </c>
      <c r="D266" s="18">
        <v>10.178000000000001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1449</v>
      </c>
      <c r="Q266" s="18">
        <f t="shared" si="336"/>
        <v>14.49</v>
      </c>
      <c r="R266" s="92">
        <f t="shared" si="337"/>
        <v>1449</v>
      </c>
      <c r="S266" s="18">
        <f t="shared" si="338"/>
        <v>14.49</v>
      </c>
      <c r="T266" s="16"/>
      <c r="U266" s="18"/>
      <c r="V266" s="16"/>
      <c r="W266" s="18"/>
      <c r="X266" s="21">
        <v>0.01</v>
      </c>
      <c r="Y266" s="14">
        <v>1449</v>
      </c>
      <c r="Z266" s="18">
        <f t="shared" si="339"/>
        <v>14.49</v>
      </c>
      <c r="AA266" s="14">
        <f t="shared" si="340"/>
        <v>1449</v>
      </c>
      <c r="AB266" s="18">
        <f t="shared" si="341"/>
        <v>14.49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965</v>
      </c>
      <c r="D268" s="18">
        <v>5.79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937</v>
      </c>
      <c r="Q268" s="18">
        <f t="shared" si="336"/>
        <v>9.370000000000001</v>
      </c>
      <c r="R268" s="92">
        <f t="shared" si="337"/>
        <v>937</v>
      </c>
      <c r="S268" s="18">
        <f t="shared" si="338"/>
        <v>9.370000000000001</v>
      </c>
      <c r="T268" s="16"/>
      <c r="U268" s="18"/>
      <c r="V268" s="16"/>
      <c r="W268" s="18"/>
      <c r="X268" s="21">
        <v>0.01</v>
      </c>
      <c r="Y268" s="14">
        <f>Y264</f>
        <v>937</v>
      </c>
      <c r="Z268" s="18">
        <f t="shared" si="339"/>
        <v>9.370000000000001</v>
      </c>
      <c r="AA268" s="14">
        <f t="shared" si="340"/>
        <v>937</v>
      </c>
      <c r="AB268" s="18">
        <f t="shared" si="341"/>
        <v>9.370000000000001</v>
      </c>
    </row>
    <row r="269" spans="1:28" s="66" customFormat="1">
      <c r="A269" s="8"/>
      <c r="B269" s="16" t="s">
        <v>172</v>
      </c>
      <c r="C269" s="17">
        <v>1139</v>
      </c>
      <c r="D269" s="18">
        <v>6.8340000000000005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1127</v>
      </c>
      <c r="Q269" s="18">
        <f t="shared" si="336"/>
        <v>11.27</v>
      </c>
      <c r="R269" s="92">
        <f t="shared" si="337"/>
        <v>1127</v>
      </c>
      <c r="S269" s="18">
        <f t="shared" si="338"/>
        <v>11.27</v>
      </c>
      <c r="T269" s="16"/>
      <c r="U269" s="18"/>
      <c r="V269" s="16"/>
      <c r="W269" s="18"/>
      <c r="X269" s="21">
        <v>0.01</v>
      </c>
      <c r="Y269" s="14">
        <f>Y265</f>
        <v>1127</v>
      </c>
      <c r="Z269" s="18">
        <f t="shared" si="339"/>
        <v>11.27</v>
      </c>
      <c r="AA269" s="14">
        <f t="shared" si="340"/>
        <v>1127</v>
      </c>
      <c r="AB269" s="18">
        <f t="shared" si="341"/>
        <v>11.27</v>
      </c>
    </row>
    <row r="270" spans="1:28" s="66" customFormat="1">
      <c r="A270" s="8"/>
      <c r="B270" s="16" t="s">
        <v>173</v>
      </c>
      <c r="C270" s="17">
        <v>1454</v>
      </c>
      <c r="D270" s="18">
        <v>8.7240000000000002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1449</v>
      </c>
      <c r="Q270" s="18">
        <f t="shared" si="336"/>
        <v>14.49</v>
      </c>
      <c r="R270" s="92">
        <f t="shared" si="337"/>
        <v>1449</v>
      </c>
      <c r="S270" s="18">
        <f t="shared" si="338"/>
        <v>14.49</v>
      </c>
      <c r="T270" s="16"/>
      <c r="U270" s="18"/>
      <c r="V270" s="16"/>
      <c r="W270" s="18"/>
      <c r="X270" s="21">
        <v>0.01</v>
      </c>
      <c r="Y270" s="14">
        <f>Y266</f>
        <v>1449</v>
      </c>
      <c r="Z270" s="18">
        <f t="shared" si="339"/>
        <v>14.49</v>
      </c>
      <c r="AA270" s="14">
        <f t="shared" si="340"/>
        <v>1449</v>
      </c>
      <c r="AB270" s="18">
        <f t="shared" si="341"/>
        <v>14.49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5</v>
      </c>
      <c r="D277" s="18">
        <v>7.0000000000000007E-2</v>
      </c>
      <c r="E277" s="17">
        <f>C277</f>
        <v>5</v>
      </c>
      <c r="F277" s="18">
        <f>D277</f>
        <v>7.0000000000000007E-2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5</v>
      </c>
      <c r="D278" s="18">
        <v>7.0000000000000007E-2</v>
      </c>
      <c r="E278" s="17">
        <f t="shared" ref="E278:E279" si="346">C278</f>
        <v>5</v>
      </c>
      <c r="F278" s="18">
        <f t="shared" ref="F278:F279" si="347">D278</f>
        <v>7.0000000000000007E-2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5</v>
      </c>
      <c r="D279" s="18">
        <v>7.0000000000000007E-2</v>
      </c>
      <c r="E279" s="17">
        <f t="shared" si="346"/>
        <v>5</v>
      </c>
      <c r="F279" s="18">
        <f t="shared" si="347"/>
        <v>7.0000000000000007E-2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5</v>
      </c>
      <c r="D281" s="136">
        <v>0.1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100</v>
      </c>
      <c r="D282" s="18">
        <v>1.6</v>
      </c>
      <c r="E282" s="17">
        <f>C282</f>
        <v>100</v>
      </c>
      <c r="F282" s="18">
        <f>D282</f>
        <v>1.6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202</v>
      </c>
      <c r="Q282" s="18">
        <f t="shared" si="336"/>
        <v>4.04</v>
      </c>
      <c r="R282" s="92">
        <f t="shared" si="337"/>
        <v>202</v>
      </c>
      <c r="S282" s="18">
        <f t="shared" si="338"/>
        <v>4.04</v>
      </c>
      <c r="T282" s="16"/>
      <c r="U282" s="18"/>
      <c r="V282" s="16"/>
      <c r="W282" s="18"/>
      <c r="X282" s="21">
        <v>1.6E-2</v>
      </c>
      <c r="Y282" s="14">
        <v>202</v>
      </c>
      <c r="Z282" s="18">
        <f t="shared" si="343"/>
        <v>3.2320000000000002</v>
      </c>
      <c r="AA282" s="14">
        <f t="shared" si="344"/>
        <v>202</v>
      </c>
      <c r="AB282" s="18">
        <f t="shared" si="345"/>
        <v>3.2320000000000002</v>
      </c>
    </row>
    <row r="283" spans="1:28" s="50" customFormat="1">
      <c r="A283" s="46"/>
      <c r="B283" s="82" t="s">
        <v>106</v>
      </c>
      <c r="C283" s="83">
        <f>SUM(C268:C282)</f>
        <v>3678</v>
      </c>
      <c r="D283" s="84">
        <f>SUM(D264:D282)</f>
        <v>48.164000000000009</v>
      </c>
      <c r="E283" s="83">
        <f>SUM(E268:E282)</f>
        <v>115</v>
      </c>
      <c r="F283" s="84">
        <f>SUM(F264:F282)</f>
        <v>12.76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3865</v>
      </c>
      <c r="Q283" s="84">
        <f t="shared" ref="Q283" si="355">SUM(Q264:Q282)</f>
        <v>77.38</v>
      </c>
      <c r="R283" s="276">
        <f t="shared" ref="R283" si="356">SUM(R268:R282)</f>
        <v>3865</v>
      </c>
      <c r="S283" s="84">
        <f t="shared" ref="S283" si="357">SUM(S264:S282)</f>
        <v>77.38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3865</v>
      </c>
      <c r="Z283" s="84">
        <f t="shared" ref="Z283" si="361">SUM(Z264:Z282)</f>
        <v>76.49199999999999</v>
      </c>
      <c r="AA283" s="276">
        <f t="shared" ref="AA283" si="362">SUM(AA268:AA282)</f>
        <v>3865</v>
      </c>
      <c r="AB283" s="84">
        <f t="shared" ref="AB283" si="363">SUM(AB264:AB282)</f>
        <v>76.49199999999999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34</v>
      </c>
      <c r="D287" s="185">
        <f>C287*12*0.16</f>
        <v>65.28</v>
      </c>
      <c r="E287" s="184">
        <f>C287</f>
        <v>34</v>
      </c>
      <c r="F287" s="185">
        <f>D287</f>
        <v>65.28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44</v>
      </c>
      <c r="Q287" s="18">
        <f>O287*P287*12</f>
        <v>92.927999999999997</v>
      </c>
      <c r="R287" s="92">
        <f t="shared" si="365"/>
        <v>44</v>
      </c>
      <c r="S287" s="18">
        <f t="shared" si="366"/>
        <v>92.927999999999997</v>
      </c>
      <c r="T287" s="183"/>
      <c r="U287" s="185"/>
      <c r="V287" s="183"/>
      <c r="W287" s="185"/>
      <c r="X287" s="188">
        <v>0.17599999999999999</v>
      </c>
      <c r="Y287" s="333">
        <v>44</v>
      </c>
      <c r="Z287" s="18">
        <f>X287*Y287*12</f>
        <v>92.927999999999997</v>
      </c>
      <c r="AA287" s="14">
        <f>Y287</f>
        <v>44</v>
      </c>
      <c r="AB287" s="18">
        <f>U287+Z287</f>
        <v>92.927999999999997</v>
      </c>
    </row>
    <row r="288" spans="1:28" s="66" customFormat="1">
      <c r="A288" s="8"/>
      <c r="B288" s="183" t="s">
        <v>188</v>
      </c>
      <c r="C288" s="184">
        <v>17</v>
      </c>
      <c r="D288" s="185">
        <f>C288*12*0.16</f>
        <v>32.64</v>
      </c>
      <c r="E288" s="184">
        <f t="shared" ref="E288:E296" si="368">C288</f>
        <v>17</v>
      </c>
      <c r="F288" s="185">
        <f t="shared" ref="F288:F296" si="369">D288</f>
        <v>32.64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22</v>
      </c>
      <c r="Q288" s="18">
        <f>O288*P288*12</f>
        <v>46.463999999999999</v>
      </c>
      <c r="R288" s="92">
        <f t="shared" si="365"/>
        <v>22</v>
      </c>
      <c r="S288" s="18">
        <f t="shared" si="366"/>
        <v>46.463999999999999</v>
      </c>
      <c r="T288" s="183"/>
      <c r="U288" s="185"/>
      <c r="V288" s="183"/>
      <c r="W288" s="185"/>
      <c r="X288" s="188">
        <v>0.17599999999999999</v>
      </c>
      <c r="Y288" s="333">
        <v>22</v>
      </c>
      <c r="Z288" s="18">
        <f t="shared" ref="Z288:Z290" si="370">X288*Y288*12</f>
        <v>46.463999999999999</v>
      </c>
      <c r="AA288" s="14">
        <f t="shared" ref="AA288:AA290" si="371">Y288</f>
        <v>22</v>
      </c>
      <c r="AB288" s="18">
        <f t="shared" ref="AB288:AB290" si="372">U288+Z288</f>
        <v>46.463999999999999</v>
      </c>
    </row>
    <row r="289" spans="1:28" s="66" customFormat="1">
      <c r="A289" s="8"/>
      <c r="B289" s="183" t="s">
        <v>189</v>
      </c>
      <c r="C289" s="184">
        <v>17</v>
      </c>
      <c r="D289" s="185">
        <f>C289*12*0.16</f>
        <v>32.64</v>
      </c>
      <c r="E289" s="184">
        <f t="shared" si="368"/>
        <v>17</v>
      </c>
      <c r="F289" s="185">
        <f t="shared" si="369"/>
        <v>32.64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22</v>
      </c>
      <c r="Q289" s="18">
        <f>O289*P289*12</f>
        <v>46.463999999999999</v>
      </c>
      <c r="R289" s="92">
        <f t="shared" si="365"/>
        <v>22</v>
      </c>
      <c r="S289" s="18">
        <f t="shared" si="366"/>
        <v>46.463999999999999</v>
      </c>
      <c r="T289" s="183"/>
      <c r="U289" s="185"/>
      <c r="V289" s="183"/>
      <c r="W289" s="185"/>
      <c r="X289" s="188">
        <v>0.17599999999999999</v>
      </c>
      <c r="Y289" s="333">
        <v>22</v>
      </c>
      <c r="Z289" s="18">
        <f t="shared" si="370"/>
        <v>46.463999999999999</v>
      </c>
      <c r="AA289" s="14">
        <f t="shared" si="371"/>
        <v>22</v>
      </c>
      <c r="AB289" s="18">
        <f t="shared" si="372"/>
        <v>46.463999999999999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22</v>
      </c>
      <c r="Q290" s="18">
        <f>O290*P290*12</f>
        <v>31.679999999999996</v>
      </c>
      <c r="R290" s="92">
        <f t="shared" si="365"/>
        <v>22</v>
      </c>
      <c r="S290" s="18">
        <f t="shared" si="366"/>
        <v>31.679999999999996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17</v>
      </c>
      <c r="Q292" s="18">
        <f>O292*P292</f>
        <v>17</v>
      </c>
      <c r="R292" s="92">
        <f t="shared" si="365"/>
        <v>17</v>
      </c>
      <c r="S292" s="18">
        <f t="shared" si="366"/>
        <v>17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17</v>
      </c>
      <c r="D293" s="185">
        <f>C293*0.5</f>
        <v>8.5</v>
      </c>
      <c r="E293" s="184">
        <f t="shared" si="368"/>
        <v>17</v>
      </c>
      <c r="F293" s="185">
        <f t="shared" si="369"/>
        <v>8.5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22</v>
      </c>
      <c r="Q293" s="18">
        <f t="shared" ref="Q293:Q296" si="376">O293*P293</f>
        <v>11</v>
      </c>
      <c r="R293" s="92">
        <f t="shared" ref="R293:R296" si="377">P293</f>
        <v>22</v>
      </c>
      <c r="S293" s="18">
        <f t="shared" ref="S293:S296" si="378">L293+Q293</f>
        <v>11</v>
      </c>
      <c r="T293" s="16"/>
      <c r="U293" s="18"/>
      <c r="V293" s="16"/>
      <c r="W293" s="18"/>
      <c r="X293" s="21">
        <v>0.5</v>
      </c>
      <c r="Y293" s="14">
        <v>22</v>
      </c>
      <c r="Z293" s="18">
        <f t="shared" si="373"/>
        <v>11</v>
      </c>
      <c r="AA293" s="14">
        <f t="shared" si="374"/>
        <v>22</v>
      </c>
      <c r="AB293" s="18">
        <f t="shared" si="375"/>
        <v>11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17</v>
      </c>
      <c r="D294" s="185">
        <f>C294*0.3</f>
        <v>5.0999999999999996</v>
      </c>
      <c r="E294" s="184">
        <f t="shared" si="368"/>
        <v>17</v>
      </c>
      <c r="F294" s="185">
        <f t="shared" si="369"/>
        <v>5.0999999999999996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22</v>
      </c>
      <c r="Q294" s="18">
        <f t="shared" si="376"/>
        <v>6.6</v>
      </c>
      <c r="R294" s="92">
        <f t="shared" si="377"/>
        <v>22</v>
      </c>
      <c r="S294" s="18">
        <f t="shared" si="378"/>
        <v>6.6</v>
      </c>
      <c r="T294" s="183"/>
      <c r="U294" s="185"/>
      <c r="V294" s="183"/>
      <c r="W294" s="185"/>
      <c r="X294" s="188">
        <v>0.3</v>
      </c>
      <c r="Y294" s="333">
        <v>22</v>
      </c>
      <c r="Z294" s="18">
        <f t="shared" si="373"/>
        <v>6.6</v>
      </c>
      <c r="AA294" s="14">
        <f t="shared" si="374"/>
        <v>22</v>
      </c>
      <c r="AB294" s="18">
        <f t="shared" si="375"/>
        <v>6.6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22</v>
      </c>
      <c r="Q295" s="18">
        <f t="shared" si="376"/>
        <v>2.2000000000000002</v>
      </c>
      <c r="R295" s="92">
        <f t="shared" si="377"/>
        <v>22</v>
      </c>
      <c r="S295" s="18">
        <f t="shared" si="378"/>
        <v>2.2000000000000002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22</v>
      </c>
      <c r="Q296" s="18">
        <f t="shared" si="376"/>
        <v>2.2000000000000002</v>
      </c>
      <c r="R296" s="92">
        <f t="shared" si="377"/>
        <v>22</v>
      </c>
      <c r="S296" s="18">
        <f t="shared" si="378"/>
        <v>2.2000000000000002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17</v>
      </c>
      <c r="D297" s="84">
        <f>SUM(D287:D296)</f>
        <v>144.16</v>
      </c>
      <c r="E297" s="83">
        <f>E293</f>
        <v>17</v>
      </c>
      <c r="F297" s="84">
        <f>SUM(F287:F296)</f>
        <v>144.16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22</v>
      </c>
      <c r="Q297" s="84">
        <f t="shared" ref="Q297" si="386">SUM(Q287:Q296)</f>
        <v>261.536</v>
      </c>
      <c r="R297" s="276">
        <f t="shared" ref="R297" si="387">R293</f>
        <v>22</v>
      </c>
      <c r="S297" s="84">
        <f t="shared" ref="S297" si="388">SUM(S287:S296)</f>
        <v>261.536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22</v>
      </c>
      <c r="Z297" s="84">
        <f t="shared" ref="Z297" si="391">SUM(Z287:Z296)</f>
        <v>203.45599999999999</v>
      </c>
      <c r="AA297" s="276">
        <f t="shared" ref="AA297" si="392">AA293</f>
        <v>22</v>
      </c>
      <c r="AB297" s="84">
        <f t="shared" ref="AB297" si="393">SUM(AB287:AB296)</f>
        <v>203.45599999999999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59</v>
      </c>
      <c r="D299" s="18">
        <f>C299*0.162*12</f>
        <v>114.696</v>
      </c>
      <c r="E299" s="17">
        <f>C299</f>
        <v>59</v>
      </c>
      <c r="F299" s="18">
        <f>D299</f>
        <v>114.696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61</v>
      </c>
      <c r="Q299" s="18">
        <f>O299*P299*12</f>
        <v>130.44240000000002</v>
      </c>
      <c r="R299" s="92">
        <f>P299</f>
        <v>61</v>
      </c>
      <c r="S299" s="18">
        <f>L299+Q299</f>
        <v>130.44240000000002</v>
      </c>
      <c r="T299" s="16"/>
      <c r="U299" s="18"/>
      <c r="V299" s="16"/>
      <c r="W299" s="18"/>
      <c r="X299" s="21">
        <v>0.1782</v>
      </c>
      <c r="Y299" s="14">
        <v>59</v>
      </c>
      <c r="Z299" s="18">
        <f>X299*Y299*12</f>
        <v>126.1656</v>
      </c>
      <c r="AA299" s="14">
        <f>Y299</f>
        <v>59</v>
      </c>
      <c r="AB299" s="18">
        <f>U299+Z299</f>
        <v>126.1656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61</v>
      </c>
      <c r="Q301" s="18">
        <f t="shared" ref="Q301:Q305" si="400">O301*P301</f>
        <v>6.1000000000000005</v>
      </c>
      <c r="R301" s="92">
        <f t="shared" si="396"/>
        <v>61</v>
      </c>
      <c r="S301" s="18">
        <f t="shared" ref="S301:S305" si="401">L301+Q301</f>
        <v>6.1000000000000005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59</v>
      </c>
      <c r="D302" s="18">
        <f>C302*0.1</f>
        <v>5.9</v>
      </c>
      <c r="E302" s="17">
        <f>C302</f>
        <v>59</v>
      </c>
      <c r="F302" s="18">
        <f>D302</f>
        <v>5.9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61</v>
      </c>
      <c r="Q302" s="18">
        <f t="shared" si="400"/>
        <v>6.1000000000000005</v>
      </c>
      <c r="R302" s="92">
        <f t="shared" si="396"/>
        <v>61</v>
      </c>
      <c r="S302" s="18">
        <f t="shared" si="401"/>
        <v>6.1000000000000005</v>
      </c>
      <c r="T302" s="16"/>
      <c r="U302" s="18"/>
      <c r="V302" s="16"/>
      <c r="W302" s="18"/>
      <c r="X302" s="21">
        <v>0.1</v>
      </c>
      <c r="Y302" s="14">
        <v>59</v>
      </c>
      <c r="Z302" s="18">
        <f t="shared" si="402"/>
        <v>5.9</v>
      </c>
      <c r="AA302" s="14">
        <f t="shared" si="398"/>
        <v>59</v>
      </c>
      <c r="AB302" s="18">
        <f t="shared" si="403"/>
        <v>5.9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59</v>
      </c>
      <c r="D303" s="185">
        <f>C303*0.12</f>
        <v>7.08</v>
      </c>
      <c r="E303" s="17">
        <f>C303</f>
        <v>59</v>
      </c>
      <c r="F303" s="18">
        <f>D303</f>
        <v>7.08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61</v>
      </c>
      <c r="Q303" s="18">
        <f t="shared" si="400"/>
        <v>7.3199999999999994</v>
      </c>
      <c r="R303" s="92">
        <f t="shared" si="396"/>
        <v>61</v>
      </c>
      <c r="S303" s="18">
        <f t="shared" si="401"/>
        <v>7.3199999999999994</v>
      </c>
      <c r="T303" s="183"/>
      <c r="U303" s="185"/>
      <c r="V303" s="183"/>
      <c r="W303" s="185"/>
      <c r="X303" s="188">
        <v>0.12</v>
      </c>
      <c r="Y303" s="333">
        <v>59</v>
      </c>
      <c r="Z303" s="18">
        <f t="shared" si="402"/>
        <v>7.08</v>
      </c>
      <c r="AA303" s="14">
        <f t="shared" si="398"/>
        <v>59</v>
      </c>
      <c r="AB303" s="18">
        <f t="shared" si="403"/>
        <v>7.08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61</v>
      </c>
      <c r="Q304" s="18">
        <f t="shared" si="400"/>
        <v>1.8299999999999998</v>
      </c>
      <c r="R304" s="92">
        <f t="shared" si="396"/>
        <v>61</v>
      </c>
      <c r="S304" s="18">
        <f t="shared" si="401"/>
        <v>1.8299999999999998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61</v>
      </c>
      <c r="Q305" s="18">
        <f t="shared" si="400"/>
        <v>1.22</v>
      </c>
      <c r="R305" s="92">
        <f t="shared" si="396"/>
        <v>61</v>
      </c>
      <c r="S305" s="18">
        <f t="shared" si="401"/>
        <v>1.22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59</v>
      </c>
      <c r="D306" s="84">
        <f>SUM(D299:D305)</f>
        <v>127.676</v>
      </c>
      <c r="E306" s="83"/>
      <c r="F306" s="84">
        <f>SUM(F299:F305)</f>
        <v>127.676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61</v>
      </c>
      <c r="Q306" s="84">
        <f>SUM(Q299:Q305)</f>
        <v>153.01240000000001</v>
      </c>
      <c r="R306" s="276">
        <f>R302</f>
        <v>61</v>
      </c>
      <c r="S306" s="84">
        <f>SUM(S299:S305)</f>
        <v>153.01240000000001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59</v>
      </c>
      <c r="Z306" s="84">
        <f>SUM(Z299:Z305)</f>
        <v>139.1456</v>
      </c>
      <c r="AA306" s="276">
        <f>AA302</f>
        <v>59</v>
      </c>
      <c r="AB306" s="84">
        <f>SUM(AB299:AB305)</f>
        <v>139.1456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25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25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937</v>
      </c>
      <c r="Q319" s="18">
        <f>O319*P319</f>
        <v>4.6850000000000005</v>
      </c>
      <c r="R319" s="92">
        <f>P319</f>
        <v>937</v>
      </c>
      <c r="S319" s="18">
        <f>L319+Q319</f>
        <v>4.6850000000000005</v>
      </c>
      <c r="T319" s="127"/>
      <c r="U319" s="129"/>
      <c r="V319" s="127"/>
      <c r="W319" s="129"/>
      <c r="X319" s="131">
        <v>5.0000000000000001E-3</v>
      </c>
      <c r="Y319" s="108">
        <v>937</v>
      </c>
      <c r="Z319" s="18">
        <f t="shared" ref="Z319:Z321" si="425">X319*Y319</f>
        <v>4.6850000000000005</v>
      </c>
      <c r="AA319" s="14">
        <f t="shared" ref="AA319:AA321" si="426">Y319</f>
        <v>937</v>
      </c>
      <c r="AB319" s="18">
        <f t="shared" ref="AB319:AB321" si="427">U319+Z319</f>
        <v>4.6850000000000005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1127</v>
      </c>
      <c r="Q320" s="18">
        <f t="shared" ref="Q320:Q321" si="428">O320*P320</f>
        <v>5.6349999999999998</v>
      </c>
      <c r="R320" s="92">
        <f t="shared" ref="R320:R321" si="429">P320</f>
        <v>1127</v>
      </c>
      <c r="S320" s="18">
        <f t="shared" ref="S320:S321" si="430">L320+Q320</f>
        <v>5.6349999999999998</v>
      </c>
      <c r="T320" s="127"/>
      <c r="U320" s="129"/>
      <c r="V320" s="127"/>
      <c r="W320" s="129"/>
      <c r="X320" s="131">
        <v>5.0000000000000001E-3</v>
      </c>
      <c r="Y320" s="108">
        <v>1127</v>
      </c>
      <c r="Z320" s="18">
        <f t="shared" si="425"/>
        <v>5.6349999999999998</v>
      </c>
      <c r="AA320" s="14">
        <f t="shared" si="426"/>
        <v>1127</v>
      </c>
      <c r="AB320" s="18">
        <f t="shared" si="427"/>
        <v>5.6349999999999998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1449</v>
      </c>
      <c r="Q321" s="18">
        <f t="shared" si="428"/>
        <v>7.2450000000000001</v>
      </c>
      <c r="R321" s="92">
        <f t="shared" si="429"/>
        <v>1449</v>
      </c>
      <c r="S321" s="18">
        <f t="shared" si="430"/>
        <v>7.2450000000000001</v>
      </c>
      <c r="T321" s="127"/>
      <c r="U321" s="129"/>
      <c r="V321" s="127"/>
      <c r="W321" s="129"/>
      <c r="X321" s="131">
        <v>5.0000000000000001E-3</v>
      </c>
      <c r="Y321" s="108">
        <v>1449</v>
      </c>
      <c r="Z321" s="18">
        <f t="shared" si="425"/>
        <v>7.2450000000000001</v>
      </c>
      <c r="AA321" s="14">
        <f t="shared" si="426"/>
        <v>1449</v>
      </c>
      <c r="AB321" s="18">
        <f t="shared" si="427"/>
        <v>7.2450000000000001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3513</v>
      </c>
      <c r="Q322" s="84">
        <f t="shared" si="433"/>
        <v>17.565000000000001</v>
      </c>
      <c r="R322" s="276">
        <f t="shared" si="433"/>
        <v>3513</v>
      </c>
      <c r="S322" s="84">
        <f t="shared" si="433"/>
        <v>17.565000000000001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3513</v>
      </c>
      <c r="Z322" s="84">
        <f>SUM(Z319:Z321)</f>
        <v>17.565000000000001</v>
      </c>
      <c r="AA322" s="276">
        <f>SUM(AA319:AA321)</f>
        <v>3513</v>
      </c>
      <c r="AB322" s="84">
        <f>SUM(AB319:AB321)</f>
        <v>17.565000000000001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830</v>
      </c>
      <c r="D324" s="18">
        <v>41.5</v>
      </c>
      <c r="E324" s="17">
        <f t="shared" ref="E324:F325" si="435">C324</f>
        <v>830</v>
      </c>
      <c r="F324" s="18">
        <f t="shared" si="435"/>
        <v>41.5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842</v>
      </c>
      <c r="Q324" s="18">
        <f t="shared" ref="Q324:Q325" si="436">O324*P324</f>
        <v>42.1</v>
      </c>
      <c r="R324" s="92">
        <f t="shared" ref="R324:R325" si="437">P324</f>
        <v>842</v>
      </c>
      <c r="S324" s="18">
        <f t="shared" ref="S324:S325" si="438">L324+Q324</f>
        <v>42.1</v>
      </c>
      <c r="T324" s="16"/>
      <c r="U324" s="18"/>
      <c r="V324" s="16"/>
      <c r="W324" s="18"/>
      <c r="X324" s="21">
        <v>0.05</v>
      </c>
      <c r="Y324" s="14">
        <v>831</v>
      </c>
      <c r="Z324" s="18">
        <f t="shared" ref="Z324:Z325" si="439">X324*Y324</f>
        <v>41.550000000000004</v>
      </c>
      <c r="AA324" s="14">
        <f t="shared" ref="AA324:AA325" si="440">Y324</f>
        <v>831</v>
      </c>
      <c r="AB324" s="18">
        <f t="shared" ref="AB324:AB325" si="441">U324+Z324</f>
        <v>41.550000000000004</v>
      </c>
      <c r="AC324" s="343">
        <f>P324-Y324</f>
        <v>11</v>
      </c>
    </row>
    <row r="325" spans="1:29" s="66" customFormat="1">
      <c r="A325" s="8">
        <v>17.02</v>
      </c>
      <c r="B325" s="16" t="s">
        <v>205</v>
      </c>
      <c r="C325" s="17">
        <v>345</v>
      </c>
      <c r="D325" s="18">
        <v>24.150000000000002</v>
      </c>
      <c r="E325" s="17">
        <f t="shared" si="435"/>
        <v>345</v>
      </c>
      <c r="F325" s="18">
        <f t="shared" si="435"/>
        <v>24.150000000000002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357</v>
      </c>
      <c r="Q325" s="18">
        <f t="shared" si="436"/>
        <v>24.990000000000002</v>
      </c>
      <c r="R325" s="92">
        <f t="shared" si="437"/>
        <v>357</v>
      </c>
      <c r="S325" s="18">
        <f t="shared" si="438"/>
        <v>24.990000000000002</v>
      </c>
      <c r="T325" s="16"/>
      <c r="U325" s="18"/>
      <c r="V325" s="16"/>
      <c r="W325" s="18"/>
      <c r="X325" s="21">
        <v>7.0000000000000007E-2</v>
      </c>
      <c r="Y325" s="14">
        <v>355</v>
      </c>
      <c r="Z325" s="18">
        <f t="shared" si="439"/>
        <v>24.85</v>
      </c>
      <c r="AA325" s="14">
        <f t="shared" si="440"/>
        <v>355</v>
      </c>
      <c r="AB325" s="18">
        <f t="shared" si="441"/>
        <v>24.85</v>
      </c>
      <c r="AC325" s="343">
        <f>P325-Y325</f>
        <v>2</v>
      </c>
    </row>
    <row r="326" spans="1:29" s="50" customFormat="1">
      <c r="A326" s="46"/>
      <c r="B326" s="82" t="s">
        <v>106</v>
      </c>
      <c r="C326" s="83">
        <f>SUM(C324:C325)</f>
        <v>1175</v>
      </c>
      <c r="D326" s="84">
        <f>SUM(D324:D325)</f>
        <v>65.650000000000006</v>
      </c>
      <c r="E326" s="83">
        <f>SUM(E324:E325)</f>
        <v>1175</v>
      </c>
      <c r="F326" s="84">
        <f>SUM(F324:F325)</f>
        <v>65.650000000000006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1199</v>
      </c>
      <c r="Q326" s="84">
        <f t="shared" si="444"/>
        <v>67.09</v>
      </c>
      <c r="R326" s="276">
        <f t="shared" si="444"/>
        <v>1199</v>
      </c>
      <c r="S326" s="84">
        <f t="shared" si="444"/>
        <v>67.09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1186</v>
      </c>
      <c r="Z326" s="84">
        <f t="shared" si="446"/>
        <v>66.400000000000006</v>
      </c>
      <c r="AA326" s="276">
        <f t="shared" si="446"/>
        <v>1186</v>
      </c>
      <c r="AB326" s="84">
        <f t="shared" si="446"/>
        <v>66.400000000000006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1188</v>
      </c>
      <c r="D332" s="18">
        <v>82.23</v>
      </c>
      <c r="E332" s="17">
        <f t="shared" ref="E332:F332" si="449">C332</f>
        <v>1188</v>
      </c>
      <c r="F332" s="18">
        <f t="shared" si="449"/>
        <v>82.23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1200</v>
      </c>
      <c r="Q332" s="18">
        <v>83.15</v>
      </c>
      <c r="R332" s="92">
        <f>P332</f>
        <v>1200</v>
      </c>
      <c r="S332" s="18">
        <f>L332+Q332</f>
        <v>83.15</v>
      </c>
      <c r="T332" s="16"/>
      <c r="U332" s="18"/>
      <c r="V332" s="16"/>
      <c r="W332" s="18"/>
      <c r="X332" s="21"/>
      <c r="Y332" s="14">
        <v>1200</v>
      </c>
      <c r="Z332" s="18">
        <v>83.15</v>
      </c>
      <c r="AA332" s="14">
        <f>Y332</f>
        <v>1200</v>
      </c>
      <c r="AB332" s="18">
        <f>U332+Z332</f>
        <v>83.15</v>
      </c>
    </row>
    <row r="333" spans="1:29" s="50" customFormat="1">
      <c r="A333" s="46"/>
      <c r="B333" s="82" t="s">
        <v>106</v>
      </c>
      <c r="C333" s="83">
        <f>C332</f>
        <v>1188</v>
      </c>
      <c r="D333" s="84">
        <f>D332</f>
        <v>82.23</v>
      </c>
      <c r="E333" s="83">
        <f>E332</f>
        <v>1188</v>
      </c>
      <c r="F333" s="84">
        <f>F332</f>
        <v>82.23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1200</v>
      </c>
      <c r="Q333" s="84">
        <f t="shared" si="452"/>
        <v>83.15</v>
      </c>
      <c r="R333" s="276">
        <f t="shared" si="452"/>
        <v>1200</v>
      </c>
      <c r="S333" s="84">
        <f t="shared" si="452"/>
        <v>83.15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1200</v>
      </c>
      <c r="Z333" s="84">
        <f>Z332</f>
        <v>83.15</v>
      </c>
      <c r="AA333" s="276">
        <f>AA332</f>
        <v>1200</v>
      </c>
      <c r="AB333" s="84">
        <f>AB332</f>
        <v>83.15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1548</v>
      </c>
      <c r="D336" s="18">
        <v>46.44</v>
      </c>
      <c r="E336" s="17">
        <f>C336</f>
        <v>1548</v>
      </c>
      <c r="F336" s="18">
        <f>D336</f>
        <v>46.44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1864</v>
      </c>
      <c r="Q336" s="18">
        <f>O336*P336</f>
        <v>55.919999999999995</v>
      </c>
      <c r="R336" s="92">
        <f>P336</f>
        <v>1864</v>
      </c>
      <c r="S336" s="18">
        <f>L336+Q336</f>
        <v>55.919999999999995</v>
      </c>
      <c r="T336" s="16"/>
      <c r="U336" s="18"/>
      <c r="V336" s="16"/>
      <c r="W336" s="18"/>
      <c r="X336" s="21">
        <v>0.03</v>
      </c>
      <c r="Y336" s="14">
        <v>1372</v>
      </c>
      <c r="Z336" s="18">
        <f t="shared" ref="Z336" si="454">X336*Y336</f>
        <v>41.16</v>
      </c>
      <c r="AA336" s="14">
        <f t="shared" ref="AA336" si="455">Y336</f>
        <v>1372</v>
      </c>
      <c r="AB336" s="18">
        <f t="shared" ref="AB336" si="456">U336+Z336</f>
        <v>41.16</v>
      </c>
    </row>
    <row r="337" spans="1:28" s="50" customFormat="1">
      <c r="A337" s="46"/>
      <c r="B337" s="82" t="s">
        <v>106</v>
      </c>
      <c r="C337" s="83">
        <f>C336</f>
        <v>1548</v>
      </c>
      <c r="D337" s="84">
        <f>D336</f>
        <v>46.44</v>
      </c>
      <c r="E337" s="83">
        <f>E336</f>
        <v>1548</v>
      </c>
      <c r="F337" s="84">
        <f>F336</f>
        <v>46.44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1864</v>
      </c>
      <c r="Q337" s="84">
        <f t="shared" si="459"/>
        <v>55.919999999999995</v>
      </c>
      <c r="R337" s="276">
        <f t="shared" si="459"/>
        <v>1864</v>
      </c>
      <c r="S337" s="84">
        <f t="shared" si="459"/>
        <v>55.919999999999995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1372</v>
      </c>
      <c r="Z337" s="84">
        <f t="shared" si="461"/>
        <v>41.16</v>
      </c>
      <c r="AA337" s="276">
        <f t="shared" si="461"/>
        <v>1372</v>
      </c>
      <c r="AB337" s="84">
        <f t="shared" si="461"/>
        <v>41.16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6.25</v>
      </c>
      <c r="E339" s="19"/>
      <c r="F339" s="18">
        <f>D339</f>
        <v>6.25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6.25</v>
      </c>
      <c r="E340" s="19"/>
      <c r="F340" s="18">
        <f t="shared" ref="F340:F342" si="465">D340</f>
        <v>6.25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6.25</v>
      </c>
      <c r="E341" s="19"/>
      <c r="F341" s="18">
        <f t="shared" si="465"/>
        <v>6.25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6.25</v>
      </c>
      <c r="E342" s="19"/>
      <c r="F342" s="18">
        <f t="shared" si="465"/>
        <v>6.25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25</v>
      </c>
      <c r="E343" s="82"/>
      <c r="F343" s="84">
        <f>SUM(F339:F342)</f>
        <v>25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6318</v>
      </c>
      <c r="D346" s="18">
        <v>18.954000000000001</v>
      </c>
      <c r="E346" s="17">
        <v>6066</v>
      </c>
      <c r="F346" s="18">
        <v>18.198</v>
      </c>
      <c r="G346" s="8">
        <f>E346/C346*100</f>
        <v>96.011396011396016</v>
      </c>
      <c r="H346" s="18">
        <f>F346/D346*100</f>
        <v>96.011396011396016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7194</v>
      </c>
      <c r="Q346" s="18">
        <f>O346*P346</f>
        <v>21.582000000000001</v>
      </c>
      <c r="R346" s="92">
        <f>P346</f>
        <v>7194</v>
      </c>
      <c r="S346" s="18">
        <f>L346+Q346</f>
        <v>21.582000000000001</v>
      </c>
      <c r="T346" s="16"/>
      <c r="U346" s="18"/>
      <c r="V346" s="16"/>
      <c r="W346" s="18"/>
      <c r="X346" s="21">
        <v>3.0000000000000001E-3</v>
      </c>
      <c r="Y346" s="14">
        <v>6336</v>
      </c>
      <c r="Z346" s="18">
        <f t="shared" ref="Z346" si="469">X346*Y346</f>
        <v>19.007999999999999</v>
      </c>
      <c r="AA346" s="14">
        <f t="shared" ref="AA346" si="470">Y346</f>
        <v>6336</v>
      </c>
      <c r="AB346" s="18">
        <f t="shared" ref="AB346" si="471">U346+Z346</f>
        <v>19.007999999999999</v>
      </c>
    </row>
    <row r="347" spans="1:28" s="50" customFormat="1">
      <c r="A347" s="46"/>
      <c r="B347" s="47" t="s">
        <v>104</v>
      </c>
      <c r="C347" s="48">
        <f>C346</f>
        <v>6318</v>
      </c>
      <c r="D347" s="49">
        <f>D346</f>
        <v>18.954000000000001</v>
      </c>
      <c r="E347" s="48">
        <f>E346</f>
        <v>6066</v>
      </c>
      <c r="F347" s="49">
        <f>F346</f>
        <v>18.198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7194</v>
      </c>
      <c r="Q347" s="49">
        <f t="shared" si="474"/>
        <v>21.582000000000001</v>
      </c>
      <c r="R347" s="286">
        <f t="shared" si="474"/>
        <v>7194</v>
      </c>
      <c r="S347" s="49">
        <f t="shared" si="474"/>
        <v>21.582000000000001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6336</v>
      </c>
      <c r="Z347" s="49">
        <f>Z346</f>
        <v>19.007999999999999</v>
      </c>
      <c r="AA347" s="286">
        <f>AA346</f>
        <v>6336</v>
      </c>
      <c r="AB347" s="49">
        <f>AB346</f>
        <v>19.007999999999999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25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25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25</v>
      </c>
      <c r="T350" s="16">
        <v>0</v>
      </c>
      <c r="U350" s="18">
        <v>25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25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>
        <v>9.15</v>
      </c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>
        <f t="shared" si="486"/>
        <v>0</v>
      </c>
      <c r="I354" s="16"/>
      <c r="J354" s="20"/>
      <c r="K354" s="16">
        <v>0</v>
      </c>
      <c r="L354" s="18">
        <v>9.15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9.15</v>
      </c>
      <c r="T354" s="16">
        <v>0</v>
      </c>
      <c r="U354" s="18">
        <v>9.15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9.15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160.41999999999999</v>
      </c>
      <c r="E355" s="17">
        <f t="shared" si="476"/>
        <v>0</v>
      </c>
      <c r="F355" s="18">
        <f t="shared" si="477"/>
        <v>30</v>
      </c>
      <c r="G355" s="8" t="e">
        <f t="shared" si="486"/>
        <v>#DIV/0!</v>
      </c>
      <c r="H355" s="18">
        <f t="shared" si="486"/>
        <v>18.700910110958734</v>
      </c>
      <c r="I355" s="16"/>
      <c r="J355" s="20"/>
      <c r="K355" s="16">
        <v>0</v>
      </c>
      <c r="L355" s="18">
        <v>130.41999999999999</v>
      </c>
      <c r="M355" s="16"/>
      <c r="N355" s="18"/>
      <c r="O355" s="138">
        <v>8.3000000000000007</v>
      </c>
      <c r="P355" s="92">
        <v>19</v>
      </c>
      <c r="Q355" s="18">
        <f t="shared" si="479"/>
        <v>157.70000000000002</v>
      </c>
      <c r="R355" s="92">
        <f t="shared" si="480"/>
        <v>19</v>
      </c>
      <c r="S355" s="18">
        <f t="shared" si="481"/>
        <v>288.12</v>
      </c>
      <c r="T355" s="16">
        <v>0</v>
      </c>
      <c r="U355" s="18">
        <v>130.41999999999999</v>
      </c>
      <c r="V355" s="16"/>
      <c r="W355" s="18"/>
      <c r="X355" s="138">
        <v>8.3000000000000007</v>
      </c>
      <c r="Y355" s="14">
        <v>1</v>
      </c>
      <c r="Z355" s="18">
        <f t="shared" si="482"/>
        <v>8.3000000000000007</v>
      </c>
      <c r="AA355" s="14">
        <f t="shared" si="483"/>
        <v>1</v>
      </c>
      <c r="AB355" s="18">
        <f t="shared" si="484"/>
        <v>138.72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71.22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71.22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71.22</v>
      </c>
      <c r="T356" s="16">
        <v>0</v>
      </c>
      <c r="U356" s="18">
        <v>71.22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71.22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40</v>
      </c>
      <c r="D359" s="129">
        <v>50.78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40</v>
      </c>
      <c r="L359" s="129">
        <v>50.78</v>
      </c>
      <c r="M359" s="127"/>
      <c r="N359" s="129"/>
      <c r="O359" s="245">
        <v>2.1</v>
      </c>
      <c r="P359" s="92">
        <v>19</v>
      </c>
      <c r="Q359" s="18">
        <f t="shared" si="479"/>
        <v>39.9</v>
      </c>
      <c r="R359" s="92">
        <f t="shared" si="480"/>
        <v>19</v>
      </c>
      <c r="S359" s="18">
        <f t="shared" si="481"/>
        <v>90.68</v>
      </c>
      <c r="T359" s="127">
        <v>40</v>
      </c>
      <c r="U359" s="129">
        <v>50.78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50.78</v>
      </c>
    </row>
    <row r="360" spans="1:28">
      <c r="A360" s="8">
        <f t="shared" si="485"/>
        <v>23.110000000000003</v>
      </c>
      <c r="B360" s="16" t="s">
        <v>240</v>
      </c>
      <c r="C360" s="17">
        <v>10</v>
      </c>
      <c r="D360" s="18">
        <v>11.95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10</v>
      </c>
      <c r="L360" s="18">
        <v>11.95</v>
      </c>
      <c r="M360" s="16"/>
      <c r="N360" s="18"/>
      <c r="O360" s="138">
        <v>2.1</v>
      </c>
      <c r="P360" s="92">
        <v>4</v>
      </c>
      <c r="Q360" s="18">
        <f t="shared" si="479"/>
        <v>8.4</v>
      </c>
      <c r="R360" s="92">
        <f t="shared" si="480"/>
        <v>4</v>
      </c>
      <c r="S360" s="18">
        <f t="shared" si="481"/>
        <v>20.350000000000001</v>
      </c>
      <c r="T360" s="16">
        <v>10</v>
      </c>
      <c r="U360" s="18">
        <v>11.95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11.95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54</v>
      </c>
      <c r="Q361" s="18">
        <f t="shared" si="479"/>
        <v>59.400000000000006</v>
      </c>
      <c r="R361" s="92">
        <f t="shared" si="480"/>
        <v>54</v>
      </c>
      <c r="S361" s="18">
        <f t="shared" si="481"/>
        <v>59.400000000000006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143</v>
      </c>
      <c r="D364" s="129">
        <v>171.6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143</v>
      </c>
      <c r="L364" s="129">
        <v>171.6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171.6</v>
      </c>
      <c r="T364" s="127">
        <v>143</v>
      </c>
      <c r="U364" s="129">
        <v>171.6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171.6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71.48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71.48</v>
      </c>
      <c r="M367" s="183"/>
      <c r="N367" s="185"/>
      <c r="O367" s="242">
        <v>8.3000000000000007</v>
      </c>
      <c r="P367" s="92">
        <v>4</v>
      </c>
      <c r="Q367" s="18">
        <f t="shared" si="479"/>
        <v>33.200000000000003</v>
      </c>
      <c r="R367" s="92">
        <f t="shared" si="480"/>
        <v>4</v>
      </c>
      <c r="S367" s="18">
        <f t="shared" si="481"/>
        <v>104.68</v>
      </c>
      <c r="T367" s="183">
        <v>0</v>
      </c>
      <c r="U367" s="185">
        <v>71.48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71.48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20.74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20.74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20.74</v>
      </c>
      <c r="T368" s="183">
        <v>0</v>
      </c>
      <c r="U368" s="185">
        <v>20.74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20.74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126</v>
      </c>
      <c r="Q370" s="18">
        <f>O370*P370</f>
        <v>32.76</v>
      </c>
      <c r="R370" s="92">
        <f>P370</f>
        <v>126</v>
      </c>
      <c r="S370" s="18">
        <f>L370+Q370</f>
        <v>32.76</v>
      </c>
      <c r="T370" s="24">
        <v>0</v>
      </c>
      <c r="U370" s="26">
        <v>0</v>
      </c>
      <c r="V370" s="24"/>
      <c r="W370" s="26"/>
      <c r="X370" s="244">
        <v>0.26</v>
      </c>
      <c r="Y370" s="14">
        <v>126</v>
      </c>
      <c r="Z370" s="18">
        <f t="shared" si="482"/>
        <v>32.76</v>
      </c>
      <c r="AA370" s="14">
        <f t="shared" si="483"/>
        <v>126</v>
      </c>
      <c r="AB370" s="18">
        <f t="shared" si="484"/>
        <v>32.76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>
        <v>5</v>
      </c>
      <c r="Z381" s="18">
        <f t="shared" si="482"/>
        <v>155</v>
      </c>
      <c r="AA381" s="14">
        <f t="shared" si="483"/>
        <v>5</v>
      </c>
      <c r="AB381" s="18">
        <f t="shared" si="484"/>
        <v>155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12</v>
      </c>
      <c r="Q382" s="18">
        <f t="shared" si="487"/>
        <v>111</v>
      </c>
      <c r="R382" s="92">
        <f t="shared" si="488"/>
        <v>12</v>
      </c>
      <c r="S382" s="18">
        <f t="shared" si="489"/>
        <v>111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28</v>
      </c>
      <c r="Q383" s="18">
        <f t="shared" si="487"/>
        <v>232.40000000000003</v>
      </c>
      <c r="R383" s="92">
        <f t="shared" si="488"/>
        <v>28</v>
      </c>
      <c r="S383" s="18">
        <f t="shared" si="489"/>
        <v>232.40000000000003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21</v>
      </c>
      <c r="Z383" s="18">
        <f t="shared" si="482"/>
        <v>174.3</v>
      </c>
      <c r="AA383" s="14">
        <f t="shared" si="483"/>
        <v>21</v>
      </c>
      <c r="AB383" s="18">
        <f t="shared" si="484"/>
        <v>174.3</v>
      </c>
    </row>
    <row r="384" spans="1:28" s="50" customFormat="1">
      <c r="A384" s="46"/>
      <c r="B384" s="82" t="s">
        <v>104</v>
      </c>
      <c r="C384" s="83">
        <f>SUM(C350:C383)</f>
        <v>193</v>
      </c>
      <c r="D384" s="84">
        <f>SUM(D350:D383)</f>
        <v>592.33999999999992</v>
      </c>
      <c r="E384" s="83">
        <f>SUM(E350:E383)</f>
        <v>0</v>
      </c>
      <c r="F384" s="84">
        <f>SUM(F350:F383)</f>
        <v>30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193</v>
      </c>
      <c r="L384" s="84">
        <f t="shared" si="490"/>
        <v>562.34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271</v>
      </c>
      <c r="Q384" s="84">
        <f t="shared" si="491"/>
        <v>829.76</v>
      </c>
      <c r="R384" s="276">
        <f t="shared" si="491"/>
        <v>271</v>
      </c>
      <c r="S384" s="84">
        <f t="shared" si="491"/>
        <v>1392.1000000000001</v>
      </c>
      <c r="T384" s="83">
        <f t="shared" si="491"/>
        <v>193</v>
      </c>
      <c r="U384" s="84">
        <f t="shared" si="491"/>
        <v>562.34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153</v>
      </c>
      <c r="Z384" s="84">
        <f t="shared" si="492"/>
        <v>370.36</v>
      </c>
      <c r="AA384" s="276">
        <f t="shared" si="492"/>
        <v>153</v>
      </c>
      <c r="AB384" s="84">
        <f t="shared" si="492"/>
        <v>932.7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316.35187500000001</v>
      </c>
      <c r="R388" s="92"/>
      <c r="S388" s="18">
        <f>Q388</f>
        <v>316.35187500000001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316.35187500000001</v>
      </c>
      <c r="R391" s="276">
        <f t="shared" si="500"/>
        <v>0</v>
      </c>
      <c r="S391" s="84">
        <f t="shared" si="500"/>
        <v>316.35187500000001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41.2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1092</v>
      </c>
      <c r="Q393" s="129">
        <v>36.787999999999997</v>
      </c>
      <c r="R393" s="92">
        <f>P393</f>
        <v>1092</v>
      </c>
      <c r="S393" s="18">
        <f>Q393</f>
        <v>36.787999999999997</v>
      </c>
      <c r="T393" s="127"/>
      <c r="U393" s="129"/>
      <c r="V393" s="127"/>
      <c r="W393" s="129"/>
      <c r="X393" s="131"/>
      <c r="Y393" s="108">
        <v>1092</v>
      </c>
      <c r="Z393" s="129">
        <v>36.787999999999997</v>
      </c>
      <c r="AA393" s="14">
        <f t="shared" ref="AA393:AA396" si="503">Y393</f>
        <v>1092</v>
      </c>
      <c r="AB393" s="18">
        <f t="shared" ref="AB393:AB396" si="504">U393+Z393</f>
        <v>36.787999999999997</v>
      </c>
    </row>
    <row r="394" spans="1:29">
      <c r="A394" s="126"/>
      <c r="B394" s="127" t="s">
        <v>172</v>
      </c>
      <c r="C394" s="128"/>
      <c r="D394" s="129">
        <v>9.61</v>
      </c>
      <c r="E394" s="189">
        <v>51277</v>
      </c>
      <c r="F394" s="129">
        <v>3.08</v>
      </c>
      <c r="G394" s="8" t="e">
        <f t="shared" si="502"/>
        <v>#DIV/0!</v>
      </c>
      <c r="H394" s="18">
        <f t="shared" si="502"/>
        <v>32.049947970863684</v>
      </c>
      <c r="I394" s="127"/>
      <c r="J394" s="130"/>
      <c r="K394" s="127"/>
      <c r="L394" s="129"/>
      <c r="M394" s="127"/>
      <c r="N394" s="129"/>
      <c r="O394" s="131"/>
      <c r="P394" s="277">
        <v>14123</v>
      </c>
      <c r="Q394" s="129">
        <v>16.948</v>
      </c>
      <c r="R394" s="92">
        <f t="shared" ref="R394:R396" si="505">P394</f>
        <v>14123</v>
      </c>
      <c r="S394" s="18">
        <f t="shared" ref="S394:S396" si="506">Q394</f>
        <v>16.948</v>
      </c>
      <c r="T394" s="127"/>
      <c r="U394" s="129"/>
      <c r="V394" s="127"/>
      <c r="W394" s="129"/>
      <c r="X394" s="131"/>
      <c r="Y394" s="108">
        <v>14123</v>
      </c>
      <c r="Z394" s="129">
        <v>16.948</v>
      </c>
      <c r="AA394" s="14">
        <f t="shared" si="503"/>
        <v>14123</v>
      </c>
      <c r="AB394" s="18">
        <f t="shared" si="504"/>
        <v>16.948</v>
      </c>
    </row>
    <row r="395" spans="1:29">
      <c r="A395" s="126"/>
      <c r="B395" s="127" t="s">
        <v>173</v>
      </c>
      <c r="C395" s="128"/>
      <c r="D395" s="129">
        <v>75.86</v>
      </c>
      <c r="E395" s="189">
        <v>34152</v>
      </c>
      <c r="F395" s="129">
        <v>2.73</v>
      </c>
      <c r="G395" s="8" t="e">
        <f t="shared" si="502"/>
        <v>#DIV/0!</v>
      </c>
      <c r="H395" s="18">
        <f t="shared" si="502"/>
        <v>3.5987345109412074</v>
      </c>
      <c r="I395" s="127"/>
      <c r="J395" s="130"/>
      <c r="K395" s="127"/>
      <c r="L395" s="129"/>
      <c r="M395" s="127"/>
      <c r="N395" s="129"/>
      <c r="O395" s="131"/>
      <c r="P395" s="277">
        <v>359</v>
      </c>
      <c r="Q395" s="129">
        <v>91.4</v>
      </c>
      <c r="R395" s="92">
        <f t="shared" si="505"/>
        <v>359</v>
      </c>
      <c r="S395" s="18">
        <f t="shared" si="506"/>
        <v>91.4</v>
      </c>
      <c r="T395" s="127"/>
      <c r="U395" s="129"/>
      <c r="V395" s="127"/>
      <c r="W395" s="129"/>
      <c r="X395" s="131"/>
      <c r="Y395" s="108">
        <v>359</v>
      </c>
      <c r="Z395" s="129">
        <v>91.4</v>
      </c>
      <c r="AA395" s="14">
        <f t="shared" si="503"/>
        <v>359</v>
      </c>
      <c r="AB395" s="18">
        <f t="shared" si="504"/>
        <v>91.4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46.774884374999999</v>
      </c>
      <c r="R396" s="92">
        <f t="shared" si="505"/>
        <v>0</v>
      </c>
      <c r="S396" s="18">
        <f t="shared" si="506"/>
        <v>46.774884374999999</v>
      </c>
      <c r="T396" s="16"/>
      <c r="U396" s="18"/>
      <c r="V396" s="16"/>
      <c r="W396" s="18"/>
      <c r="X396" s="21"/>
      <c r="Y396" s="14"/>
      <c r="Z396" s="18">
        <v>37</v>
      </c>
      <c r="AA396" s="14">
        <f t="shared" si="503"/>
        <v>0</v>
      </c>
      <c r="AB396" s="18">
        <f t="shared" si="504"/>
        <v>37</v>
      </c>
    </row>
    <row r="397" spans="1:29" s="50" customFormat="1">
      <c r="A397" s="46"/>
      <c r="B397" s="82" t="s">
        <v>106</v>
      </c>
      <c r="C397" s="83"/>
      <c r="D397" s="84">
        <f>SUM(D393:D396)</f>
        <v>150.50200000000001</v>
      </c>
      <c r="E397" s="83">
        <f>SUM(E393:E396)</f>
        <v>85429</v>
      </c>
      <c r="F397" s="84">
        <f>SUM(F393:F396)</f>
        <v>5.8100000000000005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15574</v>
      </c>
      <c r="Q397" s="84">
        <f t="shared" si="508"/>
        <v>191.91088437499999</v>
      </c>
      <c r="R397" s="276">
        <f t="shared" si="508"/>
        <v>15574</v>
      </c>
      <c r="S397" s="84">
        <f t="shared" si="508"/>
        <v>191.91088437499999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15574</v>
      </c>
      <c r="Z397" s="84">
        <f>SUM(Z393:Z396)</f>
        <v>182.136</v>
      </c>
      <c r="AA397" s="276">
        <f>SUM(AA393:AA396)</f>
        <v>15574</v>
      </c>
      <c r="AB397" s="84">
        <f>SUM(AB393:AB396)</f>
        <v>182.136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5698.3355999999976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4703.2239999999993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193</v>
      </c>
      <c r="L398" s="84">
        <f>SUM(L21+L44+L52+L76+L86+L109+L117+L141+L147+L149+L156+L162+L168+L174+L180+L186+L192+L206+L212+L216+L237+L258+L283+L297+L306+L311+L315+L322+L326+L330+L333+L337+L343+L347+L384+L391+L397)</f>
        <v>562.34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200715</v>
      </c>
      <c r="Q398" s="84">
        <f>SUM(Q21+Q44+Q52+Q76+Q86+Q109+Q117+Q141+Q147+Q149+Q156+Q162+Q168+Q174+Q180+Q186+Q192+Q206+Q212+Q216+Q237+Q258+Q283+Q297+Q306+Q311+Q315+Q322+Q326+Q330+Q333+Q337+Q343+Q347+Q384+Q391+Q397)</f>
        <v>6823.0036593750001</v>
      </c>
      <c r="R398" s="276">
        <f>R397+R391+R384+R347+R343+R337+R333+R330+R326+R322+R315+R311+R306+R297+R283+R260+R216+R212+R206+R193+R147+R143+R78</f>
        <v>200715</v>
      </c>
      <c r="S398" s="84">
        <f>SUM(S21+S44+S52+S76+S86+S109+S117+S141+S147+S149+S156+S162+S168+S174+S180+S186+S192+S206+S212+S216+S237+S258+S283+S297+S306+S311+S315+S322+S326+S330+S333+S337+S343+S347+S384+S391+S397)</f>
        <v>7385.3436593750002</v>
      </c>
      <c r="T398" s="83">
        <f>T397+T391+T384+T347+T343+T337+T333+T330+T326+T322+T315+T311+T306+T297+T283+T260+T216+T212+T206+T193+T147+T143+T78</f>
        <v>193</v>
      </c>
      <c r="U398" s="84">
        <f>SUM(U21+U44+U52+U76+U86+U109+U117+U141+U147+U149+U156+U162+U168+U174+U180+U186+U192+U206+U212+U216+U237+U258+U283+U297+U306+U311+U315+U322+U326+U330+U333+U337+U343+U347+U384+U391+U397)</f>
        <v>562.34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199065</v>
      </c>
      <c r="Z398" s="84">
        <f>SUM(Z21+Z44+Z52+Z76+Z86+Z109+Z117+Z141+Z147+Z149+Z156+Z162+Z168+Z174+Z180+Z186+Z192+Z206+Z212+Z216+Z237+Z258+Z283+Z297+Z306+Z311+Z315+Z322+Z326+Z330+Z333+Z337+Z343+Z347+Z384+Z391+Z397)</f>
        <v>6099.6080999999986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199065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6661.9480999999987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5698.3355999999976</v>
      </c>
      <c r="E403" s="82"/>
      <c r="F403" s="84">
        <f>F398</f>
        <v>4703.2239999999993</v>
      </c>
      <c r="G403" s="82"/>
      <c r="H403" s="82"/>
      <c r="I403" s="82"/>
      <c r="J403" s="84">
        <f>J398</f>
        <v>0</v>
      </c>
      <c r="K403" s="83"/>
      <c r="L403" s="84">
        <f>L398</f>
        <v>562.34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6823.0036593750001</v>
      </c>
      <c r="R403" s="276"/>
      <c r="S403" s="84">
        <f>S398</f>
        <v>7385.3436593750002</v>
      </c>
      <c r="T403" s="83"/>
      <c r="U403" s="84">
        <f>U398</f>
        <v>562.34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6099.6080999999986</v>
      </c>
      <c r="AA403" s="276"/>
      <c r="AB403" s="84">
        <f>AB398</f>
        <v>6661.9480999999987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2</v>
      </c>
      <c r="Q407" s="18">
        <f>O407*P407</f>
        <v>540</v>
      </c>
      <c r="R407" s="92">
        <f>P407</f>
        <v>2</v>
      </c>
      <c r="S407" s="18">
        <f>L407+Q407</f>
        <v>540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>
        <v>0</v>
      </c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19</v>
      </c>
      <c r="Q412" s="18">
        <f t="shared" si="512"/>
        <v>57</v>
      </c>
      <c r="R412" s="92">
        <f t="shared" si="513"/>
        <v>19</v>
      </c>
      <c r="S412" s="18">
        <f t="shared" si="514"/>
        <v>57</v>
      </c>
      <c r="T412" s="22"/>
      <c r="U412" s="18"/>
      <c r="V412" s="22"/>
      <c r="W412" s="18"/>
      <c r="X412" s="21">
        <v>3</v>
      </c>
      <c r="Y412" s="14">
        <v>2</v>
      </c>
      <c r="Z412" s="18">
        <f t="shared" si="515"/>
        <v>6</v>
      </c>
      <c r="AA412" s="14">
        <f t="shared" si="516"/>
        <v>2</v>
      </c>
      <c r="AB412" s="18">
        <f t="shared" si="517"/>
        <v>6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19</v>
      </c>
      <c r="Q413" s="18">
        <f t="shared" si="512"/>
        <v>66.5</v>
      </c>
      <c r="R413" s="92">
        <f t="shared" si="513"/>
        <v>19</v>
      </c>
      <c r="S413" s="18">
        <f t="shared" si="514"/>
        <v>66.5</v>
      </c>
      <c r="T413" s="22"/>
      <c r="U413" s="18"/>
      <c r="V413" s="22"/>
      <c r="W413" s="18"/>
      <c r="X413" s="21">
        <v>3.5</v>
      </c>
      <c r="Y413" s="14">
        <v>2</v>
      </c>
      <c r="Z413" s="18">
        <f t="shared" si="515"/>
        <v>7</v>
      </c>
      <c r="AA413" s="14">
        <f t="shared" si="516"/>
        <v>2</v>
      </c>
      <c r="AB413" s="18">
        <f t="shared" si="517"/>
        <v>7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2</v>
      </c>
      <c r="Q414" s="18">
        <f t="shared" si="512"/>
        <v>1.5</v>
      </c>
      <c r="R414" s="92">
        <f t="shared" si="513"/>
        <v>2</v>
      </c>
      <c r="S414" s="18">
        <f t="shared" si="514"/>
        <v>1.5</v>
      </c>
      <c r="T414" s="22"/>
      <c r="U414" s="18"/>
      <c r="V414" s="22"/>
      <c r="W414" s="18"/>
      <c r="X414" s="21">
        <v>0.75</v>
      </c>
      <c r="Y414" s="14">
        <v>2</v>
      </c>
      <c r="Z414" s="18">
        <f t="shared" si="515"/>
        <v>1.5</v>
      </c>
      <c r="AA414" s="14">
        <f t="shared" si="516"/>
        <v>2</v>
      </c>
      <c r="AB414" s="18">
        <f t="shared" si="517"/>
        <v>1.5</v>
      </c>
    </row>
    <row r="415" spans="1:28">
      <c r="A415" s="8">
        <f t="shared" si="518"/>
        <v>26.090000000000014</v>
      </c>
      <c r="B415" s="22" t="s">
        <v>34</v>
      </c>
      <c r="C415" s="17">
        <v>5</v>
      </c>
      <c r="D415" s="18">
        <v>4.5</v>
      </c>
      <c r="E415" s="17">
        <f>C415</f>
        <v>5</v>
      </c>
      <c r="F415" s="18">
        <f>D415</f>
        <v>4.5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5</v>
      </c>
      <c r="Q415" s="18">
        <f t="shared" si="512"/>
        <v>4.5</v>
      </c>
      <c r="R415" s="92">
        <f t="shared" si="513"/>
        <v>5</v>
      </c>
      <c r="S415" s="18">
        <f t="shared" si="514"/>
        <v>4.5</v>
      </c>
      <c r="T415" s="22"/>
      <c r="U415" s="18"/>
      <c r="V415" s="22"/>
      <c r="W415" s="18"/>
      <c r="X415" s="21">
        <v>0.9</v>
      </c>
      <c r="Y415" s="14">
        <v>5</v>
      </c>
      <c r="Z415" s="18">
        <f t="shared" si="515"/>
        <v>4.5</v>
      </c>
      <c r="AA415" s="14">
        <f t="shared" si="516"/>
        <v>5</v>
      </c>
      <c r="AB415" s="18">
        <f t="shared" si="517"/>
        <v>4.5</v>
      </c>
    </row>
    <row r="416" spans="1:28" s="50" customFormat="1">
      <c r="A416" s="46"/>
      <c r="B416" s="89" t="s">
        <v>282</v>
      </c>
      <c r="C416" s="83">
        <f>SUM(C407:C415)</f>
        <v>5</v>
      </c>
      <c r="D416" s="84">
        <f>SUM(D407:D415)</f>
        <v>4.5</v>
      </c>
      <c r="E416" s="83">
        <f>SUM(E407:E415)</f>
        <v>5</v>
      </c>
      <c r="F416" s="84">
        <f>SUM(F407:F415)</f>
        <v>4.5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669.5</v>
      </c>
      <c r="R416" s="276"/>
      <c r="S416" s="84">
        <f>SUM(S407:S415)</f>
        <v>669.5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559</v>
      </c>
      <c r="AA416" s="276"/>
      <c r="AB416" s="84">
        <f>SUM(AB407:AB415)</f>
        <v>559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2040</v>
      </c>
      <c r="D418" s="53">
        <v>367.2</v>
      </c>
      <c r="E418" s="17">
        <f t="shared" ref="E418:F439" si="520">C418</f>
        <v>2040</v>
      </c>
      <c r="F418" s="18">
        <f t="shared" si="520"/>
        <v>367.2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2320</v>
      </c>
      <c r="Q418" s="18">
        <f t="shared" ref="Q418:Q439" si="522">O418*P418</f>
        <v>417.59999999999997</v>
      </c>
      <c r="R418" s="92">
        <f t="shared" ref="R418:R439" si="523">P418</f>
        <v>2320</v>
      </c>
      <c r="S418" s="18">
        <f t="shared" ref="S418:S439" si="524">L418+Q418</f>
        <v>417.59999999999997</v>
      </c>
      <c r="T418" s="51"/>
      <c r="U418" s="53"/>
      <c r="V418" s="51"/>
      <c r="W418" s="53"/>
      <c r="X418" s="250">
        <v>0.18</v>
      </c>
      <c r="Y418" s="312">
        <f>2160+160</f>
        <v>2320</v>
      </c>
      <c r="Z418" s="18">
        <f t="shared" ref="Z418:Z439" si="525">X418*Y418</f>
        <v>417.59999999999997</v>
      </c>
      <c r="AA418" s="14">
        <f t="shared" ref="AA418:AA439" si="526">Y418</f>
        <v>2320</v>
      </c>
      <c r="AB418" s="18">
        <f t="shared" ref="AB418:AB439" si="527">U418+Z418</f>
        <v>417.59999999999997</v>
      </c>
    </row>
    <row r="419" spans="1:28">
      <c r="A419" s="206">
        <f>+A418+0.01</f>
        <v>26.110000000000003</v>
      </c>
      <c r="B419" s="51" t="s">
        <v>285</v>
      </c>
      <c r="C419" s="52">
        <v>2040</v>
      </c>
      <c r="D419" s="53">
        <v>24.48</v>
      </c>
      <c r="E419" s="17">
        <f t="shared" si="520"/>
        <v>2040</v>
      </c>
      <c r="F419" s="18">
        <f t="shared" si="520"/>
        <v>24.48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2320</v>
      </c>
      <c r="Q419" s="18">
        <f t="shared" si="522"/>
        <v>27.84</v>
      </c>
      <c r="R419" s="92">
        <f t="shared" si="523"/>
        <v>2320</v>
      </c>
      <c r="S419" s="18">
        <f t="shared" si="524"/>
        <v>27.84</v>
      </c>
      <c r="T419" s="51"/>
      <c r="U419" s="53"/>
      <c r="V419" s="51"/>
      <c r="W419" s="53"/>
      <c r="X419" s="250">
        <v>1.2E-2</v>
      </c>
      <c r="Y419" s="312">
        <v>2240</v>
      </c>
      <c r="Z419" s="18">
        <f t="shared" si="525"/>
        <v>26.88</v>
      </c>
      <c r="AA419" s="14">
        <f t="shared" si="526"/>
        <v>2240</v>
      </c>
      <c r="AB419" s="18">
        <f t="shared" si="527"/>
        <v>26.88</v>
      </c>
    </row>
    <row r="420" spans="1:28" ht="47.25">
      <c r="A420" s="206">
        <f>+A419+0.01</f>
        <v>26.120000000000005</v>
      </c>
      <c r="B420" s="51" t="s">
        <v>286</v>
      </c>
      <c r="C420" s="52">
        <v>2040</v>
      </c>
      <c r="D420" s="53">
        <v>20.400000000000002</v>
      </c>
      <c r="E420" s="17">
        <f t="shared" si="520"/>
        <v>2040</v>
      </c>
      <c r="F420" s="18">
        <f t="shared" si="520"/>
        <v>20.400000000000002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2320</v>
      </c>
      <c r="Q420" s="18">
        <f t="shared" si="522"/>
        <v>23.2</v>
      </c>
      <c r="R420" s="92">
        <f t="shared" si="523"/>
        <v>2320</v>
      </c>
      <c r="S420" s="18">
        <f t="shared" si="524"/>
        <v>23.2</v>
      </c>
      <c r="T420" s="51"/>
      <c r="U420" s="53"/>
      <c r="V420" s="51"/>
      <c r="W420" s="53"/>
      <c r="X420" s="250">
        <v>0.01</v>
      </c>
      <c r="Y420" s="312">
        <v>2240</v>
      </c>
      <c r="Z420" s="18">
        <f t="shared" si="525"/>
        <v>22.400000000000002</v>
      </c>
      <c r="AA420" s="14">
        <f t="shared" si="526"/>
        <v>2240</v>
      </c>
      <c r="AB420" s="18">
        <f t="shared" si="527"/>
        <v>22.400000000000002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17</v>
      </c>
      <c r="D422" s="18">
        <v>51</v>
      </c>
      <c r="E422" s="17">
        <f t="shared" si="520"/>
        <v>17</v>
      </c>
      <c r="F422" s="18">
        <f t="shared" si="520"/>
        <v>51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19</v>
      </c>
      <c r="Q422" s="18">
        <f t="shared" si="522"/>
        <v>57</v>
      </c>
      <c r="R422" s="92">
        <f t="shared" si="523"/>
        <v>19</v>
      </c>
      <c r="S422" s="18">
        <f t="shared" si="524"/>
        <v>57</v>
      </c>
      <c r="T422" s="22"/>
      <c r="U422" s="18"/>
      <c r="V422" s="22"/>
      <c r="W422" s="18"/>
      <c r="X422" s="21">
        <v>3</v>
      </c>
      <c r="Y422" s="14">
        <v>19</v>
      </c>
      <c r="Z422" s="18">
        <f t="shared" si="525"/>
        <v>57</v>
      </c>
      <c r="AA422" s="14">
        <f t="shared" si="526"/>
        <v>19</v>
      </c>
      <c r="AB422" s="18">
        <f t="shared" si="527"/>
        <v>57</v>
      </c>
    </row>
    <row r="423" spans="1:28" ht="31.5">
      <c r="A423" s="206" t="s">
        <v>43</v>
      </c>
      <c r="B423" s="22" t="s">
        <v>77</v>
      </c>
      <c r="C423" s="17">
        <v>17</v>
      </c>
      <c r="D423" s="18">
        <v>51</v>
      </c>
      <c r="E423" s="17">
        <f t="shared" si="520"/>
        <v>17</v>
      </c>
      <c r="F423" s="18">
        <f t="shared" si="520"/>
        <v>51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19</v>
      </c>
      <c r="Q423" s="18">
        <f t="shared" si="522"/>
        <v>57</v>
      </c>
      <c r="R423" s="92">
        <f t="shared" si="523"/>
        <v>19</v>
      </c>
      <c r="S423" s="18">
        <f t="shared" si="524"/>
        <v>57</v>
      </c>
      <c r="T423" s="22"/>
      <c r="U423" s="18"/>
      <c r="V423" s="22"/>
      <c r="W423" s="18"/>
      <c r="X423" s="21">
        <v>3</v>
      </c>
      <c r="Y423" s="14">
        <v>19</v>
      </c>
      <c r="Z423" s="18">
        <f t="shared" si="525"/>
        <v>57</v>
      </c>
      <c r="AA423" s="14">
        <f t="shared" si="526"/>
        <v>19</v>
      </c>
      <c r="AB423" s="18">
        <f t="shared" si="527"/>
        <v>57</v>
      </c>
    </row>
    <row r="424" spans="1:28" ht="31.5">
      <c r="A424" s="206" t="s">
        <v>45</v>
      </c>
      <c r="B424" s="22" t="s">
        <v>78</v>
      </c>
      <c r="C424" s="17">
        <v>17</v>
      </c>
      <c r="D424" s="18">
        <v>163.20000000000002</v>
      </c>
      <c r="E424" s="17">
        <f t="shared" si="520"/>
        <v>17</v>
      </c>
      <c r="F424" s="18">
        <f t="shared" si="520"/>
        <v>163.20000000000002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19</v>
      </c>
      <c r="Q424" s="18">
        <f t="shared" si="522"/>
        <v>182.4</v>
      </c>
      <c r="R424" s="92">
        <f t="shared" si="523"/>
        <v>19</v>
      </c>
      <c r="S424" s="18">
        <f t="shared" si="524"/>
        <v>182.4</v>
      </c>
      <c r="T424" s="22"/>
      <c r="U424" s="18"/>
      <c r="V424" s="22"/>
      <c r="W424" s="18"/>
      <c r="X424" s="21">
        <v>9.6</v>
      </c>
      <c r="Y424" s="14">
        <v>19</v>
      </c>
      <c r="Z424" s="18">
        <f t="shared" si="525"/>
        <v>182.4</v>
      </c>
      <c r="AA424" s="14">
        <f t="shared" si="526"/>
        <v>19</v>
      </c>
      <c r="AB424" s="18">
        <f t="shared" si="527"/>
        <v>182.4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17</v>
      </c>
      <c r="D426" s="18">
        <v>30.6</v>
      </c>
      <c r="E426" s="17">
        <f t="shared" si="520"/>
        <v>17</v>
      </c>
      <c r="F426" s="18">
        <f t="shared" si="520"/>
        <v>30.6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19</v>
      </c>
      <c r="Q426" s="18">
        <f t="shared" si="522"/>
        <v>34.200000000000003</v>
      </c>
      <c r="R426" s="92">
        <f t="shared" si="523"/>
        <v>19</v>
      </c>
      <c r="S426" s="18">
        <f t="shared" si="524"/>
        <v>34.200000000000003</v>
      </c>
      <c r="T426" s="22"/>
      <c r="U426" s="18"/>
      <c r="V426" s="22"/>
      <c r="W426" s="18"/>
      <c r="X426" s="21">
        <v>1.8</v>
      </c>
      <c r="Y426" s="14">
        <v>19</v>
      </c>
      <c r="Z426" s="18">
        <f t="shared" si="525"/>
        <v>34.200000000000003</v>
      </c>
      <c r="AA426" s="14">
        <f t="shared" si="526"/>
        <v>19</v>
      </c>
      <c r="AB426" s="18">
        <f t="shared" si="527"/>
        <v>34.200000000000003</v>
      </c>
    </row>
    <row r="427" spans="1:28" ht="31.5">
      <c r="A427" s="206" t="s">
        <v>51</v>
      </c>
      <c r="B427" s="22" t="s">
        <v>50</v>
      </c>
      <c r="C427" s="17">
        <v>17</v>
      </c>
      <c r="D427" s="18">
        <v>20.399999999999999</v>
      </c>
      <c r="E427" s="17">
        <f t="shared" si="520"/>
        <v>17</v>
      </c>
      <c r="F427" s="18">
        <f t="shared" si="520"/>
        <v>20.399999999999999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19</v>
      </c>
      <c r="Q427" s="18">
        <f t="shared" si="522"/>
        <v>22.8</v>
      </c>
      <c r="R427" s="92">
        <f t="shared" si="523"/>
        <v>19</v>
      </c>
      <c r="S427" s="18">
        <f t="shared" si="524"/>
        <v>22.8</v>
      </c>
      <c r="T427" s="22"/>
      <c r="U427" s="18"/>
      <c r="V427" s="22"/>
      <c r="W427" s="18"/>
      <c r="X427" s="21">
        <v>1.2</v>
      </c>
      <c r="Y427" s="14">
        <v>19</v>
      </c>
      <c r="Z427" s="18">
        <f t="shared" si="525"/>
        <v>22.8</v>
      </c>
      <c r="AA427" s="14">
        <f t="shared" si="526"/>
        <v>19</v>
      </c>
      <c r="AB427" s="18">
        <f t="shared" si="527"/>
        <v>22.8</v>
      </c>
    </row>
    <row r="428" spans="1:28" ht="47.25">
      <c r="A428" s="206" t="s">
        <v>53</v>
      </c>
      <c r="B428" s="22" t="s">
        <v>81</v>
      </c>
      <c r="C428" s="17">
        <v>17</v>
      </c>
      <c r="D428" s="18">
        <v>20.399999999999999</v>
      </c>
      <c r="E428" s="17">
        <f t="shared" si="520"/>
        <v>17</v>
      </c>
      <c r="F428" s="18">
        <f t="shared" si="520"/>
        <v>20.399999999999999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19</v>
      </c>
      <c r="Q428" s="18">
        <f t="shared" si="522"/>
        <v>22.8</v>
      </c>
      <c r="R428" s="92">
        <f t="shared" si="523"/>
        <v>19</v>
      </c>
      <c r="S428" s="18">
        <f t="shared" si="524"/>
        <v>22.8</v>
      </c>
      <c r="T428" s="22"/>
      <c r="U428" s="18"/>
      <c r="V428" s="22"/>
      <c r="W428" s="18"/>
      <c r="X428" s="21">
        <v>1.2</v>
      </c>
      <c r="Y428" s="14">
        <v>19</v>
      </c>
      <c r="Z428" s="18">
        <f t="shared" si="525"/>
        <v>22.8</v>
      </c>
      <c r="AA428" s="14">
        <f t="shared" si="526"/>
        <v>19</v>
      </c>
      <c r="AB428" s="18">
        <f t="shared" si="527"/>
        <v>22.8</v>
      </c>
    </row>
    <row r="429" spans="1:28" ht="47.25">
      <c r="A429" s="206" t="s">
        <v>82</v>
      </c>
      <c r="B429" s="22" t="s">
        <v>83</v>
      </c>
      <c r="C429" s="17">
        <v>17</v>
      </c>
      <c r="D429" s="18">
        <v>30.6</v>
      </c>
      <c r="E429" s="17">
        <f t="shared" si="520"/>
        <v>17</v>
      </c>
      <c r="F429" s="18">
        <f t="shared" si="520"/>
        <v>30.6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19</v>
      </c>
      <c r="Q429" s="18">
        <f t="shared" si="522"/>
        <v>34.200000000000003</v>
      </c>
      <c r="R429" s="92">
        <f t="shared" si="523"/>
        <v>19</v>
      </c>
      <c r="S429" s="18">
        <f t="shared" si="524"/>
        <v>34.200000000000003</v>
      </c>
      <c r="T429" s="22"/>
      <c r="U429" s="18"/>
      <c r="V429" s="22"/>
      <c r="W429" s="18"/>
      <c r="X429" s="21">
        <v>1.8</v>
      </c>
      <c r="Y429" s="14">
        <v>19</v>
      </c>
      <c r="Z429" s="18">
        <f t="shared" si="525"/>
        <v>34.200000000000003</v>
      </c>
      <c r="AA429" s="14">
        <f t="shared" si="526"/>
        <v>19</v>
      </c>
      <c r="AB429" s="18">
        <f t="shared" si="527"/>
        <v>34.200000000000003</v>
      </c>
    </row>
    <row r="430" spans="1:28" ht="31.5">
      <c r="A430" s="206">
        <v>26.14</v>
      </c>
      <c r="B430" s="51" t="s">
        <v>287</v>
      </c>
      <c r="C430" s="52">
        <v>2040</v>
      </c>
      <c r="D430" s="53">
        <v>20.400000000000002</v>
      </c>
      <c r="E430" s="17">
        <f t="shared" si="520"/>
        <v>2040</v>
      </c>
      <c r="F430" s="18">
        <f t="shared" si="520"/>
        <v>20.400000000000002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2320</v>
      </c>
      <c r="Q430" s="18">
        <f t="shared" si="522"/>
        <v>23.2</v>
      </c>
      <c r="R430" s="92">
        <f t="shared" si="523"/>
        <v>2320</v>
      </c>
      <c r="S430" s="18">
        <f t="shared" si="524"/>
        <v>23.2</v>
      </c>
      <c r="T430" s="51"/>
      <c r="U430" s="53"/>
      <c r="V430" s="51"/>
      <c r="W430" s="53"/>
      <c r="X430" s="250">
        <v>0.01</v>
      </c>
      <c r="Y430" s="312">
        <v>2320</v>
      </c>
      <c r="Z430" s="18">
        <f t="shared" si="525"/>
        <v>23.2</v>
      </c>
      <c r="AA430" s="14">
        <f t="shared" si="526"/>
        <v>2320</v>
      </c>
      <c r="AB430" s="18">
        <f t="shared" si="527"/>
        <v>23.2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2040</v>
      </c>
      <c r="D431" s="53">
        <v>20.400000000000002</v>
      </c>
      <c r="E431" s="17">
        <f t="shared" si="520"/>
        <v>2040</v>
      </c>
      <c r="F431" s="18">
        <f t="shared" si="520"/>
        <v>20.400000000000002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2320</v>
      </c>
      <c r="Q431" s="18">
        <f t="shared" si="522"/>
        <v>23.2</v>
      </c>
      <c r="R431" s="92">
        <f t="shared" si="523"/>
        <v>2320</v>
      </c>
      <c r="S431" s="18">
        <f t="shared" si="524"/>
        <v>23.2</v>
      </c>
      <c r="T431" s="51"/>
      <c r="U431" s="53"/>
      <c r="V431" s="51"/>
      <c r="W431" s="53"/>
      <c r="X431" s="250">
        <v>0.01</v>
      </c>
      <c r="Y431" s="312">
        <v>2320</v>
      </c>
      <c r="Z431" s="18">
        <f t="shared" si="525"/>
        <v>23.2</v>
      </c>
      <c r="AA431" s="14">
        <f t="shared" si="526"/>
        <v>2320</v>
      </c>
      <c r="AB431" s="18">
        <f t="shared" si="527"/>
        <v>23.2</v>
      </c>
    </row>
    <row r="432" spans="1:28" ht="31.5">
      <c r="A432" s="206">
        <f t="shared" si="528"/>
        <v>26.160000000000004</v>
      </c>
      <c r="B432" s="51" t="s">
        <v>289</v>
      </c>
      <c r="C432" s="52">
        <v>2040</v>
      </c>
      <c r="D432" s="53">
        <v>25.5</v>
      </c>
      <c r="E432" s="17">
        <f t="shared" si="520"/>
        <v>2040</v>
      </c>
      <c r="F432" s="18">
        <f t="shared" si="520"/>
        <v>25.5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2320</v>
      </c>
      <c r="Q432" s="18">
        <f t="shared" si="522"/>
        <v>29</v>
      </c>
      <c r="R432" s="92">
        <f t="shared" si="523"/>
        <v>2320</v>
      </c>
      <c r="S432" s="18">
        <f t="shared" si="524"/>
        <v>29</v>
      </c>
      <c r="T432" s="51"/>
      <c r="U432" s="53"/>
      <c r="V432" s="51"/>
      <c r="W432" s="53"/>
      <c r="X432" s="250">
        <v>1.2500000000000001E-2</v>
      </c>
      <c r="Y432" s="312">
        <v>2320</v>
      </c>
      <c r="Z432" s="18">
        <f t="shared" si="525"/>
        <v>29</v>
      </c>
      <c r="AA432" s="14">
        <f t="shared" si="526"/>
        <v>2320</v>
      </c>
      <c r="AB432" s="18">
        <f t="shared" si="527"/>
        <v>29</v>
      </c>
    </row>
    <row r="433" spans="1:28">
      <c r="A433" s="206">
        <f t="shared" si="528"/>
        <v>26.170000000000005</v>
      </c>
      <c r="B433" s="51" t="s">
        <v>290</v>
      </c>
      <c r="C433" s="52">
        <v>2040</v>
      </c>
      <c r="D433" s="53">
        <v>15.299999999999999</v>
      </c>
      <c r="E433" s="17">
        <f t="shared" si="520"/>
        <v>2040</v>
      </c>
      <c r="F433" s="18">
        <f t="shared" si="520"/>
        <v>15.299999999999999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2320</v>
      </c>
      <c r="Q433" s="18">
        <f t="shared" si="522"/>
        <v>17.399999999999999</v>
      </c>
      <c r="R433" s="92">
        <f t="shared" si="523"/>
        <v>2320</v>
      </c>
      <c r="S433" s="18">
        <f t="shared" si="524"/>
        <v>17.399999999999999</v>
      </c>
      <c r="T433" s="51"/>
      <c r="U433" s="53"/>
      <c r="V433" s="51"/>
      <c r="W433" s="53"/>
      <c r="X433" s="250">
        <v>7.4999999999999997E-3</v>
      </c>
      <c r="Y433" s="312">
        <v>2320</v>
      </c>
      <c r="Z433" s="18">
        <f t="shared" si="525"/>
        <v>17.399999999999999</v>
      </c>
      <c r="AA433" s="14">
        <f t="shared" si="526"/>
        <v>2320</v>
      </c>
      <c r="AB433" s="18">
        <f t="shared" si="527"/>
        <v>17.399999999999999</v>
      </c>
    </row>
    <row r="434" spans="1:28" ht="31.5">
      <c r="A434" s="206">
        <f t="shared" si="528"/>
        <v>26.180000000000007</v>
      </c>
      <c r="B434" s="51" t="s">
        <v>291</v>
      </c>
      <c r="C434" s="52">
        <v>2040</v>
      </c>
      <c r="D434" s="53">
        <v>15.299999999999999</v>
      </c>
      <c r="E434" s="17">
        <f t="shared" si="520"/>
        <v>2040</v>
      </c>
      <c r="F434" s="18">
        <f t="shared" si="520"/>
        <v>15.299999999999999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2320</v>
      </c>
      <c r="Q434" s="18">
        <f t="shared" si="522"/>
        <v>17.399999999999999</v>
      </c>
      <c r="R434" s="92">
        <f t="shared" si="523"/>
        <v>2320</v>
      </c>
      <c r="S434" s="18">
        <f t="shared" si="524"/>
        <v>17.399999999999999</v>
      </c>
      <c r="T434" s="51"/>
      <c r="U434" s="53"/>
      <c r="V434" s="51"/>
      <c r="W434" s="53"/>
      <c r="X434" s="250">
        <v>7.4999999999999997E-3</v>
      </c>
      <c r="Y434" s="312">
        <v>2320</v>
      </c>
      <c r="Z434" s="18">
        <f t="shared" si="525"/>
        <v>17.399999999999999</v>
      </c>
      <c r="AA434" s="14">
        <f t="shared" si="526"/>
        <v>2320</v>
      </c>
      <c r="AB434" s="18">
        <f t="shared" si="527"/>
        <v>17.399999999999999</v>
      </c>
    </row>
    <row r="435" spans="1:28" ht="31.5">
      <c r="A435" s="206">
        <f t="shared" si="528"/>
        <v>26.190000000000008</v>
      </c>
      <c r="B435" s="51" t="s">
        <v>292</v>
      </c>
      <c r="C435" s="52">
        <v>2040</v>
      </c>
      <c r="D435" s="53">
        <v>4.08</v>
      </c>
      <c r="E435" s="17">
        <f t="shared" si="520"/>
        <v>2040</v>
      </c>
      <c r="F435" s="18">
        <f t="shared" si="520"/>
        <v>4.08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2320</v>
      </c>
      <c r="Q435" s="18">
        <f t="shared" si="522"/>
        <v>4.6399999999999997</v>
      </c>
      <c r="R435" s="92">
        <f t="shared" si="523"/>
        <v>2320</v>
      </c>
      <c r="S435" s="18">
        <f t="shared" si="524"/>
        <v>4.6399999999999997</v>
      </c>
      <c r="T435" s="51"/>
      <c r="U435" s="53"/>
      <c r="V435" s="51"/>
      <c r="W435" s="53"/>
      <c r="X435" s="250">
        <v>2E-3</v>
      </c>
      <c r="Y435" s="312">
        <v>2320</v>
      </c>
      <c r="Z435" s="18">
        <f t="shared" si="525"/>
        <v>4.6399999999999997</v>
      </c>
      <c r="AA435" s="14">
        <f t="shared" si="526"/>
        <v>2320</v>
      </c>
      <c r="AB435" s="18">
        <f t="shared" si="527"/>
        <v>4.6399999999999997</v>
      </c>
    </row>
    <row r="436" spans="1:28" ht="31.5">
      <c r="A436" s="206">
        <f t="shared" si="528"/>
        <v>26.20000000000001</v>
      </c>
      <c r="B436" s="51" t="s">
        <v>293</v>
      </c>
      <c r="C436" s="52">
        <v>2040</v>
      </c>
      <c r="D436" s="53">
        <v>4.08</v>
      </c>
      <c r="E436" s="17">
        <f t="shared" si="520"/>
        <v>2040</v>
      </c>
      <c r="F436" s="18">
        <f t="shared" si="520"/>
        <v>4.08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2320</v>
      </c>
      <c r="Q436" s="18">
        <f t="shared" si="522"/>
        <v>4.6399999999999997</v>
      </c>
      <c r="R436" s="92">
        <f t="shared" si="523"/>
        <v>2320</v>
      </c>
      <c r="S436" s="18">
        <f t="shared" si="524"/>
        <v>4.6399999999999997</v>
      </c>
      <c r="T436" s="51"/>
      <c r="U436" s="53"/>
      <c r="V436" s="51"/>
      <c r="W436" s="53"/>
      <c r="X436" s="250">
        <v>2E-3</v>
      </c>
      <c r="Y436" s="312">
        <v>2320</v>
      </c>
      <c r="Z436" s="18">
        <f t="shared" si="525"/>
        <v>4.6399999999999997</v>
      </c>
      <c r="AA436" s="14">
        <f t="shared" si="526"/>
        <v>2320</v>
      </c>
      <c r="AB436" s="18">
        <f t="shared" si="527"/>
        <v>4.6399999999999997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2</v>
      </c>
      <c r="Q437" s="18">
        <f t="shared" si="522"/>
        <v>3.48</v>
      </c>
      <c r="R437" s="92">
        <f t="shared" si="523"/>
        <v>2</v>
      </c>
      <c r="S437" s="18">
        <f t="shared" si="524"/>
        <v>3.48</v>
      </c>
      <c r="T437" s="208"/>
      <c r="U437" s="210"/>
      <c r="V437" s="208"/>
      <c r="W437" s="210"/>
      <c r="X437" s="259">
        <v>1.74</v>
      </c>
      <c r="Y437" s="214">
        <v>2</v>
      </c>
      <c r="Z437" s="18">
        <f t="shared" si="525"/>
        <v>3.48</v>
      </c>
      <c r="AA437" s="14">
        <f t="shared" si="526"/>
        <v>2</v>
      </c>
      <c r="AB437" s="18">
        <f t="shared" si="527"/>
        <v>3.48</v>
      </c>
    </row>
    <row r="438" spans="1:28" ht="31.5">
      <c r="A438" s="206">
        <f t="shared" si="528"/>
        <v>26.220000000000013</v>
      </c>
      <c r="B438" s="51" t="s">
        <v>294</v>
      </c>
      <c r="C438" s="52">
        <v>2040</v>
      </c>
      <c r="D438" s="53">
        <v>10.200000000000001</v>
      </c>
      <c r="E438" s="17">
        <f t="shared" si="520"/>
        <v>2040</v>
      </c>
      <c r="F438" s="18">
        <f t="shared" si="520"/>
        <v>10.200000000000001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2320</v>
      </c>
      <c r="Q438" s="18">
        <f t="shared" si="522"/>
        <v>11.6</v>
      </c>
      <c r="R438" s="92">
        <f t="shared" si="523"/>
        <v>2320</v>
      </c>
      <c r="S438" s="18">
        <f t="shared" si="524"/>
        <v>11.6</v>
      </c>
      <c r="T438" s="51"/>
      <c r="U438" s="53"/>
      <c r="V438" s="51"/>
      <c r="W438" s="53"/>
      <c r="X438" s="250">
        <v>5.0000000000000001E-3</v>
      </c>
      <c r="Y438" s="312">
        <v>2320</v>
      </c>
      <c r="Z438" s="18">
        <f t="shared" si="525"/>
        <v>11.6</v>
      </c>
      <c r="AA438" s="14">
        <f t="shared" si="526"/>
        <v>2320</v>
      </c>
      <c r="AB438" s="18">
        <f t="shared" si="527"/>
        <v>11.6</v>
      </c>
    </row>
    <row r="439" spans="1:28" ht="31.5">
      <c r="A439" s="206">
        <f t="shared" si="528"/>
        <v>26.230000000000015</v>
      </c>
      <c r="B439" s="51" t="s">
        <v>93</v>
      </c>
      <c r="C439" s="52">
        <v>2040</v>
      </c>
      <c r="D439" s="53">
        <v>4.08</v>
      </c>
      <c r="E439" s="17">
        <f t="shared" si="520"/>
        <v>2040</v>
      </c>
      <c r="F439" s="18">
        <f t="shared" si="520"/>
        <v>4.08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2320</v>
      </c>
      <c r="Q439" s="18">
        <f t="shared" si="522"/>
        <v>4.6399999999999997</v>
      </c>
      <c r="R439" s="92">
        <f t="shared" si="523"/>
        <v>2320</v>
      </c>
      <c r="S439" s="18">
        <f t="shared" si="524"/>
        <v>4.6399999999999997</v>
      </c>
      <c r="T439" s="51"/>
      <c r="U439" s="53"/>
      <c r="V439" s="51"/>
      <c r="W439" s="53"/>
      <c r="X439" s="250">
        <v>2E-3</v>
      </c>
      <c r="Y439" s="312">
        <v>2320</v>
      </c>
      <c r="Z439" s="18">
        <f t="shared" si="525"/>
        <v>4.6399999999999997</v>
      </c>
      <c r="AA439" s="14">
        <f t="shared" si="526"/>
        <v>2320</v>
      </c>
      <c r="AB439" s="18">
        <f t="shared" si="527"/>
        <v>4.6399999999999997</v>
      </c>
    </row>
    <row r="440" spans="1:28" s="50" customFormat="1">
      <c r="A440" s="46"/>
      <c r="B440" s="89" t="s">
        <v>295</v>
      </c>
      <c r="C440" s="82"/>
      <c r="D440" s="84">
        <f>SUM(D418:D439)</f>
        <v>898.62</v>
      </c>
      <c r="E440" s="82"/>
      <c r="F440" s="84">
        <f>SUM(F418:F439)</f>
        <v>898.62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1018.2399999999999</v>
      </c>
      <c r="R440" s="85"/>
      <c r="S440" s="84">
        <f>SUM(S418:S439)</f>
        <v>1018.2399999999999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2320</v>
      </c>
      <c r="Z440" s="84">
        <f>SUM(Z418:Z439)</f>
        <v>1016.4799999999999</v>
      </c>
      <c r="AA440" s="276"/>
      <c r="AB440" s="84">
        <f>SUM(AB418:AB439)</f>
        <v>1016.4799999999999</v>
      </c>
    </row>
    <row r="441" spans="1:28" s="50" customFormat="1" ht="31.5">
      <c r="A441" s="46"/>
      <c r="B441" s="89" t="s">
        <v>296</v>
      </c>
      <c r="C441" s="82"/>
      <c r="D441" s="84">
        <f>D416+D440</f>
        <v>903.12</v>
      </c>
      <c r="E441" s="82"/>
      <c r="F441" s="84">
        <f>F416+F440</f>
        <v>903.12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1687.7399999999998</v>
      </c>
      <c r="R441" s="85"/>
      <c r="S441" s="84">
        <f>S416+S440</f>
        <v>1687.7399999999998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2320</v>
      </c>
      <c r="Z441" s="84">
        <f>Z416+Z440</f>
        <v>1575.48</v>
      </c>
      <c r="AA441" s="276"/>
      <c r="AB441" s="84">
        <f>AB416+AB440</f>
        <v>1575.48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903.12</v>
      </c>
      <c r="E514" s="228">
        <f t="shared" ref="E514" si="547">E440</f>
        <v>0</v>
      </c>
      <c r="F514" s="11">
        <f>F441</f>
        <v>903.12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1687.7399999999998</v>
      </c>
      <c r="R514" s="199">
        <f>R422</f>
        <v>19</v>
      </c>
      <c r="S514" s="11">
        <f>S441</f>
        <v>1687.7399999999998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2320</v>
      </c>
      <c r="Z514" s="11">
        <f>Z441</f>
        <v>1575.48</v>
      </c>
      <c r="AA514" s="199">
        <f>AA422</f>
        <v>19</v>
      </c>
      <c r="AB514" s="11">
        <f>AB441</f>
        <v>1575.48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903.12</v>
      </c>
      <c r="E515" s="228">
        <f t="shared" ref="E515" si="554">E514</f>
        <v>0</v>
      </c>
      <c r="F515" s="11">
        <f>F514</f>
        <v>903.12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1687.7399999999998</v>
      </c>
      <c r="R515" s="199">
        <f t="shared" ref="R515:U515" si="558">R514</f>
        <v>19</v>
      </c>
      <c r="S515" s="11">
        <f>S514</f>
        <v>1687.7399999999998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2320</v>
      </c>
      <c r="Z515" s="11">
        <f>Z514</f>
        <v>1575.48</v>
      </c>
      <c r="AA515" s="199">
        <f t="shared" si="560"/>
        <v>19</v>
      </c>
      <c r="AB515" s="11">
        <f>AB514</f>
        <v>1575.48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6601.4555999999975</v>
      </c>
      <c r="E516" s="228">
        <f t="shared" ref="E516" si="561">E515+E403</f>
        <v>0</v>
      </c>
      <c r="F516" s="11">
        <f>F403+F515</f>
        <v>5606.3439999999991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562.34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8510.743659374999</v>
      </c>
      <c r="R516" s="199">
        <f t="shared" ref="R516:T516" si="565">R515+R403</f>
        <v>19</v>
      </c>
      <c r="S516" s="11">
        <f>S403+S515</f>
        <v>9073.0836593749991</v>
      </c>
      <c r="T516" s="228">
        <f t="shared" si="565"/>
        <v>0</v>
      </c>
      <c r="U516" s="11">
        <f>U403+U515</f>
        <v>562.34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2320</v>
      </c>
      <c r="Z516" s="11">
        <f>Z403+Z515</f>
        <v>7675.088099999999</v>
      </c>
      <c r="AA516" s="199">
        <f t="shared" si="566"/>
        <v>19</v>
      </c>
      <c r="AB516" s="11">
        <f>AB403+AB515</f>
        <v>8237.4280999999992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Kamareddy&amp;C&amp;"-,Bold"&amp;18Costing Sheets for AWP&amp;&amp;B 2017-18 - SSA-RTE&amp;R&amp;"-,Bold"&amp;20Annexure-XII(Rs. in lakh)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8">
    <tabColor theme="5" tint="-0.249977111117893"/>
  </sheetPr>
  <dimension ref="A1:AC517"/>
  <sheetViews>
    <sheetView showZeros="0" zoomScale="70" zoomScaleNormal="70" zoomScaleSheetLayoutView="70" workbookViewId="0">
      <pane xSplit="2" ySplit="5" topLeftCell="N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200</v>
      </c>
      <c r="Q145" s="18">
        <f t="shared" ref="Q145:Q146" si="141">O145*P145</f>
        <v>6</v>
      </c>
      <c r="R145" s="92">
        <f t="shared" ref="R145:R146" si="142">P145</f>
        <v>200</v>
      </c>
      <c r="S145" s="18">
        <f t="shared" ref="S145:S146" si="143">L145+Q145</f>
        <v>6</v>
      </c>
      <c r="T145" s="16"/>
      <c r="U145" s="18"/>
      <c r="V145" s="16"/>
      <c r="W145" s="18"/>
      <c r="X145" s="21">
        <v>0.03</v>
      </c>
      <c r="Y145" s="14">
        <v>200</v>
      </c>
      <c r="Z145" s="18">
        <f t="shared" ref="Z145:Z146" si="144">X145*Y145</f>
        <v>6</v>
      </c>
      <c r="AA145" s="14">
        <f t="shared" ref="AA145:AA146" si="145">Y145</f>
        <v>200</v>
      </c>
      <c r="AB145" s="18">
        <f t="shared" ref="AB145:AB146" si="146">U145+Z145</f>
        <v>6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200</v>
      </c>
      <c r="Q147" s="84">
        <f t="shared" si="149"/>
        <v>6</v>
      </c>
      <c r="R147" s="276">
        <f t="shared" si="149"/>
        <v>200</v>
      </c>
      <c r="S147" s="84">
        <f t="shared" si="149"/>
        <v>6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200</v>
      </c>
      <c r="Z147" s="84">
        <f t="shared" si="151"/>
        <v>6</v>
      </c>
      <c r="AA147" s="276">
        <f t="shared" si="151"/>
        <v>200</v>
      </c>
      <c r="AB147" s="84">
        <f t="shared" si="151"/>
        <v>6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185</v>
      </c>
      <c r="D164" s="18">
        <f>C164*O164</f>
        <v>11.1</v>
      </c>
      <c r="E164" s="19">
        <v>111</v>
      </c>
      <c r="F164" s="18"/>
      <c r="G164" s="8">
        <f t="shared" ref="G164:H167" si="182">E164/C164*100</f>
        <v>60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155</v>
      </c>
      <c r="Q166" s="18">
        <f t="shared" si="183"/>
        <v>4.6499999999999995</v>
      </c>
      <c r="R166" s="92">
        <f t="shared" si="184"/>
        <v>155</v>
      </c>
      <c r="S166" s="18">
        <f t="shared" si="185"/>
        <v>4.6499999999999995</v>
      </c>
      <c r="T166" s="16"/>
      <c r="U166" s="18"/>
      <c r="V166" s="16"/>
      <c r="W166" s="18"/>
      <c r="X166" s="21">
        <v>0.03</v>
      </c>
      <c r="Y166" s="14">
        <v>155</v>
      </c>
      <c r="Z166" s="18">
        <f t="shared" si="186"/>
        <v>4.6499999999999995</v>
      </c>
      <c r="AA166" s="14">
        <f t="shared" si="187"/>
        <v>155</v>
      </c>
      <c r="AB166" s="18">
        <f t="shared" si="188"/>
        <v>4.6499999999999995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185</v>
      </c>
      <c r="D168" s="84">
        <f>SUM(D164:D167)</f>
        <v>11.1</v>
      </c>
      <c r="E168" s="83">
        <f>SUM(E164:E167)</f>
        <v>111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155</v>
      </c>
      <c r="Q168" s="84">
        <f t="shared" si="191"/>
        <v>4.6499999999999995</v>
      </c>
      <c r="R168" s="276">
        <f t="shared" si="191"/>
        <v>155</v>
      </c>
      <c r="S168" s="84">
        <f t="shared" si="191"/>
        <v>4.6499999999999995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155</v>
      </c>
      <c r="Z168" s="84">
        <f t="shared" si="193"/>
        <v>4.6499999999999995</v>
      </c>
      <c r="AA168" s="276">
        <f t="shared" si="193"/>
        <v>155</v>
      </c>
      <c r="AB168" s="84">
        <f t="shared" si="193"/>
        <v>4.6499999999999995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111</v>
      </c>
      <c r="Q172" s="18">
        <f t="shared" si="195"/>
        <v>3.33</v>
      </c>
      <c r="R172" s="92">
        <f t="shared" si="196"/>
        <v>111</v>
      </c>
      <c r="S172" s="18">
        <f t="shared" si="197"/>
        <v>3.33</v>
      </c>
      <c r="T172" s="16"/>
      <c r="U172" s="18"/>
      <c r="V172" s="16"/>
      <c r="W172" s="18"/>
      <c r="X172" s="21">
        <v>0.03</v>
      </c>
      <c r="Y172" s="14">
        <v>111</v>
      </c>
      <c r="Z172" s="18">
        <f t="shared" si="198"/>
        <v>3.33</v>
      </c>
      <c r="AA172" s="14">
        <f t="shared" si="199"/>
        <v>111</v>
      </c>
      <c r="AB172" s="18">
        <f t="shared" si="200"/>
        <v>3.33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111</v>
      </c>
      <c r="Q174" s="84">
        <f t="shared" si="203"/>
        <v>3.33</v>
      </c>
      <c r="R174" s="276">
        <f t="shared" si="203"/>
        <v>111</v>
      </c>
      <c r="S174" s="84">
        <f t="shared" si="203"/>
        <v>3.33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111</v>
      </c>
      <c r="Z174" s="84">
        <f t="shared" si="205"/>
        <v>3.33</v>
      </c>
      <c r="AA174" s="276">
        <f t="shared" si="205"/>
        <v>111</v>
      </c>
      <c r="AB174" s="84">
        <f t="shared" si="205"/>
        <v>3.33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1861</v>
      </c>
      <c r="D176" s="18">
        <f>C176*O176</f>
        <v>111.66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1861</v>
      </c>
      <c r="Q176" s="18">
        <f t="shared" ref="Q176:Q179" si="207">O176*P176</f>
        <v>111.66</v>
      </c>
      <c r="R176" s="92">
        <f t="shared" ref="R176:R179" si="208">P176</f>
        <v>1861</v>
      </c>
      <c r="S176" s="18">
        <f t="shared" ref="S176:S179" si="209">L176+Q176</f>
        <v>111.66</v>
      </c>
      <c r="T176" s="16"/>
      <c r="U176" s="18"/>
      <c r="V176" s="16"/>
      <c r="W176" s="18"/>
      <c r="X176" s="21">
        <v>0.06</v>
      </c>
      <c r="Y176" s="14">
        <v>100</v>
      </c>
      <c r="Z176" s="18">
        <f t="shared" ref="Z176:Z179" si="210">X176*Y176</f>
        <v>6</v>
      </c>
      <c r="AA176" s="14">
        <f t="shared" ref="AA176:AA179" si="211">Y176</f>
        <v>100</v>
      </c>
      <c r="AB176" s="18">
        <f t="shared" ref="AB176:AB179" si="212">U176+Z176</f>
        <v>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1861</v>
      </c>
      <c r="D180" s="84">
        <f>SUM(D176:D179)</f>
        <v>111.66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1861</v>
      </c>
      <c r="Q180" s="84">
        <f t="shared" si="215"/>
        <v>111.66</v>
      </c>
      <c r="R180" s="276">
        <f t="shared" si="215"/>
        <v>1861</v>
      </c>
      <c r="S180" s="84">
        <f t="shared" si="215"/>
        <v>111.66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100</v>
      </c>
      <c r="Z180" s="84">
        <f t="shared" si="217"/>
        <v>6</v>
      </c>
      <c r="AA180" s="276">
        <f t="shared" si="217"/>
        <v>100</v>
      </c>
      <c r="AB180" s="84">
        <f t="shared" si="217"/>
        <v>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496</v>
      </c>
      <c r="Q190" s="18">
        <f t="shared" si="231"/>
        <v>14.879999999999999</v>
      </c>
      <c r="R190" s="92">
        <f t="shared" si="232"/>
        <v>496</v>
      </c>
      <c r="S190" s="18">
        <f t="shared" si="233"/>
        <v>14.879999999999999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496</v>
      </c>
      <c r="Q192" s="84">
        <f t="shared" si="239"/>
        <v>14.879999999999999</v>
      </c>
      <c r="R192" s="276">
        <f t="shared" si="239"/>
        <v>496</v>
      </c>
      <c r="S192" s="84">
        <f t="shared" si="239"/>
        <v>14.879999999999999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2046</v>
      </c>
      <c r="D193" s="84">
        <f>D156+D162+D168+D174+D180+D186+D192</f>
        <v>122.75999999999999</v>
      </c>
      <c r="E193" s="83">
        <f>E156+E162+E168+E174+E180+E186+E192</f>
        <v>111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2623</v>
      </c>
      <c r="Q193" s="84">
        <f t="shared" si="244"/>
        <v>134.52000000000001</v>
      </c>
      <c r="R193" s="276">
        <f t="shared" si="244"/>
        <v>2623</v>
      </c>
      <c r="S193" s="84">
        <f t="shared" si="244"/>
        <v>134.52000000000001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366</v>
      </c>
      <c r="Z193" s="84">
        <f t="shared" si="246"/>
        <v>13.98</v>
      </c>
      <c r="AA193" s="276">
        <f t="shared" si="246"/>
        <v>366</v>
      </c>
      <c r="AB193" s="84">
        <f t="shared" si="246"/>
        <v>13.98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29362</v>
      </c>
      <c r="Q197" s="212">
        <f t="shared" ref="Q197:Q205" si="248">O197*P197</f>
        <v>44.042999999999999</v>
      </c>
      <c r="R197" s="313">
        <f t="shared" ref="R197:R205" si="249">P197</f>
        <v>29362</v>
      </c>
      <c r="S197" s="212">
        <f t="shared" ref="S197:S205" si="250">L197+Q197</f>
        <v>44.042999999999999</v>
      </c>
      <c r="T197" s="335"/>
      <c r="U197" s="212"/>
      <c r="V197" s="335"/>
      <c r="W197" s="212"/>
      <c r="X197" s="338">
        <v>1.5E-3</v>
      </c>
      <c r="Y197" s="214">
        <v>29362</v>
      </c>
      <c r="Z197" s="212">
        <f t="shared" ref="Z197:Z205" si="251">X197*Y197</f>
        <v>44.042999999999999</v>
      </c>
      <c r="AA197" s="214">
        <f t="shared" ref="AA197:AA205" si="252">Y197</f>
        <v>29362</v>
      </c>
      <c r="AB197" s="212">
        <f t="shared" ref="AB197:AB205" si="253">U197+Z197</f>
        <v>44.042999999999999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19</v>
      </c>
      <c r="Q198" s="212">
        <f t="shared" si="248"/>
        <v>2.8500000000000001E-2</v>
      </c>
      <c r="R198" s="313">
        <f t="shared" si="249"/>
        <v>19</v>
      </c>
      <c r="S198" s="212">
        <f t="shared" si="250"/>
        <v>2.8500000000000001E-2</v>
      </c>
      <c r="T198" s="335"/>
      <c r="U198" s="212"/>
      <c r="V198" s="335"/>
      <c r="W198" s="212"/>
      <c r="X198" s="338">
        <v>1.5E-3</v>
      </c>
      <c r="Y198" s="214">
        <v>19</v>
      </c>
      <c r="Z198" s="212">
        <f t="shared" si="251"/>
        <v>2.8500000000000001E-2</v>
      </c>
      <c r="AA198" s="214">
        <f t="shared" si="252"/>
        <v>19</v>
      </c>
      <c r="AB198" s="212">
        <f t="shared" si="253"/>
        <v>2.8500000000000001E-2</v>
      </c>
    </row>
    <row r="199" spans="1:28" s="339" customFormat="1">
      <c r="A199" s="211"/>
      <c r="B199" s="335" t="s">
        <v>126</v>
      </c>
      <c r="C199" s="336">
        <v>8</v>
      </c>
      <c r="D199" s="212">
        <f>C199*0.0015</f>
        <v>1.2E-2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13</v>
      </c>
      <c r="Q199" s="212">
        <f t="shared" si="248"/>
        <v>1.95E-2</v>
      </c>
      <c r="R199" s="313">
        <f t="shared" si="249"/>
        <v>13</v>
      </c>
      <c r="S199" s="212">
        <f t="shared" si="250"/>
        <v>1.95E-2</v>
      </c>
      <c r="T199" s="335"/>
      <c r="U199" s="212"/>
      <c r="V199" s="335"/>
      <c r="W199" s="212"/>
      <c r="X199" s="338">
        <v>1.5E-3</v>
      </c>
      <c r="Y199" s="214">
        <v>13</v>
      </c>
      <c r="Z199" s="212">
        <f t="shared" si="251"/>
        <v>1.95E-2</v>
      </c>
      <c r="AA199" s="214">
        <f t="shared" si="252"/>
        <v>13</v>
      </c>
      <c r="AB199" s="212">
        <f t="shared" si="253"/>
        <v>1.95E-2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41601</v>
      </c>
      <c r="Q200" s="212">
        <f t="shared" si="248"/>
        <v>62.401499999999999</v>
      </c>
      <c r="R200" s="313">
        <f t="shared" si="249"/>
        <v>41601</v>
      </c>
      <c r="S200" s="212">
        <f t="shared" si="250"/>
        <v>62.401499999999999</v>
      </c>
      <c r="T200" s="335"/>
      <c r="U200" s="212"/>
      <c r="V200" s="335"/>
      <c r="W200" s="212"/>
      <c r="X200" s="338">
        <v>1.5E-3</v>
      </c>
      <c r="Y200" s="214">
        <v>41601</v>
      </c>
      <c r="Z200" s="212">
        <f t="shared" si="251"/>
        <v>62.401499999999999</v>
      </c>
      <c r="AA200" s="214">
        <f t="shared" si="252"/>
        <v>41601</v>
      </c>
      <c r="AB200" s="212">
        <f t="shared" si="253"/>
        <v>62.401499999999999</v>
      </c>
    </row>
    <row r="201" spans="1:28" s="339" customFormat="1">
      <c r="A201" s="211"/>
      <c r="B201" s="335" t="s">
        <v>128</v>
      </c>
      <c r="C201" s="336">
        <v>33</v>
      </c>
      <c r="D201" s="212">
        <f>C201*0.0015</f>
        <v>4.9500000000000002E-2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32</v>
      </c>
      <c r="Q201" s="212">
        <f t="shared" si="248"/>
        <v>4.8000000000000001E-2</v>
      </c>
      <c r="R201" s="313">
        <f t="shared" si="249"/>
        <v>32</v>
      </c>
      <c r="S201" s="212">
        <f t="shared" si="250"/>
        <v>4.8000000000000001E-2</v>
      </c>
      <c r="T201" s="335"/>
      <c r="U201" s="212"/>
      <c r="V201" s="335"/>
      <c r="W201" s="212"/>
      <c r="X201" s="338">
        <v>1.5E-3</v>
      </c>
      <c r="Y201" s="214">
        <v>32</v>
      </c>
      <c r="Z201" s="212">
        <f t="shared" si="251"/>
        <v>4.8000000000000001E-2</v>
      </c>
      <c r="AA201" s="214">
        <f t="shared" si="252"/>
        <v>32</v>
      </c>
      <c r="AB201" s="212">
        <f t="shared" si="253"/>
        <v>4.8000000000000001E-2</v>
      </c>
    </row>
    <row r="202" spans="1:28" s="339" customFormat="1">
      <c r="A202" s="211"/>
      <c r="B202" s="335" t="s">
        <v>129</v>
      </c>
      <c r="C202" s="336">
        <v>27</v>
      </c>
      <c r="D202" s="212">
        <f>C202*0.0015</f>
        <v>4.0500000000000001E-2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40</v>
      </c>
      <c r="Q202" s="212">
        <f t="shared" si="248"/>
        <v>0.06</v>
      </c>
      <c r="R202" s="313">
        <f t="shared" si="249"/>
        <v>40</v>
      </c>
      <c r="S202" s="212">
        <f t="shared" si="250"/>
        <v>0.06</v>
      </c>
      <c r="T202" s="335"/>
      <c r="U202" s="212"/>
      <c r="V202" s="335"/>
      <c r="W202" s="212"/>
      <c r="X202" s="338">
        <v>1.5E-3</v>
      </c>
      <c r="Y202" s="214">
        <v>40</v>
      </c>
      <c r="Z202" s="212">
        <f t="shared" si="251"/>
        <v>0.06</v>
      </c>
      <c r="AA202" s="214">
        <f t="shared" si="252"/>
        <v>40</v>
      </c>
      <c r="AB202" s="212">
        <f t="shared" si="253"/>
        <v>0.06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46150</v>
      </c>
      <c r="Q203" s="212">
        <f t="shared" si="248"/>
        <v>115.375</v>
      </c>
      <c r="R203" s="313">
        <f t="shared" si="249"/>
        <v>46150</v>
      </c>
      <c r="S203" s="212">
        <f t="shared" si="250"/>
        <v>115.375</v>
      </c>
      <c r="T203" s="335"/>
      <c r="U203" s="212"/>
      <c r="V203" s="335"/>
      <c r="W203" s="212"/>
      <c r="X203" s="338">
        <v>2.5000000000000001E-3</v>
      </c>
      <c r="Y203" s="214">
        <v>46150</v>
      </c>
      <c r="Z203" s="212">
        <f t="shared" si="251"/>
        <v>115.375</v>
      </c>
      <c r="AA203" s="214">
        <f t="shared" si="252"/>
        <v>46150</v>
      </c>
      <c r="AB203" s="212">
        <f t="shared" si="253"/>
        <v>115.375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123</v>
      </c>
      <c r="D204" s="212">
        <f>C204*0.0025</f>
        <v>0.3075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48</v>
      </c>
      <c r="Q204" s="212">
        <f t="shared" si="248"/>
        <v>0.12</v>
      </c>
      <c r="R204" s="313">
        <f t="shared" si="249"/>
        <v>48</v>
      </c>
      <c r="S204" s="212">
        <f t="shared" si="250"/>
        <v>0.12</v>
      </c>
      <c r="T204" s="335"/>
      <c r="U204" s="212"/>
      <c r="V204" s="335"/>
      <c r="W204" s="212"/>
      <c r="X204" s="338">
        <v>2.5000000000000001E-3</v>
      </c>
      <c r="Y204" s="214">
        <v>48</v>
      </c>
      <c r="Z204" s="212">
        <f t="shared" si="251"/>
        <v>0.12</v>
      </c>
      <c r="AA204" s="214">
        <f t="shared" si="252"/>
        <v>48</v>
      </c>
      <c r="AB204" s="212">
        <f t="shared" si="253"/>
        <v>0.12</v>
      </c>
    </row>
    <row r="205" spans="1:28">
      <c r="A205" s="8">
        <f>+A204+0.01</f>
        <v>7.0399999999999991</v>
      </c>
      <c r="B205" s="16" t="s">
        <v>132</v>
      </c>
      <c r="C205" s="17">
        <v>27</v>
      </c>
      <c r="D205" s="18">
        <f>C205*0.0025</f>
        <v>6.7500000000000004E-2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113</v>
      </c>
      <c r="Q205" s="18">
        <f t="shared" si="248"/>
        <v>0.28250000000000003</v>
      </c>
      <c r="R205" s="92">
        <f t="shared" si="249"/>
        <v>113</v>
      </c>
      <c r="S205" s="18">
        <f t="shared" si="250"/>
        <v>0.28250000000000003</v>
      </c>
      <c r="T205" s="16"/>
      <c r="U205" s="18"/>
      <c r="V205" s="16"/>
      <c r="W205" s="18"/>
      <c r="X205" s="21">
        <v>2.5000000000000001E-3</v>
      </c>
      <c r="Y205" s="14">
        <v>113</v>
      </c>
      <c r="Z205" s="18">
        <f t="shared" si="251"/>
        <v>0.28250000000000003</v>
      </c>
      <c r="AA205" s="14">
        <f t="shared" si="252"/>
        <v>113</v>
      </c>
      <c r="AB205" s="18">
        <f t="shared" si="253"/>
        <v>0.28250000000000003</v>
      </c>
    </row>
    <row r="206" spans="1:28" s="50" customFormat="1">
      <c r="A206" s="46"/>
      <c r="B206" s="82" t="s">
        <v>104</v>
      </c>
      <c r="C206" s="83">
        <f>SUM(C197:C205)</f>
        <v>218</v>
      </c>
      <c r="D206" s="84">
        <f>SUM(D197:D205)</f>
        <v>0.47699999999999998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117378</v>
      </c>
      <c r="Q206" s="84">
        <f t="shared" si="256"/>
        <v>222.37800000000001</v>
      </c>
      <c r="R206" s="276">
        <f t="shared" si="256"/>
        <v>117378</v>
      </c>
      <c r="S206" s="84">
        <f t="shared" si="256"/>
        <v>222.37800000000001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117378</v>
      </c>
      <c r="Z206" s="84">
        <f t="shared" si="258"/>
        <v>222.37800000000001</v>
      </c>
      <c r="AA206" s="276">
        <f t="shared" si="258"/>
        <v>117378</v>
      </c>
      <c r="AB206" s="84">
        <f t="shared" si="258"/>
        <v>222.37800000000001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59765</v>
      </c>
      <c r="D208" s="18">
        <v>239.06</v>
      </c>
      <c r="E208" s="17">
        <f>C208</f>
        <v>59765</v>
      </c>
      <c r="F208" s="18">
        <f>D208</f>
        <v>239.06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58626</v>
      </c>
      <c r="Q208" s="18">
        <f t="shared" ref="Q208:Q211" si="260">O208*P208</f>
        <v>234.50400000000002</v>
      </c>
      <c r="R208" s="92">
        <f t="shared" ref="R208:R211" si="261">P208</f>
        <v>58626</v>
      </c>
      <c r="S208" s="18">
        <f t="shared" ref="S208:S211" si="262">L208+Q208</f>
        <v>234.50400000000002</v>
      </c>
      <c r="T208" s="16"/>
      <c r="U208" s="18"/>
      <c r="V208" s="16"/>
      <c r="W208" s="18"/>
      <c r="X208" s="21">
        <v>4.0000000000000001E-3</v>
      </c>
      <c r="Y208" s="14">
        <v>58626</v>
      </c>
      <c r="Z208" s="18">
        <f t="shared" ref="Z208:Z211" si="263">X208*Y208</f>
        <v>234.50400000000002</v>
      </c>
      <c r="AA208" s="14">
        <f t="shared" ref="AA208:AA211" si="264">Y208</f>
        <v>58626</v>
      </c>
      <c r="AB208" s="18">
        <f t="shared" ref="AB208:AB211" si="265">U208+Z208</f>
        <v>234.50400000000002</v>
      </c>
    </row>
    <row r="209" spans="1:28">
      <c r="A209" s="8">
        <f>+A208+0.01</f>
        <v>8.02</v>
      </c>
      <c r="B209" s="16" t="s">
        <v>135</v>
      </c>
      <c r="C209" s="17">
        <v>13918</v>
      </c>
      <c r="D209" s="18">
        <v>55.672000000000004</v>
      </c>
      <c r="E209" s="17">
        <f t="shared" ref="E209:F211" si="266">C209</f>
        <v>13918</v>
      </c>
      <c r="F209" s="18">
        <f t="shared" si="266"/>
        <v>55.672000000000004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13850</v>
      </c>
      <c r="Q209" s="18">
        <f t="shared" si="260"/>
        <v>55.4</v>
      </c>
      <c r="R209" s="92">
        <f t="shared" si="261"/>
        <v>13850</v>
      </c>
      <c r="S209" s="18">
        <f t="shared" si="262"/>
        <v>55.4</v>
      </c>
      <c r="T209" s="16"/>
      <c r="U209" s="18"/>
      <c r="V209" s="16"/>
      <c r="W209" s="18"/>
      <c r="X209" s="21">
        <v>4.0000000000000001E-3</v>
      </c>
      <c r="Y209" s="14">
        <v>13850</v>
      </c>
      <c r="Z209" s="18">
        <f t="shared" si="263"/>
        <v>55.4</v>
      </c>
      <c r="AA209" s="14">
        <f t="shared" si="264"/>
        <v>13850</v>
      </c>
      <c r="AB209" s="18">
        <f t="shared" si="265"/>
        <v>55.4</v>
      </c>
    </row>
    <row r="210" spans="1:28">
      <c r="A210" s="8">
        <f>+A209+0.01</f>
        <v>8.0299999999999994</v>
      </c>
      <c r="B210" s="16" t="s">
        <v>136</v>
      </c>
      <c r="C210" s="17">
        <v>6791</v>
      </c>
      <c r="D210" s="18">
        <v>27.164000000000001</v>
      </c>
      <c r="E210" s="17">
        <f t="shared" si="266"/>
        <v>6791</v>
      </c>
      <c r="F210" s="18">
        <f t="shared" si="266"/>
        <v>27.164000000000001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6590</v>
      </c>
      <c r="Q210" s="18">
        <f t="shared" si="260"/>
        <v>26.36</v>
      </c>
      <c r="R210" s="92">
        <f t="shared" si="261"/>
        <v>6590</v>
      </c>
      <c r="S210" s="18">
        <f t="shared" si="262"/>
        <v>26.36</v>
      </c>
      <c r="T210" s="16"/>
      <c r="U210" s="18"/>
      <c r="V210" s="16"/>
      <c r="W210" s="18"/>
      <c r="X210" s="21">
        <v>4.0000000000000001E-3</v>
      </c>
      <c r="Y210" s="14">
        <v>6590</v>
      </c>
      <c r="Z210" s="18">
        <f t="shared" si="263"/>
        <v>26.36</v>
      </c>
      <c r="AA210" s="14">
        <f t="shared" si="264"/>
        <v>6590</v>
      </c>
      <c r="AB210" s="18">
        <f t="shared" si="265"/>
        <v>26.36</v>
      </c>
    </row>
    <row r="211" spans="1:28">
      <c r="A211" s="8">
        <f>+A210+0.01</f>
        <v>8.0399999999999991</v>
      </c>
      <c r="B211" s="16" t="s">
        <v>137</v>
      </c>
      <c r="C211" s="17">
        <v>32257</v>
      </c>
      <c r="D211" s="18">
        <v>129.02799999999999</v>
      </c>
      <c r="E211" s="17">
        <f t="shared" si="266"/>
        <v>32257</v>
      </c>
      <c r="F211" s="18">
        <f t="shared" si="266"/>
        <v>129.02799999999999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31867</v>
      </c>
      <c r="Q211" s="18">
        <f t="shared" si="260"/>
        <v>127.468</v>
      </c>
      <c r="R211" s="92">
        <f t="shared" si="261"/>
        <v>31867</v>
      </c>
      <c r="S211" s="18">
        <f t="shared" si="262"/>
        <v>127.468</v>
      </c>
      <c r="T211" s="16"/>
      <c r="U211" s="18"/>
      <c r="V211" s="16"/>
      <c r="W211" s="18"/>
      <c r="X211" s="21">
        <v>4.0000000000000001E-3</v>
      </c>
      <c r="Y211" s="14">
        <v>31867</v>
      </c>
      <c r="Z211" s="18">
        <f t="shared" si="263"/>
        <v>127.468</v>
      </c>
      <c r="AA211" s="14">
        <f t="shared" si="264"/>
        <v>31867</v>
      </c>
      <c r="AB211" s="18">
        <f t="shared" si="265"/>
        <v>127.468</v>
      </c>
    </row>
    <row r="212" spans="1:28" s="50" customFormat="1">
      <c r="A212" s="46"/>
      <c r="B212" s="82" t="s">
        <v>106</v>
      </c>
      <c r="C212" s="83">
        <f>SUM(C208:C211)</f>
        <v>112731</v>
      </c>
      <c r="D212" s="84">
        <f>SUM(D208:D211)</f>
        <v>450.92399999999998</v>
      </c>
      <c r="E212" s="83">
        <f>SUM(E208:E211)</f>
        <v>112731</v>
      </c>
      <c r="F212" s="84">
        <f>SUM(F208:F211)</f>
        <v>450.92399999999998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110933</v>
      </c>
      <c r="Q212" s="84">
        <f t="shared" si="269"/>
        <v>443.73200000000003</v>
      </c>
      <c r="R212" s="276">
        <f t="shared" si="269"/>
        <v>110933</v>
      </c>
      <c r="S212" s="84">
        <f t="shared" si="269"/>
        <v>443.73200000000003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110933</v>
      </c>
      <c r="Z212" s="84">
        <f>SUM(Z208:Z211)</f>
        <v>443.73200000000003</v>
      </c>
      <c r="AA212" s="276">
        <f>SUM(AA208:AA211)</f>
        <v>110933</v>
      </c>
      <c r="AB212" s="84">
        <f>SUM(AB208:AB211)</f>
        <v>443.73200000000003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103</v>
      </c>
      <c r="D241" s="164">
        <f>C241*0.429*12</f>
        <v>530.24399999999991</v>
      </c>
      <c r="E241" s="163">
        <f>C241</f>
        <v>103</v>
      </c>
      <c r="F241" s="164">
        <f>D241</f>
        <v>530.24399999999991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103</v>
      </c>
      <c r="Q241" s="18">
        <f t="shared" ref="Q241:Q254" si="299">O241*P241*12</f>
        <v>563.61599999999999</v>
      </c>
      <c r="R241" s="92">
        <f t="shared" ref="R241:R257" si="300">P241</f>
        <v>103</v>
      </c>
      <c r="S241" s="18">
        <f t="shared" ref="S241:S257" si="301">L241+Q241</f>
        <v>563.61599999999999</v>
      </c>
      <c r="T241" s="162"/>
      <c r="U241" s="164"/>
      <c r="V241" s="162"/>
      <c r="W241" s="164"/>
      <c r="X241" s="166">
        <v>0.45600000000000002</v>
      </c>
      <c r="Y241" s="331">
        <v>103</v>
      </c>
      <c r="Z241" s="121">
        <f>X241*Y241*12</f>
        <v>563.61599999999999</v>
      </c>
      <c r="AA241" s="321">
        <f>Y241</f>
        <v>103</v>
      </c>
      <c r="AB241" s="121">
        <f>U241+Z241</f>
        <v>563.61599999999999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106</v>
      </c>
      <c r="D246" s="176">
        <f>C246*0.6006*12</f>
        <v>763.96320000000003</v>
      </c>
      <c r="E246" s="163">
        <f t="shared" ref="E246:E248" si="309">C246</f>
        <v>106</v>
      </c>
      <c r="F246" s="164">
        <f t="shared" ref="F246:F248" si="310">D246</f>
        <v>763.96320000000003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106</v>
      </c>
      <c r="Q246" s="18">
        <f t="shared" si="299"/>
        <v>812.80799999999999</v>
      </c>
      <c r="R246" s="92">
        <f t="shared" si="300"/>
        <v>106</v>
      </c>
      <c r="S246" s="18">
        <f t="shared" si="301"/>
        <v>812.80799999999999</v>
      </c>
      <c r="T246" s="174"/>
      <c r="U246" s="176"/>
      <c r="V246" s="174"/>
      <c r="W246" s="176"/>
      <c r="X246" s="177">
        <v>0.63900000000000001</v>
      </c>
      <c r="Y246" s="278">
        <v>106</v>
      </c>
      <c r="Z246" s="121">
        <f t="shared" ref="Z246:Z254" si="311">X246*Y246*12</f>
        <v>812.80799999999999</v>
      </c>
      <c r="AA246" s="321">
        <f t="shared" si="306"/>
        <v>106</v>
      </c>
      <c r="AB246" s="121">
        <f t="shared" ref="AB246:AB257" si="312">U246+Z246</f>
        <v>812.80799999999999</v>
      </c>
    </row>
    <row r="247" spans="1:28" s="125" customFormat="1">
      <c r="A247" s="118"/>
      <c r="B247" s="174" t="s">
        <v>151</v>
      </c>
      <c r="C247" s="175">
        <f t="shared" si="308"/>
        <v>123</v>
      </c>
      <c r="D247" s="176">
        <f t="shared" ref="D247:D248" si="313">C247*0.6006*12</f>
        <v>886.48559999999998</v>
      </c>
      <c r="E247" s="163">
        <f t="shared" si="309"/>
        <v>123</v>
      </c>
      <c r="F247" s="164">
        <f t="shared" si="310"/>
        <v>886.48559999999998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123</v>
      </c>
      <c r="Q247" s="18">
        <f t="shared" si="299"/>
        <v>943.1640000000001</v>
      </c>
      <c r="R247" s="92">
        <f t="shared" si="300"/>
        <v>123</v>
      </c>
      <c r="S247" s="18">
        <f t="shared" si="301"/>
        <v>943.1640000000001</v>
      </c>
      <c r="T247" s="174"/>
      <c r="U247" s="176"/>
      <c r="V247" s="174"/>
      <c r="W247" s="176"/>
      <c r="X247" s="177">
        <v>0.63900000000000001</v>
      </c>
      <c r="Y247" s="278">
        <v>123</v>
      </c>
      <c r="Z247" s="121">
        <f t="shared" si="311"/>
        <v>943.1640000000001</v>
      </c>
      <c r="AA247" s="321">
        <f t="shared" si="306"/>
        <v>123</v>
      </c>
      <c r="AB247" s="121">
        <f t="shared" si="312"/>
        <v>943.1640000000001</v>
      </c>
    </row>
    <row r="248" spans="1:28" s="125" customFormat="1">
      <c r="A248" s="118"/>
      <c r="B248" s="174" t="s">
        <v>152</v>
      </c>
      <c r="C248" s="175">
        <f t="shared" si="308"/>
        <v>111</v>
      </c>
      <c r="D248" s="176">
        <f t="shared" si="313"/>
        <v>799.99919999999997</v>
      </c>
      <c r="E248" s="163">
        <f t="shared" si="309"/>
        <v>111</v>
      </c>
      <c r="F248" s="164">
        <f t="shared" si="310"/>
        <v>799.99919999999997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111</v>
      </c>
      <c r="Q248" s="18">
        <f t="shared" si="299"/>
        <v>851.14800000000002</v>
      </c>
      <c r="R248" s="92">
        <f t="shared" si="300"/>
        <v>111</v>
      </c>
      <c r="S248" s="18">
        <f t="shared" si="301"/>
        <v>851.14800000000002</v>
      </c>
      <c r="T248" s="174"/>
      <c r="U248" s="176"/>
      <c r="V248" s="174"/>
      <c r="W248" s="176"/>
      <c r="X248" s="177">
        <v>0.63900000000000001</v>
      </c>
      <c r="Y248" s="278">
        <v>111</v>
      </c>
      <c r="Z248" s="121">
        <f t="shared" si="311"/>
        <v>851.14800000000002</v>
      </c>
      <c r="AA248" s="321">
        <f t="shared" si="306"/>
        <v>111</v>
      </c>
      <c r="AB248" s="121">
        <f t="shared" si="312"/>
        <v>851.14800000000002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140</v>
      </c>
      <c r="D255" s="176">
        <f>C255*0.12*10</f>
        <v>168</v>
      </c>
      <c r="E255" s="163">
        <f t="shared" ref="E255:E257" si="314">C255</f>
        <v>140</v>
      </c>
      <c r="F255" s="164">
        <f t="shared" ref="F255:F257" si="315">D255</f>
        <v>168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140</v>
      </c>
      <c r="Q255" s="18">
        <f>O255*P255*10</f>
        <v>168</v>
      </c>
      <c r="R255" s="92">
        <f t="shared" si="300"/>
        <v>140</v>
      </c>
      <c r="S255" s="18">
        <f t="shared" si="301"/>
        <v>168</v>
      </c>
      <c r="T255" s="178"/>
      <c r="U255" s="176"/>
      <c r="V255" s="178"/>
      <c r="W255" s="176"/>
      <c r="X255" s="177">
        <v>0.12</v>
      </c>
      <c r="Y255" s="278">
        <v>140</v>
      </c>
      <c r="Z255" s="18">
        <f t="shared" ref="Z255:Z257" si="316">X255*Y255*10</f>
        <v>168</v>
      </c>
      <c r="AA255" s="321">
        <f t="shared" si="306"/>
        <v>140</v>
      </c>
      <c r="AB255" s="121">
        <f t="shared" si="312"/>
        <v>168</v>
      </c>
    </row>
    <row r="256" spans="1:28" s="125" customFormat="1">
      <c r="A256" s="118"/>
      <c r="B256" s="178" t="s">
        <v>157</v>
      </c>
      <c r="C256" s="175">
        <f t="shared" ref="C256:C257" si="317">P256</f>
        <v>27</v>
      </c>
      <c r="D256" s="176">
        <f t="shared" ref="D256:D257" si="318">C256*0.12*10</f>
        <v>32.4</v>
      </c>
      <c r="E256" s="163">
        <f t="shared" si="314"/>
        <v>27</v>
      </c>
      <c r="F256" s="164">
        <f t="shared" si="315"/>
        <v>32.4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27</v>
      </c>
      <c r="Q256" s="18">
        <f>O256*P256*10</f>
        <v>32.4</v>
      </c>
      <c r="R256" s="92">
        <f t="shared" si="300"/>
        <v>27</v>
      </c>
      <c r="S256" s="18">
        <f t="shared" si="301"/>
        <v>32.4</v>
      </c>
      <c r="T256" s="178"/>
      <c r="U256" s="176"/>
      <c r="V256" s="178"/>
      <c r="W256" s="176"/>
      <c r="X256" s="177">
        <v>0.12</v>
      </c>
      <c r="Y256" s="278">
        <v>27</v>
      </c>
      <c r="Z256" s="18">
        <f t="shared" si="316"/>
        <v>32.4</v>
      </c>
      <c r="AA256" s="321">
        <f t="shared" si="306"/>
        <v>27</v>
      </c>
      <c r="AB256" s="121">
        <f t="shared" si="312"/>
        <v>32.4</v>
      </c>
    </row>
    <row r="257" spans="1:28" s="125" customFormat="1">
      <c r="A257" s="118"/>
      <c r="B257" s="178" t="s">
        <v>167</v>
      </c>
      <c r="C257" s="175">
        <f t="shared" si="317"/>
        <v>145</v>
      </c>
      <c r="D257" s="176">
        <f t="shared" si="318"/>
        <v>174</v>
      </c>
      <c r="E257" s="163">
        <f t="shared" si="314"/>
        <v>145</v>
      </c>
      <c r="F257" s="164">
        <f t="shared" si="315"/>
        <v>174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145</v>
      </c>
      <c r="Q257" s="18">
        <f>O257*P257*10</f>
        <v>174</v>
      </c>
      <c r="R257" s="92">
        <f t="shared" si="300"/>
        <v>145</v>
      </c>
      <c r="S257" s="18">
        <f t="shared" si="301"/>
        <v>174</v>
      </c>
      <c r="T257" s="178"/>
      <c r="U257" s="176"/>
      <c r="V257" s="178"/>
      <c r="W257" s="176"/>
      <c r="X257" s="177">
        <v>0.12</v>
      </c>
      <c r="Y257" s="278">
        <v>145</v>
      </c>
      <c r="Z257" s="18">
        <f t="shared" si="316"/>
        <v>174</v>
      </c>
      <c r="AA257" s="321">
        <f t="shared" si="306"/>
        <v>145</v>
      </c>
      <c r="AB257" s="121">
        <f t="shared" si="312"/>
        <v>174</v>
      </c>
    </row>
    <row r="258" spans="1:28" s="50" customFormat="1">
      <c r="A258" s="179"/>
      <c r="B258" s="159" t="s">
        <v>106</v>
      </c>
      <c r="C258" s="160">
        <f>SUM(C241:C257)</f>
        <v>755</v>
      </c>
      <c r="D258" s="161">
        <f>SUM(D241:D257)</f>
        <v>3355.0920000000001</v>
      </c>
      <c r="E258" s="160">
        <f>SUM(E241:E257)</f>
        <v>755</v>
      </c>
      <c r="F258" s="161">
        <f>SUM(F241:F257)</f>
        <v>3355.0920000000001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755</v>
      </c>
      <c r="Q258" s="161">
        <f t="shared" si="321"/>
        <v>3545.1360000000004</v>
      </c>
      <c r="R258" s="301">
        <f t="shared" si="321"/>
        <v>755</v>
      </c>
      <c r="S258" s="161">
        <f t="shared" si="321"/>
        <v>3545.1360000000004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755</v>
      </c>
      <c r="Z258" s="161">
        <f t="shared" si="323"/>
        <v>3545.1360000000004</v>
      </c>
      <c r="AA258" s="301">
        <f t="shared" si="323"/>
        <v>755</v>
      </c>
      <c r="AB258" s="161">
        <f t="shared" si="323"/>
        <v>3545.1360000000004</v>
      </c>
    </row>
    <row r="259" spans="1:28" s="50" customFormat="1">
      <c r="A259" s="179"/>
      <c r="B259" s="180" t="s">
        <v>10</v>
      </c>
      <c r="C259" s="181">
        <f>C258</f>
        <v>755</v>
      </c>
      <c r="D259" s="182">
        <f>D258</f>
        <v>3355.0920000000001</v>
      </c>
      <c r="E259" s="181">
        <f>E258</f>
        <v>755</v>
      </c>
      <c r="F259" s="182">
        <f>F258</f>
        <v>3355.0920000000001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755</v>
      </c>
      <c r="Q259" s="182">
        <f t="shared" si="326"/>
        <v>3545.1360000000004</v>
      </c>
      <c r="R259" s="304">
        <f t="shared" si="326"/>
        <v>755</v>
      </c>
      <c r="S259" s="182">
        <f t="shared" si="326"/>
        <v>3545.1360000000004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755</v>
      </c>
      <c r="Z259" s="182">
        <f t="shared" si="328"/>
        <v>3545.1360000000004</v>
      </c>
      <c r="AA259" s="304">
        <f t="shared" si="328"/>
        <v>755</v>
      </c>
      <c r="AB259" s="182">
        <f t="shared" si="328"/>
        <v>3545.1360000000004</v>
      </c>
    </row>
    <row r="260" spans="1:28" s="50" customFormat="1">
      <c r="A260" s="179"/>
      <c r="B260" s="180" t="s">
        <v>168</v>
      </c>
      <c r="C260" s="181">
        <f>C238+C259</f>
        <v>755</v>
      </c>
      <c r="D260" s="182">
        <f>D238+D259</f>
        <v>3355.0920000000001</v>
      </c>
      <c r="E260" s="181">
        <f>E238+E259</f>
        <v>755</v>
      </c>
      <c r="F260" s="182">
        <f>F238+F259</f>
        <v>3355.0920000000001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755</v>
      </c>
      <c r="Q260" s="182">
        <f t="shared" si="331"/>
        <v>3545.1360000000004</v>
      </c>
      <c r="R260" s="304">
        <f t="shared" si="331"/>
        <v>755</v>
      </c>
      <c r="S260" s="182">
        <f t="shared" si="331"/>
        <v>3545.1360000000004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755</v>
      </c>
      <c r="Z260" s="182">
        <f t="shared" si="333"/>
        <v>3545.1360000000004</v>
      </c>
      <c r="AA260" s="304">
        <f t="shared" si="333"/>
        <v>755</v>
      </c>
      <c r="AB260" s="182">
        <f t="shared" si="333"/>
        <v>3545.1360000000004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1159</v>
      </c>
      <c r="D264" s="18">
        <v>8.1129999999999995</v>
      </c>
      <c r="E264" s="19">
        <v>1081</v>
      </c>
      <c r="F264" s="18">
        <v>7.57</v>
      </c>
      <c r="G264" s="241">
        <f t="shared" ref="G264:G270" si="334">E264/C264*100</f>
        <v>93.270060396893868</v>
      </c>
      <c r="H264" s="18">
        <f t="shared" ref="H264:H270" si="335">F264/D264*100</f>
        <v>93.307038087020842</v>
      </c>
      <c r="I264" s="16"/>
      <c r="J264" s="20"/>
      <c r="K264" s="16"/>
      <c r="L264" s="18"/>
      <c r="M264" s="16"/>
      <c r="N264" s="18"/>
      <c r="O264" s="21">
        <v>0.01</v>
      </c>
      <c r="P264" s="92">
        <v>1141</v>
      </c>
      <c r="Q264" s="18">
        <f>O264*P264</f>
        <v>11.41</v>
      </c>
      <c r="R264" s="92">
        <f>P264</f>
        <v>1141</v>
      </c>
      <c r="S264" s="18">
        <f>L264+Q264</f>
        <v>11.41</v>
      </c>
      <c r="T264" s="16"/>
      <c r="U264" s="18"/>
      <c r="V264" s="16"/>
      <c r="W264" s="18"/>
      <c r="X264" s="21">
        <v>0.01</v>
      </c>
      <c r="Y264" s="14">
        <v>1141</v>
      </c>
      <c r="Z264" s="18">
        <f>X264*Y264</f>
        <v>11.41</v>
      </c>
      <c r="AA264" s="14">
        <f>Y264</f>
        <v>1141</v>
      </c>
      <c r="AB264" s="18">
        <f>U264+Z264</f>
        <v>11.41</v>
      </c>
    </row>
    <row r="265" spans="1:28" s="66" customFormat="1">
      <c r="A265" s="8"/>
      <c r="B265" s="16" t="s">
        <v>172</v>
      </c>
      <c r="C265" s="17">
        <v>1332</v>
      </c>
      <c r="D265" s="18">
        <v>9.3239999999999998</v>
      </c>
      <c r="E265" s="19">
        <v>1264</v>
      </c>
      <c r="F265" s="18">
        <v>5.69</v>
      </c>
      <c r="G265" s="241">
        <f t="shared" si="334"/>
        <v>94.894894894894904</v>
      </c>
      <c r="H265" s="18">
        <f t="shared" si="335"/>
        <v>61.025311025311034</v>
      </c>
      <c r="I265" s="16"/>
      <c r="J265" s="20"/>
      <c r="K265" s="16"/>
      <c r="L265" s="18"/>
      <c r="M265" s="16"/>
      <c r="N265" s="18"/>
      <c r="O265" s="21">
        <v>0.01</v>
      </c>
      <c r="P265" s="92">
        <v>1317</v>
      </c>
      <c r="Q265" s="18">
        <f t="shared" ref="Q265:Q282" si="336">O265*P265</f>
        <v>13.17</v>
      </c>
      <c r="R265" s="92">
        <f t="shared" ref="R265:R282" si="337">P265</f>
        <v>1317</v>
      </c>
      <c r="S265" s="18">
        <f t="shared" ref="S265:S282" si="338">L265+Q265</f>
        <v>13.17</v>
      </c>
      <c r="T265" s="16"/>
      <c r="U265" s="18"/>
      <c r="V265" s="16"/>
      <c r="W265" s="18"/>
      <c r="X265" s="21">
        <v>0.01</v>
      </c>
      <c r="Y265" s="14">
        <v>1317</v>
      </c>
      <c r="Z265" s="18">
        <f t="shared" ref="Z265:Z270" si="339">X265*Y265</f>
        <v>13.17</v>
      </c>
      <c r="AA265" s="14">
        <f t="shared" ref="AA265:AA270" si="340">Y265</f>
        <v>1317</v>
      </c>
      <c r="AB265" s="18">
        <f t="shared" ref="AB265:AB270" si="341">U265+Z265</f>
        <v>13.17</v>
      </c>
    </row>
    <row r="266" spans="1:28" s="66" customFormat="1">
      <c r="A266" s="8"/>
      <c r="B266" s="16" t="s">
        <v>173</v>
      </c>
      <c r="C266" s="17">
        <v>1735</v>
      </c>
      <c r="D266" s="18">
        <v>12.145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1679</v>
      </c>
      <c r="Q266" s="18">
        <f t="shared" si="336"/>
        <v>16.79</v>
      </c>
      <c r="R266" s="92">
        <f t="shared" si="337"/>
        <v>1679</v>
      </c>
      <c r="S266" s="18">
        <f t="shared" si="338"/>
        <v>16.79</v>
      </c>
      <c r="T266" s="16"/>
      <c r="U266" s="18"/>
      <c r="V266" s="16"/>
      <c r="W266" s="18"/>
      <c r="X266" s="21">
        <v>0.01</v>
      </c>
      <c r="Y266" s="14">
        <v>1679</v>
      </c>
      <c r="Z266" s="18">
        <f t="shared" si="339"/>
        <v>16.79</v>
      </c>
      <c r="AA266" s="14">
        <f t="shared" si="340"/>
        <v>1679</v>
      </c>
      <c r="AB266" s="18">
        <f t="shared" si="341"/>
        <v>16.79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1159</v>
      </c>
      <c r="D268" s="18">
        <v>6.9539999999999997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1141</v>
      </c>
      <c r="Q268" s="18">
        <f t="shared" si="336"/>
        <v>11.41</v>
      </c>
      <c r="R268" s="92">
        <f t="shared" si="337"/>
        <v>1141</v>
      </c>
      <c r="S268" s="18">
        <f t="shared" si="338"/>
        <v>11.41</v>
      </c>
      <c r="T268" s="16"/>
      <c r="U268" s="18"/>
      <c r="V268" s="16"/>
      <c r="W268" s="18"/>
      <c r="X268" s="21">
        <v>0.01</v>
      </c>
      <c r="Y268" s="14">
        <f>Y264</f>
        <v>1141</v>
      </c>
      <c r="Z268" s="18">
        <f t="shared" si="339"/>
        <v>11.41</v>
      </c>
      <c r="AA268" s="14">
        <f t="shared" si="340"/>
        <v>1141</v>
      </c>
      <c r="AB268" s="18">
        <f t="shared" si="341"/>
        <v>11.41</v>
      </c>
    </row>
    <row r="269" spans="1:28" s="66" customFormat="1">
      <c r="A269" s="8"/>
      <c r="B269" s="16" t="s">
        <v>172</v>
      </c>
      <c r="C269" s="17">
        <v>1332</v>
      </c>
      <c r="D269" s="18">
        <v>7.992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1317</v>
      </c>
      <c r="Q269" s="18">
        <f t="shared" si="336"/>
        <v>13.17</v>
      </c>
      <c r="R269" s="92">
        <f t="shared" si="337"/>
        <v>1317</v>
      </c>
      <c r="S269" s="18">
        <f t="shared" si="338"/>
        <v>13.17</v>
      </c>
      <c r="T269" s="16"/>
      <c r="U269" s="18"/>
      <c r="V269" s="16"/>
      <c r="W269" s="18"/>
      <c r="X269" s="21">
        <v>0.01</v>
      </c>
      <c r="Y269" s="14">
        <f>Y265</f>
        <v>1317</v>
      </c>
      <c r="Z269" s="18">
        <f t="shared" si="339"/>
        <v>13.17</v>
      </c>
      <c r="AA269" s="14">
        <f t="shared" si="340"/>
        <v>1317</v>
      </c>
      <c r="AB269" s="18">
        <f t="shared" si="341"/>
        <v>13.17</v>
      </c>
    </row>
    <row r="270" spans="1:28" s="66" customFormat="1">
      <c r="A270" s="8"/>
      <c r="B270" s="16" t="s">
        <v>173</v>
      </c>
      <c r="C270" s="17">
        <v>1735</v>
      </c>
      <c r="D270" s="18">
        <v>10.41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1679</v>
      </c>
      <c r="Q270" s="18">
        <f t="shared" si="336"/>
        <v>16.79</v>
      </c>
      <c r="R270" s="92">
        <f t="shared" si="337"/>
        <v>1679</v>
      </c>
      <c r="S270" s="18">
        <f t="shared" si="338"/>
        <v>16.79</v>
      </c>
      <c r="T270" s="16"/>
      <c r="U270" s="18"/>
      <c r="V270" s="16"/>
      <c r="W270" s="18"/>
      <c r="X270" s="21">
        <v>0.01</v>
      </c>
      <c r="Y270" s="14">
        <f>Y266</f>
        <v>1679</v>
      </c>
      <c r="Z270" s="18">
        <f t="shared" si="339"/>
        <v>16.79</v>
      </c>
      <c r="AA270" s="14">
        <f t="shared" si="340"/>
        <v>1679</v>
      </c>
      <c r="AB270" s="18">
        <f t="shared" si="341"/>
        <v>16.79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204</v>
      </c>
      <c r="Q282" s="18">
        <f t="shared" si="336"/>
        <v>4.08</v>
      </c>
      <c r="R282" s="92">
        <f t="shared" si="337"/>
        <v>204</v>
      </c>
      <c r="S282" s="18">
        <f t="shared" si="338"/>
        <v>4.08</v>
      </c>
      <c r="T282" s="16"/>
      <c r="U282" s="18"/>
      <c r="V282" s="16"/>
      <c r="W282" s="18"/>
      <c r="X282" s="21">
        <v>1.6E-2</v>
      </c>
      <c r="Y282" s="14">
        <v>204</v>
      </c>
      <c r="Z282" s="18">
        <f t="shared" si="343"/>
        <v>3.2640000000000002</v>
      </c>
      <c r="AA282" s="14">
        <f t="shared" si="344"/>
        <v>204</v>
      </c>
      <c r="AB282" s="18">
        <f t="shared" si="345"/>
        <v>3.2640000000000002</v>
      </c>
    </row>
    <row r="283" spans="1:28" s="50" customFormat="1">
      <c r="A283" s="46"/>
      <c r="B283" s="82" t="s">
        <v>106</v>
      </c>
      <c r="C283" s="83">
        <f>SUM(C268:C282)</f>
        <v>4287</v>
      </c>
      <c r="D283" s="84">
        <f>SUM(D264:D282)</f>
        <v>55.903999999999989</v>
      </c>
      <c r="E283" s="83">
        <f>SUM(E268:E282)</f>
        <v>59</v>
      </c>
      <c r="F283" s="84">
        <f>SUM(F264:F282)</f>
        <v>14.186000000000002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4491</v>
      </c>
      <c r="Q283" s="84">
        <f t="shared" ref="Q283" si="355">SUM(Q264:Q282)</f>
        <v>89.9</v>
      </c>
      <c r="R283" s="276">
        <f t="shared" ref="R283" si="356">SUM(R268:R282)</f>
        <v>4491</v>
      </c>
      <c r="S283" s="84">
        <f t="shared" ref="S283" si="357">SUM(S264:S282)</f>
        <v>89.9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4491</v>
      </c>
      <c r="Z283" s="84">
        <f t="shared" ref="Z283" si="361">SUM(Z264:Z282)</f>
        <v>89.004000000000005</v>
      </c>
      <c r="AA283" s="276">
        <f t="shared" ref="AA283" si="362">SUM(AA268:AA282)</f>
        <v>4491</v>
      </c>
      <c r="AB283" s="84">
        <f t="shared" ref="AB283" si="363">SUM(AB264:AB282)</f>
        <v>89.004000000000005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38</v>
      </c>
      <c r="D287" s="185">
        <f>C287*12*0.16</f>
        <v>72.960000000000008</v>
      </c>
      <c r="E287" s="184">
        <f>C287</f>
        <v>38</v>
      </c>
      <c r="F287" s="185">
        <f>D287</f>
        <v>72.960000000000008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52</v>
      </c>
      <c r="Q287" s="18">
        <f>O287*P287*12</f>
        <v>109.82399999999998</v>
      </c>
      <c r="R287" s="92">
        <f t="shared" si="365"/>
        <v>52</v>
      </c>
      <c r="S287" s="18">
        <f t="shared" si="366"/>
        <v>109.82399999999998</v>
      </c>
      <c r="T287" s="183"/>
      <c r="U287" s="185"/>
      <c r="V287" s="183"/>
      <c r="W287" s="185"/>
      <c r="X287" s="188">
        <v>0.17599999999999999</v>
      </c>
      <c r="Y287" s="333">
        <v>52</v>
      </c>
      <c r="Z287" s="18">
        <f>X287*Y287*12</f>
        <v>109.82399999999998</v>
      </c>
      <c r="AA287" s="14">
        <f>Y287</f>
        <v>52</v>
      </c>
      <c r="AB287" s="18">
        <f>U287+Z287</f>
        <v>109.82399999999998</v>
      </c>
    </row>
    <row r="288" spans="1:28" s="66" customFormat="1">
      <c r="A288" s="8"/>
      <c r="B288" s="183" t="s">
        <v>188</v>
      </c>
      <c r="C288" s="184">
        <v>19</v>
      </c>
      <c r="D288" s="185">
        <f>C288*12*0.16</f>
        <v>36.480000000000004</v>
      </c>
      <c r="E288" s="184">
        <f t="shared" ref="E288:E296" si="368">C288</f>
        <v>19</v>
      </c>
      <c r="F288" s="185">
        <f t="shared" ref="F288:F296" si="369">D288</f>
        <v>36.480000000000004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26</v>
      </c>
      <c r="Q288" s="18">
        <f>O288*P288*12</f>
        <v>54.911999999999992</v>
      </c>
      <c r="R288" s="92">
        <f t="shared" si="365"/>
        <v>26</v>
      </c>
      <c r="S288" s="18">
        <f t="shared" si="366"/>
        <v>54.911999999999992</v>
      </c>
      <c r="T288" s="183"/>
      <c r="U288" s="185"/>
      <c r="V288" s="183"/>
      <c r="W288" s="185"/>
      <c r="X288" s="188">
        <v>0.17599999999999999</v>
      </c>
      <c r="Y288" s="333">
        <v>26</v>
      </c>
      <c r="Z288" s="18">
        <f t="shared" ref="Z288:Z290" si="370">X288*Y288*12</f>
        <v>54.911999999999992</v>
      </c>
      <c r="AA288" s="14">
        <f t="shared" ref="AA288:AA290" si="371">Y288</f>
        <v>26</v>
      </c>
      <c r="AB288" s="18">
        <f t="shared" ref="AB288:AB290" si="372">U288+Z288</f>
        <v>54.911999999999992</v>
      </c>
    </row>
    <row r="289" spans="1:28" s="66" customFormat="1">
      <c r="A289" s="8"/>
      <c r="B289" s="183" t="s">
        <v>189</v>
      </c>
      <c r="C289" s="184">
        <v>19</v>
      </c>
      <c r="D289" s="185">
        <f>C289*12*0.16</f>
        <v>36.480000000000004</v>
      </c>
      <c r="E289" s="184">
        <f t="shared" si="368"/>
        <v>19</v>
      </c>
      <c r="F289" s="185">
        <f t="shared" si="369"/>
        <v>36.480000000000004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26</v>
      </c>
      <c r="Q289" s="18">
        <f>O289*P289*12</f>
        <v>54.911999999999992</v>
      </c>
      <c r="R289" s="92">
        <f t="shared" si="365"/>
        <v>26</v>
      </c>
      <c r="S289" s="18">
        <f t="shared" si="366"/>
        <v>54.911999999999992</v>
      </c>
      <c r="T289" s="183"/>
      <c r="U289" s="185"/>
      <c r="V289" s="183"/>
      <c r="W289" s="185"/>
      <c r="X289" s="188">
        <v>0.17599999999999999</v>
      </c>
      <c r="Y289" s="333">
        <v>26</v>
      </c>
      <c r="Z289" s="18">
        <f t="shared" si="370"/>
        <v>54.911999999999992</v>
      </c>
      <c r="AA289" s="14">
        <f t="shared" si="371"/>
        <v>26</v>
      </c>
      <c r="AB289" s="18">
        <f t="shared" si="372"/>
        <v>54.911999999999992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26</v>
      </c>
      <c r="Q290" s="18">
        <f>O290*P290*12</f>
        <v>37.44</v>
      </c>
      <c r="R290" s="92">
        <f t="shared" si="365"/>
        <v>26</v>
      </c>
      <c r="S290" s="18">
        <f t="shared" si="366"/>
        <v>37.44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7</v>
      </c>
      <c r="Q291" s="18">
        <f>O291*P291</f>
        <v>7</v>
      </c>
      <c r="R291" s="92">
        <f t="shared" si="365"/>
        <v>7</v>
      </c>
      <c r="S291" s="18">
        <f t="shared" si="366"/>
        <v>7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19</v>
      </c>
      <c r="Q292" s="18">
        <f>O292*P292</f>
        <v>19</v>
      </c>
      <c r="R292" s="92">
        <f t="shared" si="365"/>
        <v>19</v>
      </c>
      <c r="S292" s="18">
        <f t="shared" si="366"/>
        <v>19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19</v>
      </c>
      <c r="D293" s="185">
        <f>C293*0.5</f>
        <v>9.5</v>
      </c>
      <c r="E293" s="184">
        <f t="shared" si="368"/>
        <v>19</v>
      </c>
      <c r="F293" s="185">
        <f t="shared" si="369"/>
        <v>9.5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26</v>
      </c>
      <c r="Q293" s="18">
        <f t="shared" ref="Q293:Q296" si="376">O293*P293</f>
        <v>13</v>
      </c>
      <c r="R293" s="92">
        <f t="shared" ref="R293:R296" si="377">P293</f>
        <v>26</v>
      </c>
      <c r="S293" s="18">
        <f t="shared" ref="S293:S296" si="378">L293+Q293</f>
        <v>13</v>
      </c>
      <c r="T293" s="16"/>
      <c r="U293" s="18"/>
      <c r="V293" s="16"/>
      <c r="W293" s="18"/>
      <c r="X293" s="21">
        <v>0.5</v>
      </c>
      <c r="Y293" s="14">
        <v>26</v>
      </c>
      <c r="Z293" s="18">
        <f t="shared" si="373"/>
        <v>13</v>
      </c>
      <c r="AA293" s="14">
        <f t="shared" si="374"/>
        <v>26</v>
      </c>
      <c r="AB293" s="18">
        <f t="shared" si="375"/>
        <v>13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19</v>
      </c>
      <c r="D294" s="185">
        <f>C294*0.3</f>
        <v>5.7</v>
      </c>
      <c r="E294" s="184">
        <f t="shared" si="368"/>
        <v>19</v>
      </c>
      <c r="F294" s="185">
        <f t="shared" si="369"/>
        <v>5.7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26</v>
      </c>
      <c r="Q294" s="18">
        <f t="shared" si="376"/>
        <v>7.8</v>
      </c>
      <c r="R294" s="92">
        <f t="shared" si="377"/>
        <v>26</v>
      </c>
      <c r="S294" s="18">
        <f t="shared" si="378"/>
        <v>7.8</v>
      </c>
      <c r="T294" s="183"/>
      <c r="U294" s="185"/>
      <c r="V294" s="183"/>
      <c r="W294" s="185"/>
      <c r="X294" s="188">
        <v>0.3</v>
      </c>
      <c r="Y294" s="333">
        <v>26</v>
      </c>
      <c r="Z294" s="18">
        <f t="shared" si="373"/>
        <v>7.8</v>
      </c>
      <c r="AA294" s="14">
        <f t="shared" si="374"/>
        <v>26</v>
      </c>
      <c r="AB294" s="18">
        <f t="shared" si="375"/>
        <v>7.8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26</v>
      </c>
      <c r="Q295" s="18">
        <f t="shared" si="376"/>
        <v>2.6</v>
      </c>
      <c r="R295" s="92">
        <f t="shared" si="377"/>
        <v>26</v>
      </c>
      <c r="S295" s="18">
        <f t="shared" si="378"/>
        <v>2.6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26</v>
      </c>
      <c r="Q296" s="18">
        <f t="shared" si="376"/>
        <v>2.6</v>
      </c>
      <c r="R296" s="92">
        <f t="shared" si="377"/>
        <v>26</v>
      </c>
      <c r="S296" s="18">
        <f t="shared" si="378"/>
        <v>2.6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19</v>
      </c>
      <c r="D297" s="84">
        <f>SUM(D287:D296)</f>
        <v>161.12</v>
      </c>
      <c r="E297" s="83">
        <f>E293</f>
        <v>19</v>
      </c>
      <c r="F297" s="84">
        <f>SUM(F287:F296)</f>
        <v>161.12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26</v>
      </c>
      <c r="Q297" s="84">
        <f t="shared" ref="Q297" si="386">SUM(Q287:Q296)</f>
        <v>309.08800000000002</v>
      </c>
      <c r="R297" s="276">
        <f t="shared" ref="R297" si="387">R293</f>
        <v>26</v>
      </c>
      <c r="S297" s="84">
        <f t="shared" ref="S297" si="388">SUM(S287:S296)</f>
        <v>309.08800000000002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26</v>
      </c>
      <c r="Z297" s="84">
        <f t="shared" ref="Z297" si="391">SUM(Z287:Z296)</f>
        <v>240.44799999999998</v>
      </c>
      <c r="AA297" s="276">
        <f t="shared" ref="AA297" si="392">AA293</f>
        <v>26</v>
      </c>
      <c r="AB297" s="84">
        <f t="shared" ref="AB297" si="393">SUM(AB287:AB296)</f>
        <v>240.44799999999998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80</v>
      </c>
      <c r="D299" s="18">
        <f>C299*0.162*12</f>
        <v>155.52000000000001</v>
      </c>
      <c r="E299" s="17">
        <f>C299</f>
        <v>80</v>
      </c>
      <c r="F299" s="18">
        <f>D299</f>
        <v>155.52000000000001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86</v>
      </c>
      <c r="Q299" s="18">
        <f>O299*P299*12</f>
        <v>183.9024</v>
      </c>
      <c r="R299" s="92">
        <f>P299</f>
        <v>86</v>
      </c>
      <c r="S299" s="18">
        <f>L299+Q299</f>
        <v>183.9024</v>
      </c>
      <c r="T299" s="16"/>
      <c r="U299" s="18"/>
      <c r="V299" s="16"/>
      <c r="W299" s="18"/>
      <c r="X299" s="21">
        <v>0.1782</v>
      </c>
      <c r="Y299" s="14">
        <v>80</v>
      </c>
      <c r="Z299" s="18">
        <f>X299*Y299*12</f>
        <v>171.072</v>
      </c>
      <c r="AA299" s="14">
        <f>Y299</f>
        <v>80</v>
      </c>
      <c r="AB299" s="18">
        <f>U299+Z299</f>
        <v>171.072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86</v>
      </c>
      <c r="Q301" s="18">
        <f t="shared" ref="Q301:Q305" si="400">O301*P301</f>
        <v>8.6</v>
      </c>
      <c r="R301" s="92">
        <f t="shared" si="396"/>
        <v>86</v>
      </c>
      <c r="S301" s="18">
        <f t="shared" ref="S301:S305" si="401">L301+Q301</f>
        <v>8.6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80</v>
      </c>
      <c r="D302" s="18">
        <f>C302*0.1</f>
        <v>8</v>
      </c>
      <c r="E302" s="17">
        <f>C302</f>
        <v>80</v>
      </c>
      <c r="F302" s="18">
        <f>D302</f>
        <v>8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86</v>
      </c>
      <c r="Q302" s="18">
        <f t="shared" si="400"/>
        <v>8.6</v>
      </c>
      <c r="R302" s="92">
        <f t="shared" si="396"/>
        <v>86</v>
      </c>
      <c r="S302" s="18">
        <f t="shared" si="401"/>
        <v>8.6</v>
      </c>
      <c r="T302" s="16"/>
      <c r="U302" s="18"/>
      <c r="V302" s="16"/>
      <c r="W302" s="18"/>
      <c r="X302" s="21">
        <v>0.1</v>
      </c>
      <c r="Y302" s="14">
        <v>80</v>
      </c>
      <c r="Z302" s="18">
        <f t="shared" si="402"/>
        <v>8</v>
      </c>
      <c r="AA302" s="14">
        <f t="shared" si="398"/>
        <v>80</v>
      </c>
      <c r="AB302" s="18">
        <f t="shared" si="403"/>
        <v>8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80</v>
      </c>
      <c r="D303" s="185">
        <f>C303*0.12</f>
        <v>9.6</v>
      </c>
      <c r="E303" s="17">
        <f>C303</f>
        <v>80</v>
      </c>
      <c r="F303" s="18">
        <f>D303</f>
        <v>9.6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86</v>
      </c>
      <c r="Q303" s="18">
        <f t="shared" si="400"/>
        <v>10.32</v>
      </c>
      <c r="R303" s="92">
        <f t="shared" si="396"/>
        <v>86</v>
      </c>
      <c r="S303" s="18">
        <f t="shared" si="401"/>
        <v>10.32</v>
      </c>
      <c r="T303" s="183"/>
      <c r="U303" s="185"/>
      <c r="V303" s="183"/>
      <c r="W303" s="185"/>
      <c r="X303" s="188">
        <v>0.12</v>
      </c>
      <c r="Y303" s="333">
        <v>80</v>
      </c>
      <c r="Z303" s="18">
        <f t="shared" si="402"/>
        <v>9.6</v>
      </c>
      <c r="AA303" s="14">
        <f t="shared" si="398"/>
        <v>80</v>
      </c>
      <c r="AB303" s="18">
        <f t="shared" si="403"/>
        <v>9.6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86</v>
      </c>
      <c r="Q304" s="18">
        <f t="shared" si="400"/>
        <v>2.58</v>
      </c>
      <c r="R304" s="92">
        <f t="shared" si="396"/>
        <v>86</v>
      </c>
      <c r="S304" s="18">
        <f t="shared" si="401"/>
        <v>2.58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86</v>
      </c>
      <c r="Q305" s="18">
        <f t="shared" si="400"/>
        <v>1.72</v>
      </c>
      <c r="R305" s="92">
        <f t="shared" si="396"/>
        <v>86</v>
      </c>
      <c r="S305" s="18">
        <f t="shared" si="401"/>
        <v>1.72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80</v>
      </c>
      <c r="D306" s="84">
        <f>SUM(D299:D305)</f>
        <v>173.12</v>
      </c>
      <c r="E306" s="83"/>
      <c r="F306" s="84">
        <f>SUM(F299:F305)</f>
        <v>173.12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86</v>
      </c>
      <c r="Q306" s="84">
        <f>SUM(Q299:Q305)</f>
        <v>215.72239999999999</v>
      </c>
      <c r="R306" s="276">
        <f>R302</f>
        <v>86</v>
      </c>
      <c r="S306" s="84">
        <f>SUM(S299:S305)</f>
        <v>215.72239999999999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80</v>
      </c>
      <c r="Z306" s="84">
        <f>SUM(Z299:Z305)</f>
        <v>188.672</v>
      </c>
      <c r="AA306" s="276">
        <f>AA302</f>
        <v>80</v>
      </c>
      <c r="AB306" s="84">
        <f>SUM(AB299:AB305)</f>
        <v>188.672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16.670000000000002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16.670000000000002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1141</v>
      </c>
      <c r="Q319" s="18">
        <f>O319*P319</f>
        <v>5.7050000000000001</v>
      </c>
      <c r="R319" s="92">
        <f>P319</f>
        <v>1141</v>
      </c>
      <c r="S319" s="18">
        <f>L319+Q319</f>
        <v>5.7050000000000001</v>
      </c>
      <c r="T319" s="127"/>
      <c r="U319" s="129"/>
      <c r="V319" s="127"/>
      <c r="W319" s="129"/>
      <c r="X319" s="131">
        <v>5.0000000000000001E-3</v>
      </c>
      <c r="Y319" s="108">
        <v>1141</v>
      </c>
      <c r="Z319" s="18">
        <f t="shared" ref="Z319:Z321" si="425">X319*Y319</f>
        <v>5.7050000000000001</v>
      </c>
      <c r="AA319" s="14">
        <f t="shared" ref="AA319:AA321" si="426">Y319</f>
        <v>1141</v>
      </c>
      <c r="AB319" s="18">
        <f t="shared" ref="AB319:AB321" si="427">U319+Z319</f>
        <v>5.7050000000000001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1317</v>
      </c>
      <c r="Q320" s="18">
        <f t="shared" ref="Q320:Q321" si="428">O320*P320</f>
        <v>6.585</v>
      </c>
      <c r="R320" s="92">
        <f t="shared" ref="R320:R321" si="429">P320</f>
        <v>1317</v>
      </c>
      <c r="S320" s="18">
        <f t="shared" ref="S320:S321" si="430">L320+Q320</f>
        <v>6.585</v>
      </c>
      <c r="T320" s="127"/>
      <c r="U320" s="129"/>
      <c r="V320" s="127"/>
      <c r="W320" s="129"/>
      <c r="X320" s="131">
        <v>5.0000000000000001E-3</v>
      </c>
      <c r="Y320" s="108">
        <v>1317</v>
      </c>
      <c r="Z320" s="18">
        <f t="shared" si="425"/>
        <v>6.585</v>
      </c>
      <c r="AA320" s="14">
        <f t="shared" si="426"/>
        <v>1317</v>
      </c>
      <c r="AB320" s="18">
        <f t="shared" si="427"/>
        <v>6.585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1679</v>
      </c>
      <c r="Q321" s="18">
        <f t="shared" si="428"/>
        <v>8.3949999999999996</v>
      </c>
      <c r="R321" s="92">
        <f t="shared" si="429"/>
        <v>1679</v>
      </c>
      <c r="S321" s="18">
        <f t="shared" si="430"/>
        <v>8.3949999999999996</v>
      </c>
      <c r="T321" s="127"/>
      <c r="U321" s="129"/>
      <c r="V321" s="127"/>
      <c r="W321" s="129"/>
      <c r="X321" s="131">
        <v>5.0000000000000001E-3</v>
      </c>
      <c r="Y321" s="108">
        <v>1679</v>
      </c>
      <c r="Z321" s="18">
        <f t="shared" si="425"/>
        <v>8.3949999999999996</v>
      </c>
      <c r="AA321" s="14">
        <f t="shared" si="426"/>
        <v>1679</v>
      </c>
      <c r="AB321" s="18">
        <f t="shared" si="427"/>
        <v>8.3949999999999996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4137</v>
      </c>
      <c r="Q322" s="84">
        <f t="shared" si="433"/>
        <v>20.684999999999999</v>
      </c>
      <c r="R322" s="276">
        <f t="shared" si="433"/>
        <v>4137</v>
      </c>
      <c r="S322" s="84">
        <f t="shared" si="433"/>
        <v>20.684999999999999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4137</v>
      </c>
      <c r="Z322" s="84">
        <f>SUM(Z319:Z321)</f>
        <v>20.684999999999999</v>
      </c>
      <c r="AA322" s="276">
        <f>SUM(AA319:AA321)</f>
        <v>4137</v>
      </c>
      <c r="AB322" s="84">
        <f>SUM(AB319:AB321)</f>
        <v>20.684999999999999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1059</v>
      </c>
      <c r="D324" s="18">
        <v>52.95</v>
      </c>
      <c r="E324" s="17">
        <f t="shared" ref="E324:F325" si="435">C324</f>
        <v>1059</v>
      </c>
      <c r="F324" s="18">
        <f t="shared" si="435"/>
        <v>52.95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1088</v>
      </c>
      <c r="Q324" s="18">
        <f t="shared" ref="Q324:Q325" si="436">O324*P324</f>
        <v>54.400000000000006</v>
      </c>
      <c r="R324" s="92">
        <f t="shared" ref="R324:R325" si="437">P324</f>
        <v>1088</v>
      </c>
      <c r="S324" s="18">
        <f t="shared" ref="S324:S325" si="438">L324+Q324</f>
        <v>54.400000000000006</v>
      </c>
      <c r="T324" s="16"/>
      <c r="U324" s="18"/>
      <c r="V324" s="16"/>
      <c r="W324" s="18"/>
      <c r="X324" s="21">
        <v>0.05</v>
      </c>
      <c r="Y324" s="14">
        <v>1083</v>
      </c>
      <c r="Z324" s="18">
        <f t="shared" ref="Z324:Z325" si="439">X324*Y324</f>
        <v>54.150000000000006</v>
      </c>
      <c r="AA324" s="14">
        <f t="shared" ref="AA324:AA325" si="440">Y324</f>
        <v>1083</v>
      </c>
      <c r="AB324" s="18">
        <f t="shared" ref="AB324:AB325" si="441">U324+Z324</f>
        <v>54.150000000000006</v>
      </c>
      <c r="AC324" s="343">
        <f>P324-Y324</f>
        <v>5</v>
      </c>
    </row>
    <row r="325" spans="1:29" s="66" customFormat="1">
      <c r="A325" s="8">
        <v>17.02</v>
      </c>
      <c r="B325" s="16" t="s">
        <v>205</v>
      </c>
      <c r="C325" s="17">
        <v>446</v>
      </c>
      <c r="D325" s="18">
        <v>31.220000000000002</v>
      </c>
      <c r="E325" s="17">
        <f t="shared" si="435"/>
        <v>446</v>
      </c>
      <c r="F325" s="18">
        <f t="shared" si="435"/>
        <v>31.220000000000002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445</v>
      </c>
      <c r="Q325" s="18">
        <f t="shared" si="436"/>
        <v>31.150000000000002</v>
      </c>
      <c r="R325" s="92">
        <f t="shared" si="437"/>
        <v>445</v>
      </c>
      <c r="S325" s="18">
        <f t="shared" si="438"/>
        <v>31.150000000000002</v>
      </c>
      <c r="T325" s="16"/>
      <c r="U325" s="18"/>
      <c r="V325" s="16"/>
      <c r="W325" s="18"/>
      <c r="X325" s="21">
        <v>7.0000000000000007E-2</v>
      </c>
      <c r="Y325" s="14">
        <v>431</v>
      </c>
      <c r="Z325" s="18">
        <f t="shared" si="439"/>
        <v>30.17</v>
      </c>
      <c r="AA325" s="14">
        <f t="shared" si="440"/>
        <v>431</v>
      </c>
      <c r="AB325" s="18">
        <f t="shared" si="441"/>
        <v>30.17</v>
      </c>
      <c r="AC325" s="343">
        <f>P325-Y325</f>
        <v>14</v>
      </c>
    </row>
    <row r="326" spans="1:29" s="50" customFormat="1">
      <c r="A326" s="46"/>
      <c r="B326" s="82" t="s">
        <v>106</v>
      </c>
      <c r="C326" s="83">
        <f>SUM(C324:C325)</f>
        <v>1505</v>
      </c>
      <c r="D326" s="84">
        <f>SUM(D324:D325)</f>
        <v>84.17</v>
      </c>
      <c r="E326" s="83">
        <f>SUM(E324:E325)</f>
        <v>1505</v>
      </c>
      <c r="F326" s="84">
        <f>SUM(F324:F325)</f>
        <v>84.17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1533</v>
      </c>
      <c r="Q326" s="84">
        <f t="shared" si="444"/>
        <v>85.550000000000011</v>
      </c>
      <c r="R326" s="276">
        <f t="shared" si="444"/>
        <v>1533</v>
      </c>
      <c r="S326" s="84">
        <f t="shared" si="444"/>
        <v>85.550000000000011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1514</v>
      </c>
      <c r="Z326" s="84">
        <f t="shared" si="446"/>
        <v>84.320000000000007</v>
      </c>
      <c r="AA326" s="276">
        <f t="shared" si="446"/>
        <v>1514</v>
      </c>
      <c r="AB326" s="84">
        <f t="shared" si="446"/>
        <v>84.320000000000007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1517</v>
      </c>
      <c r="D332" s="18">
        <v>105.43</v>
      </c>
      <c r="E332" s="17">
        <f t="shared" ref="E332:F332" si="449">C332</f>
        <v>1517</v>
      </c>
      <c r="F332" s="18">
        <f t="shared" si="449"/>
        <v>105.43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1529</v>
      </c>
      <c r="Q332" s="18">
        <v>106.8</v>
      </c>
      <c r="R332" s="92">
        <f>P332</f>
        <v>1529</v>
      </c>
      <c r="S332" s="18">
        <f>L332+Q332</f>
        <v>106.8</v>
      </c>
      <c r="T332" s="16"/>
      <c r="U332" s="18"/>
      <c r="V332" s="16"/>
      <c r="W332" s="18"/>
      <c r="X332" s="21"/>
      <c r="Y332" s="14">
        <v>1529</v>
      </c>
      <c r="Z332" s="18">
        <v>106.8</v>
      </c>
      <c r="AA332" s="14">
        <f>Y332</f>
        <v>1529</v>
      </c>
      <c r="AB332" s="18">
        <f>U332+Z332</f>
        <v>106.8</v>
      </c>
    </row>
    <row r="333" spans="1:29" s="50" customFormat="1">
      <c r="A333" s="46"/>
      <c r="B333" s="82" t="s">
        <v>106</v>
      </c>
      <c r="C333" s="83">
        <f>C332</f>
        <v>1517</v>
      </c>
      <c r="D333" s="84">
        <f>D332</f>
        <v>105.43</v>
      </c>
      <c r="E333" s="83">
        <f>E332</f>
        <v>1517</v>
      </c>
      <c r="F333" s="84">
        <f>F332</f>
        <v>105.43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1529</v>
      </c>
      <c r="Q333" s="84">
        <f t="shared" si="452"/>
        <v>106.8</v>
      </c>
      <c r="R333" s="276">
        <f t="shared" si="452"/>
        <v>1529</v>
      </c>
      <c r="S333" s="84">
        <f t="shared" si="452"/>
        <v>106.8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1529</v>
      </c>
      <c r="Z333" s="84">
        <f>Z332</f>
        <v>106.8</v>
      </c>
      <c r="AA333" s="276">
        <f>AA332</f>
        <v>1529</v>
      </c>
      <c r="AB333" s="84">
        <f>AB332</f>
        <v>106.8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2208</v>
      </c>
      <c r="D336" s="18">
        <v>66.239999999999995</v>
      </c>
      <c r="E336" s="17">
        <f>C336</f>
        <v>2208</v>
      </c>
      <c r="F336" s="18">
        <f>D336</f>
        <v>66.239999999999995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1648</v>
      </c>
      <c r="Q336" s="18">
        <f>O336*P336</f>
        <v>49.44</v>
      </c>
      <c r="R336" s="92">
        <f>P336</f>
        <v>1648</v>
      </c>
      <c r="S336" s="18">
        <f>L336+Q336</f>
        <v>49.44</v>
      </c>
      <c r="T336" s="16"/>
      <c r="U336" s="18"/>
      <c r="V336" s="16"/>
      <c r="W336" s="18"/>
      <c r="X336" s="21">
        <v>0.03</v>
      </c>
      <c r="Y336" s="14">
        <v>1107</v>
      </c>
      <c r="Z336" s="18">
        <f t="shared" ref="Z336" si="454">X336*Y336</f>
        <v>33.21</v>
      </c>
      <c r="AA336" s="14">
        <f t="shared" ref="AA336" si="455">Y336</f>
        <v>1107</v>
      </c>
      <c r="AB336" s="18">
        <f t="shared" ref="AB336" si="456">U336+Z336</f>
        <v>33.21</v>
      </c>
    </row>
    <row r="337" spans="1:28" s="50" customFormat="1">
      <c r="A337" s="46"/>
      <c r="B337" s="82" t="s">
        <v>106</v>
      </c>
      <c r="C337" s="83">
        <f>C336</f>
        <v>2208</v>
      </c>
      <c r="D337" s="84">
        <f>D336</f>
        <v>66.239999999999995</v>
      </c>
      <c r="E337" s="83">
        <f>E336</f>
        <v>2208</v>
      </c>
      <c r="F337" s="84">
        <f>F336</f>
        <v>66.239999999999995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1648</v>
      </c>
      <c r="Q337" s="84">
        <f t="shared" si="459"/>
        <v>49.44</v>
      </c>
      <c r="R337" s="276">
        <f t="shared" si="459"/>
        <v>1648</v>
      </c>
      <c r="S337" s="84">
        <f t="shared" si="459"/>
        <v>49.44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1107</v>
      </c>
      <c r="Z337" s="84">
        <f t="shared" si="461"/>
        <v>33.21</v>
      </c>
      <c r="AA337" s="276">
        <f t="shared" si="461"/>
        <v>1107</v>
      </c>
      <c r="AB337" s="84">
        <f t="shared" si="461"/>
        <v>33.21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4.16</v>
      </c>
      <c r="E341" s="19"/>
      <c r="F341" s="18">
        <f t="shared" si="465"/>
        <v>4.16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4.17</v>
      </c>
      <c r="E342" s="19"/>
      <c r="F342" s="18">
        <f t="shared" si="465"/>
        <v>4.17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7830</v>
      </c>
      <c r="D346" s="18">
        <v>23.490000000000002</v>
      </c>
      <c r="E346" s="17">
        <v>7530</v>
      </c>
      <c r="F346" s="18">
        <v>22.59</v>
      </c>
      <c r="G346" s="8">
        <f>E346/C346*100</f>
        <v>96.168582375478934</v>
      </c>
      <c r="H346" s="18">
        <f>F346/D346*100</f>
        <v>96.16858237547892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9198</v>
      </c>
      <c r="Q346" s="18">
        <f>O346*P346</f>
        <v>27.594000000000001</v>
      </c>
      <c r="R346" s="92">
        <f>P346</f>
        <v>9198</v>
      </c>
      <c r="S346" s="18">
        <f>L346+Q346</f>
        <v>27.594000000000001</v>
      </c>
      <c r="T346" s="16"/>
      <c r="U346" s="18"/>
      <c r="V346" s="16"/>
      <c r="W346" s="18"/>
      <c r="X346" s="21">
        <v>3.0000000000000001E-3</v>
      </c>
      <c r="Y346" s="14">
        <v>7920</v>
      </c>
      <c r="Z346" s="18">
        <f t="shared" ref="Z346" si="469">X346*Y346</f>
        <v>23.76</v>
      </c>
      <c r="AA346" s="14">
        <f t="shared" ref="AA346" si="470">Y346</f>
        <v>7920</v>
      </c>
      <c r="AB346" s="18">
        <f t="shared" ref="AB346" si="471">U346+Z346</f>
        <v>23.76</v>
      </c>
    </row>
    <row r="347" spans="1:28" s="50" customFormat="1">
      <c r="A347" s="46"/>
      <c r="B347" s="47" t="s">
        <v>104</v>
      </c>
      <c r="C347" s="48">
        <f>C346</f>
        <v>7830</v>
      </c>
      <c r="D347" s="49">
        <f>D346</f>
        <v>23.490000000000002</v>
      </c>
      <c r="E347" s="48">
        <f>E346</f>
        <v>7530</v>
      </c>
      <c r="F347" s="49">
        <f>F346</f>
        <v>22.59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9198</v>
      </c>
      <c r="Q347" s="49">
        <f t="shared" si="474"/>
        <v>27.594000000000001</v>
      </c>
      <c r="R347" s="286">
        <f t="shared" si="474"/>
        <v>9198</v>
      </c>
      <c r="S347" s="49">
        <f t="shared" si="474"/>
        <v>27.594000000000001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7920</v>
      </c>
      <c r="Z347" s="49">
        <f>Z346</f>
        <v>23.76</v>
      </c>
      <c r="AA347" s="286">
        <f>AA346</f>
        <v>7920</v>
      </c>
      <c r="AB347" s="49">
        <f>AB346</f>
        <v>23.76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145.55000000000001</v>
      </c>
      <c r="E355" s="17">
        <f t="shared" si="476"/>
        <v>0</v>
      </c>
      <c r="F355" s="18">
        <f t="shared" si="477"/>
        <v>136</v>
      </c>
      <c r="G355" s="8" t="e">
        <f t="shared" si="486"/>
        <v>#DIV/0!</v>
      </c>
      <c r="H355" s="18">
        <f t="shared" si="486"/>
        <v>93.438680865681889</v>
      </c>
      <c r="I355" s="16"/>
      <c r="J355" s="20"/>
      <c r="K355" s="16">
        <v>0</v>
      </c>
      <c r="L355" s="18">
        <v>9.5500000000000114</v>
      </c>
      <c r="M355" s="16"/>
      <c r="N355" s="18"/>
      <c r="O355" s="138">
        <v>8.3000000000000007</v>
      </c>
      <c r="P355" s="92">
        <v>19</v>
      </c>
      <c r="Q355" s="18">
        <f t="shared" si="479"/>
        <v>157.70000000000002</v>
      </c>
      <c r="R355" s="92">
        <f t="shared" si="480"/>
        <v>19</v>
      </c>
      <c r="S355" s="18">
        <f t="shared" si="481"/>
        <v>167.25000000000003</v>
      </c>
      <c r="T355" s="16">
        <v>0</v>
      </c>
      <c r="U355" s="18">
        <v>9.5500000000000114</v>
      </c>
      <c r="V355" s="16"/>
      <c r="W355" s="18"/>
      <c r="X355" s="138">
        <v>8.3000000000000007</v>
      </c>
      <c r="Y355" s="14">
        <v>4</v>
      </c>
      <c r="Z355" s="18">
        <f t="shared" si="482"/>
        <v>33.200000000000003</v>
      </c>
      <c r="AA355" s="14">
        <f t="shared" si="483"/>
        <v>4</v>
      </c>
      <c r="AB355" s="18">
        <f t="shared" si="484"/>
        <v>42.750000000000014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50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50</v>
      </c>
      <c r="M356" s="16"/>
      <c r="N356" s="18"/>
      <c r="O356" s="138">
        <v>9.25</v>
      </c>
      <c r="P356" s="92">
        <v>6</v>
      </c>
      <c r="Q356" s="18">
        <f t="shared" si="479"/>
        <v>55.5</v>
      </c>
      <c r="R356" s="92">
        <f t="shared" si="480"/>
        <v>6</v>
      </c>
      <c r="S356" s="18">
        <f t="shared" si="481"/>
        <v>105.5</v>
      </c>
      <c r="T356" s="16">
        <v>0</v>
      </c>
      <c r="U356" s="18">
        <v>50</v>
      </c>
      <c r="V356" s="16"/>
      <c r="W356" s="18"/>
      <c r="X356" s="138">
        <v>9.25</v>
      </c>
      <c r="Y356" s="14">
        <v>4</v>
      </c>
      <c r="Z356" s="18">
        <f t="shared" si="482"/>
        <v>37</v>
      </c>
      <c r="AA356" s="14">
        <f t="shared" si="483"/>
        <v>4</v>
      </c>
      <c r="AB356" s="18">
        <f t="shared" si="484"/>
        <v>87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45</v>
      </c>
      <c r="D359" s="129">
        <v>30.34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45</v>
      </c>
      <c r="L359" s="129">
        <v>30.34</v>
      </c>
      <c r="M359" s="127"/>
      <c r="N359" s="129"/>
      <c r="O359" s="245">
        <v>2.1</v>
      </c>
      <c r="P359" s="92">
        <v>53</v>
      </c>
      <c r="Q359" s="18">
        <f t="shared" si="479"/>
        <v>111.30000000000001</v>
      </c>
      <c r="R359" s="92">
        <f t="shared" si="480"/>
        <v>53</v>
      </c>
      <c r="S359" s="18">
        <f t="shared" si="481"/>
        <v>141.64000000000001</v>
      </c>
      <c r="T359" s="127">
        <v>45</v>
      </c>
      <c r="U359" s="129">
        <v>30.34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30.34</v>
      </c>
    </row>
    <row r="360" spans="1:28">
      <c r="A360" s="8">
        <f t="shared" si="485"/>
        <v>23.110000000000003</v>
      </c>
      <c r="B360" s="16" t="s">
        <v>240</v>
      </c>
      <c r="C360" s="17">
        <v>22</v>
      </c>
      <c r="D360" s="18">
        <v>34.5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22</v>
      </c>
      <c r="L360" s="18">
        <v>34.5</v>
      </c>
      <c r="M360" s="16"/>
      <c r="N360" s="18"/>
      <c r="O360" s="138">
        <v>2.1</v>
      </c>
      <c r="P360" s="92">
        <v>33</v>
      </c>
      <c r="Q360" s="18">
        <f t="shared" si="479"/>
        <v>69.3</v>
      </c>
      <c r="R360" s="92">
        <f t="shared" si="480"/>
        <v>33</v>
      </c>
      <c r="S360" s="18">
        <f t="shared" si="481"/>
        <v>103.8</v>
      </c>
      <c r="T360" s="16">
        <v>22</v>
      </c>
      <c r="U360" s="18">
        <v>34.5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34.5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21</v>
      </c>
      <c r="Q361" s="18">
        <f t="shared" si="479"/>
        <v>23.1</v>
      </c>
      <c r="R361" s="92">
        <f t="shared" si="480"/>
        <v>21</v>
      </c>
      <c r="S361" s="18">
        <f t="shared" si="481"/>
        <v>23.1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249</v>
      </c>
      <c r="D364" s="129">
        <v>298.8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249</v>
      </c>
      <c r="L364" s="129">
        <v>298.8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298.8</v>
      </c>
      <c r="T364" s="127">
        <v>249</v>
      </c>
      <c r="U364" s="129">
        <v>298.8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298.8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51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51</v>
      </c>
      <c r="M367" s="183"/>
      <c r="N367" s="185"/>
      <c r="O367" s="242">
        <v>8.3000000000000007</v>
      </c>
      <c r="P367" s="92">
        <v>10</v>
      </c>
      <c r="Q367" s="18">
        <f t="shared" si="479"/>
        <v>83</v>
      </c>
      <c r="R367" s="92">
        <f t="shared" si="480"/>
        <v>10</v>
      </c>
      <c r="S367" s="18">
        <f t="shared" si="481"/>
        <v>134</v>
      </c>
      <c r="T367" s="183">
        <v>0</v>
      </c>
      <c r="U367" s="185">
        <v>51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51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3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3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3</v>
      </c>
      <c r="T368" s="183">
        <v>0</v>
      </c>
      <c r="U368" s="185">
        <v>3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3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109</v>
      </c>
      <c r="Q370" s="18">
        <f>O370*P370</f>
        <v>28.34</v>
      </c>
      <c r="R370" s="92">
        <f>P370</f>
        <v>109</v>
      </c>
      <c r="S370" s="18">
        <f>L370+Q370</f>
        <v>28.34</v>
      </c>
      <c r="T370" s="24">
        <v>0</v>
      </c>
      <c r="U370" s="26">
        <v>0</v>
      </c>
      <c r="V370" s="24"/>
      <c r="W370" s="26"/>
      <c r="X370" s="244">
        <v>0.26</v>
      </c>
      <c r="Y370" s="14">
        <v>109</v>
      </c>
      <c r="Z370" s="18">
        <f t="shared" si="482"/>
        <v>28.34</v>
      </c>
      <c r="AA370" s="14">
        <f t="shared" si="483"/>
        <v>109</v>
      </c>
      <c r="AB370" s="18">
        <f t="shared" si="484"/>
        <v>28.34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20</v>
      </c>
      <c r="Q373" s="18">
        <v>18.25</v>
      </c>
      <c r="R373" s="92">
        <f t="shared" si="488"/>
        <v>20</v>
      </c>
      <c r="S373" s="18">
        <f t="shared" si="489"/>
        <v>18.25</v>
      </c>
      <c r="T373" s="195">
        <v>0</v>
      </c>
      <c r="U373" s="194">
        <v>0</v>
      </c>
      <c r="V373" s="195"/>
      <c r="W373" s="194"/>
      <c r="X373" s="246"/>
      <c r="Y373" s="14">
        <v>20</v>
      </c>
      <c r="Z373" s="18">
        <v>18.25</v>
      </c>
      <c r="AA373" s="14">
        <f t="shared" si="483"/>
        <v>20</v>
      </c>
      <c r="AB373" s="18">
        <f t="shared" si="484"/>
        <v>18.25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37</v>
      </c>
      <c r="Q374" s="18">
        <v>36.5</v>
      </c>
      <c r="R374" s="92">
        <f t="shared" si="488"/>
        <v>37</v>
      </c>
      <c r="S374" s="18">
        <f t="shared" si="489"/>
        <v>36.5</v>
      </c>
      <c r="T374" s="195">
        <v>0</v>
      </c>
      <c r="U374" s="194">
        <v>0</v>
      </c>
      <c r="V374" s="195"/>
      <c r="W374" s="194"/>
      <c r="X374" s="246"/>
      <c r="Y374" s="14">
        <v>37</v>
      </c>
      <c r="Z374" s="18">
        <v>36.5</v>
      </c>
      <c r="AA374" s="14">
        <f t="shared" si="483"/>
        <v>37</v>
      </c>
      <c r="AB374" s="18">
        <f t="shared" si="484"/>
        <v>36.5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7</v>
      </c>
      <c r="Q381" s="18">
        <f t="shared" si="487"/>
        <v>217</v>
      </c>
      <c r="R381" s="92">
        <f t="shared" si="488"/>
        <v>7</v>
      </c>
      <c r="S381" s="18">
        <f t="shared" si="489"/>
        <v>217</v>
      </c>
      <c r="T381" s="263">
        <v>0</v>
      </c>
      <c r="U381" s="265">
        <v>0</v>
      </c>
      <c r="V381" s="263"/>
      <c r="W381" s="265"/>
      <c r="X381" s="268">
        <v>31</v>
      </c>
      <c r="Y381" s="14">
        <v>7</v>
      </c>
      <c r="Z381" s="18">
        <f t="shared" si="482"/>
        <v>217</v>
      </c>
      <c r="AA381" s="14">
        <f t="shared" si="483"/>
        <v>7</v>
      </c>
      <c r="AB381" s="18">
        <f t="shared" si="484"/>
        <v>217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316</v>
      </c>
      <c r="D384" s="84">
        <f>SUM(D350:D383)</f>
        <v>613.19000000000005</v>
      </c>
      <c r="E384" s="83">
        <f>SUM(E350:E383)</f>
        <v>0</v>
      </c>
      <c r="F384" s="84">
        <f>SUM(F350:F383)</f>
        <v>136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316</v>
      </c>
      <c r="L384" s="84">
        <f t="shared" si="490"/>
        <v>477.19000000000005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315</v>
      </c>
      <c r="Q384" s="84">
        <f t="shared" si="491"/>
        <v>799.99</v>
      </c>
      <c r="R384" s="276">
        <f t="shared" si="491"/>
        <v>315</v>
      </c>
      <c r="S384" s="84">
        <f t="shared" si="491"/>
        <v>1277.1799999999998</v>
      </c>
      <c r="T384" s="83">
        <f t="shared" si="491"/>
        <v>316</v>
      </c>
      <c r="U384" s="84">
        <f t="shared" si="491"/>
        <v>477.19000000000005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181</v>
      </c>
      <c r="Z384" s="84">
        <f t="shared" si="492"/>
        <v>370.29</v>
      </c>
      <c r="AA384" s="276">
        <f t="shared" si="492"/>
        <v>181</v>
      </c>
      <c r="AB384" s="84">
        <f t="shared" si="492"/>
        <v>847.48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392.93311749999992</v>
      </c>
      <c r="R388" s="92"/>
      <c r="S388" s="18">
        <f>Q388</f>
        <v>392.93311749999992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392.93311749999992</v>
      </c>
      <c r="R391" s="276">
        <f t="shared" si="500"/>
        <v>0</v>
      </c>
      <c r="S391" s="84">
        <f t="shared" si="500"/>
        <v>392.93311749999992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52.35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1338</v>
      </c>
      <c r="Q393" s="129">
        <v>40.231999999999999</v>
      </c>
      <c r="R393" s="92">
        <f>P393</f>
        <v>1338</v>
      </c>
      <c r="S393" s="18">
        <f>Q393</f>
        <v>40.231999999999999</v>
      </c>
      <c r="T393" s="127"/>
      <c r="U393" s="129"/>
      <c r="V393" s="127"/>
      <c r="W393" s="129"/>
      <c r="X393" s="131"/>
      <c r="Y393" s="108">
        <v>1338</v>
      </c>
      <c r="Z393" s="129">
        <v>40.231999999999999</v>
      </c>
      <c r="AA393" s="14">
        <f t="shared" ref="AA393:AA396" si="503">Y393</f>
        <v>1338</v>
      </c>
      <c r="AB393" s="18">
        <f t="shared" ref="AB393:AB396" si="504">U393+Z393</f>
        <v>40.231999999999999</v>
      </c>
    </row>
    <row r="394" spans="1:29">
      <c r="A394" s="126"/>
      <c r="B394" s="127" t="s">
        <v>172</v>
      </c>
      <c r="C394" s="128"/>
      <c r="D394" s="129">
        <v>14.57</v>
      </c>
      <c r="E394" s="189">
        <v>77746</v>
      </c>
      <c r="F394" s="129">
        <v>4.66</v>
      </c>
      <c r="G394" s="8" t="e">
        <f t="shared" si="502"/>
        <v>#DIV/0!</v>
      </c>
      <c r="H394" s="18">
        <f t="shared" si="502"/>
        <v>31.983527796842825</v>
      </c>
      <c r="I394" s="127"/>
      <c r="J394" s="130"/>
      <c r="K394" s="127"/>
      <c r="L394" s="129"/>
      <c r="M394" s="127"/>
      <c r="N394" s="129"/>
      <c r="O394" s="131"/>
      <c r="P394" s="277">
        <v>20207</v>
      </c>
      <c r="Q394" s="129">
        <v>24.248000000000001</v>
      </c>
      <c r="R394" s="92">
        <f t="shared" ref="R394:R396" si="505">P394</f>
        <v>20207</v>
      </c>
      <c r="S394" s="18">
        <f t="shared" ref="S394:S396" si="506">Q394</f>
        <v>24.248000000000001</v>
      </c>
      <c r="T394" s="127"/>
      <c r="U394" s="129"/>
      <c r="V394" s="127"/>
      <c r="W394" s="129"/>
      <c r="X394" s="131"/>
      <c r="Y394" s="108">
        <v>20207</v>
      </c>
      <c r="Z394" s="129">
        <v>24.248000000000001</v>
      </c>
      <c r="AA394" s="14">
        <f t="shared" si="503"/>
        <v>20207</v>
      </c>
      <c r="AB394" s="18">
        <f t="shared" si="504"/>
        <v>24.248000000000001</v>
      </c>
    </row>
    <row r="395" spans="1:29">
      <c r="A395" s="126"/>
      <c r="B395" s="127" t="s">
        <v>173</v>
      </c>
      <c r="C395" s="128"/>
      <c r="D395" s="129">
        <v>90.11</v>
      </c>
      <c r="E395" s="189">
        <v>46798</v>
      </c>
      <c r="F395" s="129">
        <v>3.74</v>
      </c>
      <c r="G395" s="8" t="e">
        <f t="shared" si="502"/>
        <v>#DIV/0!</v>
      </c>
      <c r="H395" s="18">
        <f t="shared" si="502"/>
        <v>4.1504827433137281</v>
      </c>
      <c r="I395" s="127"/>
      <c r="J395" s="130"/>
      <c r="K395" s="127"/>
      <c r="L395" s="129"/>
      <c r="M395" s="127"/>
      <c r="N395" s="129"/>
      <c r="O395" s="131"/>
      <c r="P395" s="277">
        <v>447</v>
      </c>
      <c r="Q395" s="129">
        <v>109</v>
      </c>
      <c r="R395" s="92">
        <f t="shared" si="505"/>
        <v>447</v>
      </c>
      <c r="S395" s="18">
        <f t="shared" si="506"/>
        <v>109</v>
      </c>
      <c r="T395" s="127"/>
      <c r="U395" s="129"/>
      <c r="V395" s="127"/>
      <c r="W395" s="129"/>
      <c r="X395" s="131"/>
      <c r="Y395" s="108">
        <v>447</v>
      </c>
      <c r="Z395" s="129">
        <v>80</v>
      </c>
      <c r="AA395" s="14">
        <f t="shared" si="503"/>
        <v>447</v>
      </c>
      <c r="AB395" s="18">
        <f t="shared" si="504"/>
        <v>80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58.097968087499993</v>
      </c>
      <c r="R396" s="92">
        <f t="shared" si="505"/>
        <v>0</v>
      </c>
      <c r="S396" s="18">
        <f t="shared" si="506"/>
        <v>58.097968087499993</v>
      </c>
      <c r="T396" s="16"/>
      <c r="U396" s="18"/>
      <c r="V396" s="16"/>
      <c r="W396" s="18"/>
      <c r="X396" s="21"/>
      <c r="Y396" s="14"/>
      <c r="Z396" s="18">
        <v>35</v>
      </c>
      <c r="AA396" s="14">
        <f t="shared" si="503"/>
        <v>0</v>
      </c>
      <c r="AB396" s="18">
        <f t="shared" si="504"/>
        <v>35</v>
      </c>
    </row>
    <row r="397" spans="1:29" s="50" customFormat="1">
      <c r="A397" s="46"/>
      <c r="B397" s="82" t="s">
        <v>106</v>
      </c>
      <c r="C397" s="83"/>
      <c r="D397" s="84">
        <f>SUM(D393:D396)</f>
        <v>180.86199999999999</v>
      </c>
      <c r="E397" s="83">
        <f>SUM(E393:E396)</f>
        <v>124544</v>
      </c>
      <c r="F397" s="84">
        <f>SUM(F393:F396)</f>
        <v>8.4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21992</v>
      </c>
      <c r="Q397" s="84">
        <f t="shared" si="508"/>
        <v>231.57796808750001</v>
      </c>
      <c r="R397" s="276">
        <f t="shared" si="508"/>
        <v>21992</v>
      </c>
      <c r="S397" s="84">
        <f t="shared" si="508"/>
        <v>231.57796808750001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21992</v>
      </c>
      <c r="Z397" s="84">
        <f>SUM(Z393:Z396)</f>
        <v>179.48000000000002</v>
      </c>
      <c r="AA397" s="276">
        <f>SUM(AA393:AA396)</f>
        <v>21992</v>
      </c>
      <c r="AB397" s="84">
        <f>SUM(AB393:AB396)</f>
        <v>179.48000000000002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5570.4295999999995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4593.942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316</v>
      </c>
      <c r="L398" s="84">
        <f>SUM(L21+L44+L52+L76+L86+L109+L117+L141+L147+L149+L156+L162+L168+L174+L180+L186+L192+L206+L212+L216+L237+L258+L283+L297+L306+L311+L315+L322+L326+L330+L333+L337+L343+L347+L384+L391+L397)</f>
        <v>477.19000000000005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276866</v>
      </c>
      <c r="Q398" s="84">
        <f>SUM(Q21+Q44+Q52+Q76+Q86+Q109+Q117+Q141+Q147+Q149+Q156+Q162+Q168+Q174+Q180+Q186+Q192+Q206+Q212+Q216+Q237+Q258+Q283+Q297+Q306+Q311+Q315+Q322+Q326+Q330+Q333+Q337+Q343+Q347+Q384+Q391+Q397)</f>
        <v>6838.6464855874992</v>
      </c>
      <c r="R398" s="276">
        <f>R397+R391+R384+R347+R343+R337+R333+R330+R326+R322+R315+R311+R306+R297+R283+R260+R216+R212+R206+R193+R147+R143+R78</f>
        <v>276866</v>
      </c>
      <c r="S398" s="84">
        <f>SUM(S21+S44+S52+S76+S86+S109+S117+S141+S147+S149+S156+S162+S168+S174+S180+S186+S192+S206+S212+S216+S237+S258+S283+S297+S306+S311+S315+S322+S326+S330+S333+S337+S343+S347+S384+S391+S397)</f>
        <v>7315.8364855874997</v>
      </c>
      <c r="T398" s="83">
        <f>T397+T391+T384+T347+T343+T337+T333+T330+T326+T322+T315+T311+T306+T297+T283+T260+T216+T212+T206+T193+T147+T143+T78</f>
        <v>316</v>
      </c>
      <c r="U398" s="84">
        <f>SUM(U21+U44+U52+U76+U86+U109+U117+U141+U147+U149+U156+U162+U168+U174+U180+U186+U192+U206+U212+U216+U237+U258+U283+U297+U306+U311+U315+U322+U326+U330+U333+U337+U343+U347+U384+U391+U397)</f>
        <v>477.19000000000005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272631</v>
      </c>
      <c r="Z398" s="84">
        <f>SUM(Z21+Z44+Z52+Z76+Z86+Z109+Z117+Z141+Z147+Z149+Z156+Z162+Z168+Z174+Z180+Z186+Z192+Z206+Z212+Z216+Z237+Z258+Z283+Z297+Z306+Z311+Z315+Z322+Z326+Z330+Z333+Z337+Z343+Z347+Z384+Z391+Z397)</f>
        <v>5883.4950000000008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272631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6360.6850000000013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5570.4295999999995</v>
      </c>
      <c r="E403" s="82"/>
      <c r="F403" s="84">
        <f>F398</f>
        <v>4593.942</v>
      </c>
      <c r="G403" s="82"/>
      <c r="H403" s="82"/>
      <c r="I403" s="82"/>
      <c r="J403" s="84">
        <f>J398</f>
        <v>0</v>
      </c>
      <c r="K403" s="83"/>
      <c r="L403" s="84">
        <f>L398</f>
        <v>477.19000000000005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6838.6464855874992</v>
      </c>
      <c r="R403" s="276"/>
      <c r="S403" s="84">
        <f>S398</f>
        <v>7315.8364855874997</v>
      </c>
      <c r="T403" s="83"/>
      <c r="U403" s="84">
        <f>U398</f>
        <v>477.19000000000005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5883.4950000000008</v>
      </c>
      <c r="AA403" s="276"/>
      <c r="AB403" s="84">
        <f>AB398</f>
        <v>6360.6850000000013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 t="s">
        <v>343</v>
      </c>
      <c r="D407" s="18">
        <v>0</v>
      </c>
      <c r="E407" s="19"/>
      <c r="F407" s="18"/>
      <c r="G407" s="8" t="e">
        <f t="shared" ref="G407:H415" si="511">E407/C407*100</f>
        <v>#VALUE!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6</v>
      </c>
      <c r="Q407" s="18">
        <f>O407*P407</f>
        <v>1620</v>
      </c>
      <c r="R407" s="92">
        <f>P407</f>
        <v>6</v>
      </c>
      <c r="S407" s="18">
        <f>L407+Q407</f>
        <v>1620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>
        <v>0</v>
      </c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23</v>
      </c>
      <c r="Q412" s="18">
        <f t="shared" si="512"/>
        <v>69</v>
      </c>
      <c r="R412" s="92">
        <f t="shared" si="513"/>
        <v>23</v>
      </c>
      <c r="S412" s="18">
        <f t="shared" si="514"/>
        <v>69</v>
      </c>
      <c r="T412" s="22"/>
      <c r="U412" s="18"/>
      <c r="V412" s="22"/>
      <c r="W412" s="18"/>
      <c r="X412" s="21">
        <v>3</v>
      </c>
      <c r="Y412" s="14"/>
      <c r="Z412" s="18">
        <f t="shared" si="515"/>
        <v>0</v>
      </c>
      <c r="AA412" s="14">
        <f t="shared" si="516"/>
        <v>0</v>
      </c>
      <c r="AB412" s="18">
        <f t="shared" si="517"/>
        <v>0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23</v>
      </c>
      <c r="Q413" s="18">
        <f t="shared" si="512"/>
        <v>80.5</v>
      </c>
      <c r="R413" s="92">
        <f t="shared" si="513"/>
        <v>23</v>
      </c>
      <c r="S413" s="18">
        <f t="shared" si="514"/>
        <v>80.5</v>
      </c>
      <c r="T413" s="22"/>
      <c r="U413" s="18"/>
      <c r="V413" s="22"/>
      <c r="W413" s="18"/>
      <c r="X413" s="21">
        <v>3.5</v>
      </c>
      <c r="Y413" s="14"/>
      <c r="Z413" s="18">
        <f t="shared" si="515"/>
        <v>0</v>
      </c>
      <c r="AA413" s="14">
        <f t="shared" si="516"/>
        <v>0</v>
      </c>
      <c r="AB413" s="18">
        <f t="shared" si="517"/>
        <v>0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6</v>
      </c>
      <c r="Q414" s="18">
        <f t="shared" si="512"/>
        <v>4.5</v>
      </c>
      <c r="R414" s="92">
        <f t="shared" si="513"/>
        <v>6</v>
      </c>
      <c r="S414" s="18">
        <f t="shared" si="514"/>
        <v>4.5</v>
      </c>
      <c r="T414" s="22"/>
      <c r="U414" s="18"/>
      <c r="V414" s="22"/>
      <c r="W414" s="18"/>
      <c r="X414" s="21">
        <v>0.75</v>
      </c>
      <c r="Y414" s="14"/>
      <c r="Z414" s="18">
        <f t="shared" si="515"/>
        <v>0</v>
      </c>
      <c r="AA414" s="14">
        <f t="shared" si="516"/>
        <v>0</v>
      </c>
      <c r="AB414" s="18">
        <f t="shared" si="517"/>
        <v>0</v>
      </c>
    </row>
    <row r="415" spans="1:28">
      <c r="A415" s="8">
        <f t="shared" si="518"/>
        <v>26.090000000000014</v>
      </c>
      <c r="B415" s="22" t="s">
        <v>34</v>
      </c>
      <c r="C415" s="17">
        <v>2</v>
      </c>
      <c r="D415" s="18">
        <v>1.8</v>
      </c>
      <c r="E415" s="17">
        <f>C415</f>
        <v>2</v>
      </c>
      <c r="F415" s="18">
        <f>D415</f>
        <v>1.8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9</v>
      </c>
      <c r="Q415" s="18">
        <f t="shared" si="512"/>
        <v>8.1</v>
      </c>
      <c r="R415" s="92">
        <f t="shared" si="513"/>
        <v>9</v>
      </c>
      <c r="S415" s="18">
        <f t="shared" si="514"/>
        <v>8.1</v>
      </c>
      <c r="T415" s="22"/>
      <c r="U415" s="18"/>
      <c r="V415" s="22"/>
      <c r="W415" s="18"/>
      <c r="X415" s="21">
        <v>0.9</v>
      </c>
      <c r="Y415" s="14">
        <v>9</v>
      </c>
      <c r="Z415" s="18">
        <f t="shared" si="515"/>
        <v>8.1</v>
      </c>
      <c r="AA415" s="14">
        <f t="shared" si="516"/>
        <v>9</v>
      </c>
      <c r="AB415" s="18">
        <f t="shared" si="517"/>
        <v>8.1</v>
      </c>
    </row>
    <row r="416" spans="1:28" s="50" customFormat="1">
      <c r="A416" s="46"/>
      <c r="B416" s="89" t="s">
        <v>282</v>
      </c>
      <c r="C416" s="83">
        <f>SUM(C407:C415)</f>
        <v>2</v>
      </c>
      <c r="D416" s="84">
        <f>SUM(D407:D415)</f>
        <v>1.8</v>
      </c>
      <c r="E416" s="83">
        <f>SUM(E407:E415)</f>
        <v>2</v>
      </c>
      <c r="F416" s="84">
        <f>SUM(F407:F415)</f>
        <v>1.8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1782.1</v>
      </c>
      <c r="R416" s="276"/>
      <c r="S416" s="84">
        <f>SUM(S407:S415)</f>
        <v>1782.1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8.1</v>
      </c>
      <c r="AA416" s="276"/>
      <c r="AB416" s="84">
        <f>SUM(AB407:AB415)</f>
        <v>8.1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2040</v>
      </c>
      <c r="D418" s="53">
        <v>367.2</v>
      </c>
      <c r="E418" s="17">
        <f t="shared" ref="E418:F439" si="520">C418</f>
        <v>2040</v>
      </c>
      <c r="F418" s="18">
        <f t="shared" si="520"/>
        <v>367.2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2760</v>
      </c>
      <c r="Q418" s="18">
        <f t="shared" ref="Q418:Q439" si="522">O418*P418</f>
        <v>496.79999999999995</v>
      </c>
      <c r="R418" s="92">
        <f t="shared" ref="R418:R439" si="523">P418</f>
        <v>2760</v>
      </c>
      <c r="S418" s="18">
        <f t="shared" ref="S418:S439" si="524">L418+Q418</f>
        <v>496.79999999999995</v>
      </c>
      <c r="T418" s="51"/>
      <c r="U418" s="53"/>
      <c r="V418" s="51"/>
      <c r="W418" s="53"/>
      <c r="X418" s="250">
        <v>0.18</v>
      </c>
      <c r="Y418" s="312">
        <v>2190</v>
      </c>
      <c r="Z418" s="18">
        <f t="shared" ref="Z418:Z439" si="525">X418*Y418</f>
        <v>394.2</v>
      </c>
      <c r="AA418" s="14">
        <f t="shared" ref="AA418:AA439" si="526">Y418</f>
        <v>2190</v>
      </c>
      <c r="AB418" s="18">
        <f t="shared" ref="AB418:AB439" si="527">U418+Z418</f>
        <v>394.2</v>
      </c>
    </row>
    <row r="419" spans="1:28">
      <c r="A419" s="206">
        <f>+A418+0.01</f>
        <v>26.110000000000003</v>
      </c>
      <c r="B419" s="51" t="s">
        <v>285</v>
      </c>
      <c r="C419" s="52">
        <v>2040</v>
      </c>
      <c r="D419" s="53">
        <v>24.48</v>
      </c>
      <c r="E419" s="17">
        <f t="shared" si="520"/>
        <v>2040</v>
      </c>
      <c r="F419" s="18">
        <f t="shared" si="520"/>
        <v>24.48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2760</v>
      </c>
      <c r="Q419" s="18">
        <f t="shared" si="522"/>
        <v>33.119999999999997</v>
      </c>
      <c r="R419" s="92">
        <f t="shared" si="523"/>
        <v>2760</v>
      </c>
      <c r="S419" s="18">
        <f t="shared" si="524"/>
        <v>33.119999999999997</v>
      </c>
      <c r="T419" s="51"/>
      <c r="U419" s="53"/>
      <c r="V419" s="51"/>
      <c r="W419" s="53"/>
      <c r="X419" s="250">
        <v>1.2E-2</v>
      </c>
      <c r="Y419" s="312">
        <v>2190</v>
      </c>
      <c r="Z419" s="18">
        <f t="shared" si="525"/>
        <v>26.28</v>
      </c>
      <c r="AA419" s="14">
        <f t="shared" si="526"/>
        <v>2190</v>
      </c>
      <c r="AB419" s="18">
        <f t="shared" si="527"/>
        <v>26.28</v>
      </c>
    </row>
    <row r="420" spans="1:28" ht="47.25">
      <c r="A420" s="206">
        <f>+A419+0.01</f>
        <v>26.120000000000005</v>
      </c>
      <c r="B420" s="51" t="s">
        <v>286</v>
      </c>
      <c r="C420" s="52">
        <v>2040</v>
      </c>
      <c r="D420" s="53">
        <v>20.400000000000002</v>
      </c>
      <c r="E420" s="17">
        <f t="shared" si="520"/>
        <v>2040</v>
      </c>
      <c r="F420" s="18">
        <f t="shared" si="520"/>
        <v>20.400000000000002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2760</v>
      </c>
      <c r="Q420" s="18">
        <f t="shared" si="522"/>
        <v>27.6</v>
      </c>
      <c r="R420" s="92">
        <f t="shared" si="523"/>
        <v>2760</v>
      </c>
      <c r="S420" s="18">
        <f t="shared" si="524"/>
        <v>27.6</v>
      </c>
      <c r="T420" s="51"/>
      <c r="U420" s="53"/>
      <c r="V420" s="51"/>
      <c r="W420" s="53"/>
      <c r="X420" s="250">
        <v>0.01</v>
      </c>
      <c r="Y420" s="312">
        <v>2190</v>
      </c>
      <c r="Z420" s="18">
        <f t="shared" si="525"/>
        <v>21.900000000000002</v>
      </c>
      <c r="AA420" s="14">
        <f t="shared" si="526"/>
        <v>2190</v>
      </c>
      <c r="AB420" s="18">
        <f t="shared" si="527"/>
        <v>21.900000000000002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17</v>
      </c>
      <c r="D422" s="18">
        <v>51</v>
      </c>
      <c r="E422" s="17">
        <f t="shared" si="520"/>
        <v>17</v>
      </c>
      <c r="F422" s="18">
        <f t="shared" si="520"/>
        <v>51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23</v>
      </c>
      <c r="Q422" s="18">
        <f t="shared" si="522"/>
        <v>69</v>
      </c>
      <c r="R422" s="92">
        <f t="shared" si="523"/>
        <v>23</v>
      </c>
      <c r="S422" s="18">
        <f t="shared" si="524"/>
        <v>69</v>
      </c>
      <c r="T422" s="22"/>
      <c r="U422" s="18"/>
      <c r="V422" s="22"/>
      <c r="W422" s="18"/>
      <c r="X422" s="21">
        <v>3</v>
      </c>
      <c r="Y422" s="14">
        <v>17</v>
      </c>
      <c r="Z422" s="18">
        <f t="shared" si="525"/>
        <v>51</v>
      </c>
      <c r="AA422" s="14">
        <f t="shared" si="526"/>
        <v>17</v>
      </c>
      <c r="AB422" s="18">
        <f t="shared" si="527"/>
        <v>51</v>
      </c>
    </row>
    <row r="423" spans="1:28" ht="31.5">
      <c r="A423" s="206" t="s">
        <v>43</v>
      </c>
      <c r="B423" s="22" t="s">
        <v>77</v>
      </c>
      <c r="C423" s="17">
        <v>17</v>
      </c>
      <c r="D423" s="18">
        <v>51</v>
      </c>
      <c r="E423" s="17">
        <f t="shared" si="520"/>
        <v>17</v>
      </c>
      <c r="F423" s="18">
        <f t="shared" si="520"/>
        <v>51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23</v>
      </c>
      <c r="Q423" s="18">
        <f t="shared" si="522"/>
        <v>69</v>
      </c>
      <c r="R423" s="92">
        <f t="shared" si="523"/>
        <v>23</v>
      </c>
      <c r="S423" s="18">
        <f t="shared" si="524"/>
        <v>69</v>
      </c>
      <c r="T423" s="22"/>
      <c r="U423" s="18"/>
      <c r="V423" s="22"/>
      <c r="W423" s="18"/>
      <c r="X423" s="21">
        <v>3</v>
      </c>
      <c r="Y423" s="14">
        <v>17</v>
      </c>
      <c r="Z423" s="18">
        <f t="shared" si="525"/>
        <v>51</v>
      </c>
      <c r="AA423" s="14">
        <f t="shared" si="526"/>
        <v>17</v>
      </c>
      <c r="AB423" s="18">
        <f t="shared" si="527"/>
        <v>51</v>
      </c>
    </row>
    <row r="424" spans="1:28" ht="31.5">
      <c r="A424" s="206" t="s">
        <v>45</v>
      </c>
      <c r="B424" s="22" t="s">
        <v>78</v>
      </c>
      <c r="C424" s="17">
        <v>17</v>
      </c>
      <c r="D424" s="18">
        <v>163.20000000000002</v>
      </c>
      <c r="E424" s="17">
        <f t="shared" si="520"/>
        <v>17</v>
      </c>
      <c r="F424" s="18">
        <f t="shared" si="520"/>
        <v>163.20000000000002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23</v>
      </c>
      <c r="Q424" s="18">
        <f t="shared" si="522"/>
        <v>220.79999999999998</v>
      </c>
      <c r="R424" s="92">
        <f t="shared" si="523"/>
        <v>23</v>
      </c>
      <c r="S424" s="18">
        <f t="shared" si="524"/>
        <v>220.79999999999998</v>
      </c>
      <c r="T424" s="22"/>
      <c r="U424" s="18"/>
      <c r="V424" s="22"/>
      <c r="W424" s="18"/>
      <c r="X424" s="21">
        <v>9.6</v>
      </c>
      <c r="Y424" s="14">
        <v>17</v>
      </c>
      <c r="Z424" s="18">
        <f t="shared" si="525"/>
        <v>163.19999999999999</v>
      </c>
      <c r="AA424" s="14">
        <f t="shared" si="526"/>
        <v>17</v>
      </c>
      <c r="AB424" s="18">
        <f t="shared" si="527"/>
        <v>163.19999999999999</v>
      </c>
    </row>
    <row r="425" spans="1:28" ht="63">
      <c r="A425" s="206" t="s">
        <v>47</v>
      </c>
      <c r="B425" s="22" t="s">
        <v>79</v>
      </c>
      <c r="C425" s="17">
        <v>2</v>
      </c>
      <c r="D425" s="18">
        <v>2.88</v>
      </c>
      <c r="E425" s="17">
        <f t="shared" si="520"/>
        <v>2</v>
      </c>
      <c r="F425" s="18">
        <f t="shared" si="520"/>
        <v>2.88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2</v>
      </c>
      <c r="Q425" s="18">
        <f t="shared" si="522"/>
        <v>2.88</v>
      </c>
      <c r="R425" s="92">
        <f t="shared" si="523"/>
        <v>2</v>
      </c>
      <c r="S425" s="18">
        <f t="shared" si="524"/>
        <v>2.88</v>
      </c>
      <c r="T425" s="22"/>
      <c r="U425" s="18"/>
      <c r="V425" s="22"/>
      <c r="W425" s="18"/>
      <c r="X425" s="21">
        <v>1.44</v>
      </c>
      <c r="Y425" s="14">
        <v>2</v>
      </c>
      <c r="Z425" s="18">
        <f t="shared" si="525"/>
        <v>2.88</v>
      </c>
      <c r="AA425" s="14">
        <f t="shared" si="526"/>
        <v>2</v>
      </c>
      <c r="AB425" s="18">
        <f t="shared" si="527"/>
        <v>2.88</v>
      </c>
    </row>
    <row r="426" spans="1:28" ht="31.5">
      <c r="A426" s="206" t="s">
        <v>49</v>
      </c>
      <c r="B426" s="22" t="s">
        <v>80</v>
      </c>
      <c r="C426" s="17">
        <v>17</v>
      </c>
      <c r="D426" s="18">
        <v>30.6</v>
      </c>
      <c r="E426" s="17">
        <f t="shared" si="520"/>
        <v>17</v>
      </c>
      <c r="F426" s="18">
        <f t="shared" si="520"/>
        <v>30.6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23</v>
      </c>
      <c r="Q426" s="18">
        <f t="shared" si="522"/>
        <v>41.4</v>
      </c>
      <c r="R426" s="92">
        <f t="shared" si="523"/>
        <v>23</v>
      </c>
      <c r="S426" s="18">
        <f t="shared" si="524"/>
        <v>41.4</v>
      </c>
      <c r="T426" s="22"/>
      <c r="U426" s="18"/>
      <c r="V426" s="22"/>
      <c r="W426" s="18"/>
      <c r="X426" s="21">
        <v>1.8</v>
      </c>
      <c r="Y426" s="14">
        <v>17</v>
      </c>
      <c r="Z426" s="18">
        <f t="shared" si="525"/>
        <v>30.6</v>
      </c>
      <c r="AA426" s="14">
        <f t="shared" si="526"/>
        <v>17</v>
      </c>
      <c r="AB426" s="18">
        <f t="shared" si="527"/>
        <v>30.6</v>
      </c>
    </row>
    <row r="427" spans="1:28" ht="31.5">
      <c r="A427" s="206" t="s">
        <v>51</v>
      </c>
      <c r="B427" s="22" t="s">
        <v>50</v>
      </c>
      <c r="C427" s="17">
        <v>17</v>
      </c>
      <c r="D427" s="18">
        <v>20.399999999999999</v>
      </c>
      <c r="E427" s="17">
        <f t="shared" si="520"/>
        <v>17</v>
      </c>
      <c r="F427" s="18">
        <f t="shared" si="520"/>
        <v>20.399999999999999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23</v>
      </c>
      <c r="Q427" s="18">
        <f t="shared" si="522"/>
        <v>27.599999999999998</v>
      </c>
      <c r="R427" s="92">
        <f t="shared" si="523"/>
        <v>23</v>
      </c>
      <c r="S427" s="18">
        <f t="shared" si="524"/>
        <v>27.599999999999998</v>
      </c>
      <c r="T427" s="22"/>
      <c r="U427" s="18"/>
      <c r="V427" s="22"/>
      <c r="W427" s="18"/>
      <c r="X427" s="21">
        <v>1.2</v>
      </c>
      <c r="Y427" s="14">
        <v>17</v>
      </c>
      <c r="Z427" s="18">
        <f t="shared" si="525"/>
        <v>20.399999999999999</v>
      </c>
      <c r="AA427" s="14">
        <f t="shared" si="526"/>
        <v>17</v>
      </c>
      <c r="AB427" s="18">
        <f t="shared" si="527"/>
        <v>20.399999999999999</v>
      </c>
    </row>
    <row r="428" spans="1:28" ht="47.25">
      <c r="A428" s="206" t="s">
        <v>53</v>
      </c>
      <c r="B428" s="22" t="s">
        <v>81</v>
      </c>
      <c r="C428" s="17">
        <v>17</v>
      </c>
      <c r="D428" s="18">
        <v>20.399999999999999</v>
      </c>
      <c r="E428" s="17">
        <f t="shared" si="520"/>
        <v>17</v>
      </c>
      <c r="F428" s="18">
        <f t="shared" si="520"/>
        <v>20.399999999999999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23</v>
      </c>
      <c r="Q428" s="18">
        <f t="shared" si="522"/>
        <v>27.599999999999998</v>
      </c>
      <c r="R428" s="92">
        <f t="shared" si="523"/>
        <v>23</v>
      </c>
      <c r="S428" s="18">
        <f t="shared" si="524"/>
        <v>27.599999999999998</v>
      </c>
      <c r="T428" s="22"/>
      <c r="U428" s="18"/>
      <c r="V428" s="22"/>
      <c r="W428" s="18"/>
      <c r="X428" s="21">
        <v>1.2</v>
      </c>
      <c r="Y428" s="14">
        <v>17</v>
      </c>
      <c r="Z428" s="18">
        <f t="shared" si="525"/>
        <v>20.399999999999999</v>
      </c>
      <c r="AA428" s="14">
        <f t="shared" si="526"/>
        <v>17</v>
      </c>
      <c r="AB428" s="18">
        <f t="shared" si="527"/>
        <v>20.399999999999999</v>
      </c>
    </row>
    <row r="429" spans="1:28" ht="47.25">
      <c r="A429" s="206" t="s">
        <v>82</v>
      </c>
      <c r="B429" s="22" t="s">
        <v>83</v>
      </c>
      <c r="C429" s="17">
        <v>17</v>
      </c>
      <c r="D429" s="18">
        <v>30.6</v>
      </c>
      <c r="E429" s="17">
        <f t="shared" si="520"/>
        <v>17</v>
      </c>
      <c r="F429" s="18">
        <f t="shared" si="520"/>
        <v>30.6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23</v>
      </c>
      <c r="Q429" s="18">
        <f t="shared" si="522"/>
        <v>41.4</v>
      </c>
      <c r="R429" s="92">
        <f t="shared" si="523"/>
        <v>23</v>
      </c>
      <c r="S429" s="18">
        <f t="shared" si="524"/>
        <v>41.4</v>
      </c>
      <c r="T429" s="22"/>
      <c r="U429" s="18"/>
      <c r="V429" s="22"/>
      <c r="W429" s="18"/>
      <c r="X429" s="21">
        <v>1.8</v>
      </c>
      <c r="Y429" s="14">
        <v>17</v>
      </c>
      <c r="Z429" s="18">
        <f t="shared" si="525"/>
        <v>30.6</v>
      </c>
      <c r="AA429" s="14">
        <f t="shared" si="526"/>
        <v>17</v>
      </c>
      <c r="AB429" s="18">
        <f t="shared" si="527"/>
        <v>30.6</v>
      </c>
    </row>
    <row r="430" spans="1:28" ht="31.5">
      <c r="A430" s="206">
        <v>26.14</v>
      </c>
      <c r="B430" s="51" t="s">
        <v>287</v>
      </c>
      <c r="C430" s="52">
        <v>2040</v>
      </c>
      <c r="D430" s="53">
        <v>20.400000000000002</v>
      </c>
      <c r="E430" s="17">
        <f t="shared" si="520"/>
        <v>2040</v>
      </c>
      <c r="F430" s="18">
        <f t="shared" si="520"/>
        <v>20.400000000000002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2760</v>
      </c>
      <c r="Q430" s="18">
        <f t="shared" si="522"/>
        <v>27.6</v>
      </c>
      <c r="R430" s="92">
        <f t="shared" si="523"/>
        <v>2760</v>
      </c>
      <c r="S430" s="18">
        <f t="shared" si="524"/>
        <v>27.6</v>
      </c>
      <c r="T430" s="51"/>
      <c r="U430" s="53"/>
      <c r="V430" s="51"/>
      <c r="W430" s="53"/>
      <c r="X430" s="250">
        <v>0.01</v>
      </c>
      <c r="Y430" s="312">
        <v>2190</v>
      </c>
      <c r="Z430" s="18">
        <f t="shared" si="525"/>
        <v>21.900000000000002</v>
      </c>
      <c r="AA430" s="14">
        <f t="shared" si="526"/>
        <v>2190</v>
      </c>
      <c r="AB430" s="18">
        <f t="shared" si="527"/>
        <v>21.900000000000002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2040</v>
      </c>
      <c r="D431" s="53">
        <v>20.400000000000002</v>
      </c>
      <c r="E431" s="17">
        <f t="shared" si="520"/>
        <v>2040</v>
      </c>
      <c r="F431" s="18">
        <f t="shared" si="520"/>
        <v>20.400000000000002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2760</v>
      </c>
      <c r="Q431" s="18">
        <f t="shared" si="522"/>
        <v>27.6</v>
      </c>
      <c r="R431" s="92">
        <f t="shared" si="523"/>
        <v>2760</v>
      </c>
      <c r="S431" s="18">
        <f t="shared" si="524"/>
        <v>27.6</v>
      </c>
      <c r="T431" s="51"/>
      <c r="U431" s="53"/>
      <c r="V431" s="51"/>
      <c r="W431" s="53"/>
      <c r="X431" s="250">
        <v>0.01</v>
      </c>
      <c r="Y431" s="312">
        <v>2190</v>
      </c>
      <c r="Z431" s="18">
        <f t="shared" si="525"/>
        <v>21.900000000000002</v>
      </c>
      <c r="AA431" s="14">
        <f t="shared" si="526"/>
        <v>2190</v>
      </c>
      <c r="AB431" s="18">
        <f t="shared" si="527"/>
        <v>21.900000000000002</v>
      </c>
    </row>
    <row r="432" spans="1:28" ht="31.5">
      <c r="A432" s="206">
        <f t="shared" si="528"/>
        <v>26.160000000000004</v>
      </c>
      <c r="B432" s="51" t="s">
        <v>289</v>
      </c>
      <c r="C432" s="52">
        <v>2040</v>
      </c>
      <c r="D432" s="53">
        <v>25.5</v>
      </c>
      <c r="E432" s="17">
        <f t="shared" si="520"/>
        <v>2040</v>
      </c>
      <c r="F432" s="18">
        <f t="shared" si="520"/>
        <v>25.5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2760</v>
      </c>
      <c r="Q432" s="18">
        <f t="shared" si="522"/>
        <v>34.5</v>
      </c>
      <c r="R432" s="92">
        <f t="shared" si="523"/>
        <v>2760</v>
      </c>
      <c r="S432" s="18">
        <f t="shared" si="524"/>
        <v>34.5</v>
      </c>
      <c r="T432" s="51"/>
      <c r="U432" s="53"/>
      <c r="V432" s="51"/>
      <c r="W432" s="53"/>
      <c r="X432" s="250">
        <v>1.2500000000000001E-2</v>
      </c>
      <c r="Y432" s="312">
        <v>2190</v>
      </c>
      <c r="Z432" s="18">
        <f t="shared" si="525"/>
        <v>27.375</v>
      </c>
      <c r="AA432" s="14">
        <f t="shared" si="526"/>
        <v>2190</v>
      </c>
      <c r="AB432" s="18">
        <f t="shared" si="527"/>
        <v>27.375</v>
      </c>
    </row>
    <row r="433" spans="1:28">
      <c r="A433" s="206">
        <f t="shared" si="528"/>
        <v>26.170000000000005</v>
      </c>
      <c r="B433" s="51" t="s">
        <v>290</v>
      </c>
      <c r="C433" s="52">
        <v>2040</v>
      </c>
      <c r="D433" s="53">
        <v>15.299999999999999</v>
      </c>
      <c r="E433" s="17">
        <f t="shared" si="520"/>
        <v>2040</v>
      </c>
      <c r="F433" s="18">
        <f t="shared" si="520"/>
        <v>15.299999999999999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2760</v>
      </c>
      <c r="Q433" s="18">
        <f t="shared" si="522"/>
        <v>20.7</v>
      </c>
      <c r="R433" s="92">
        <f t="shared" si="523"/>
        <v>2760</v>
      </c>
      <c r="S433" s="18">
        <f t="shared" si="524"/>
        <v>20.7</v>
      </c>
      <c r="T433" s="51"/>
      <c r="U433" s="53"/>
      <c r="V433" s="51"/>
      <c r="W433" s="53"/>
      <c r="X433" s="250">
        <v>7.4999999999999997E-3</v>
      </c>
      <c r="Y433" s="312">
        <v>2190</v>
      </c>
      <c r="Z433" s="18">
        <f t="shared" si="525"/>
        <v>16.425000000000001</v>
      </c>
      <c r="AA433" s="14">
        <f t="shared" si="526"/>
        <v>2190</v>
      </c>
      <c r="AB433" s="18">
        <f t="shared" si="527"/>
        <v>16.425000000000001</v>
      </c>
    </row>
    <row r="434" spans="1:28" ht="31.5">
      <c r="A434" s="206">
        <f t="shared" si="528"/>
        <v>26.180000000000007</v>
      </c>
      <c r="B434" s="51" t="s">
        <v>291</v>
      </c>
      <c r="C434" s="52">
        <v>2040</v>
      </c>
      <c r="D434" s="53">
        <v>15.299999999999999</v>
      </c>
      <c r="E434" s="17">
        <f t="shared" si="520"/>
        <v>2040</v>
      </c>
      <c r="F434" s="18">
        <f t="shared" si="520"/>
        <v>15.299999999999999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2760</v>
      </c>
      <c r="Q434" s="18">
        <f t="shared" si="522"/>
        <v>20.7</v>
      </c>
      <c r="R434" s="92">
        <f t="shared" si="523"/>
        <v>2760</v>
      </c>
      <c r="S434" s="18">
        <f t="shared" si="524"/>
        <v>20.7</v>
      </c>
      <c r="T434" s="51"/>
      <c r="U434" s="53"/>
      <c r="V434" s="51"/>
      <c r="W434" s="53"/>
      <c r="X434" s="250">
        <v>7.4999999999999997E-3</v>
      </c>
      <c r="Y434" s="312">
        <v>2190</v>
      </c>
      <c r="Z434" s="18">
        <f t="shared" si="525"/>
        <v>16.425000000000001</v>
      </c>
      <c r="AA434" s="14">
        <f t="shared" si="526"/>
        <v>2190</v>
      </c>
      <c r="AB434" s="18">
        <f t="shared" si="527"/>
        <v>16.425000000000001</v>
      </c>
    </row>
    <row r="435" spans="1:28" ht="31.5">
      <c r="A435" s="206">
        <f t="shared" si="528"/>
        <v>26.190000000000008</v>
      </c>
      <c r="B435" s="51" t="s">
        <v>292</v>
      </c>
      <c r="C435" s="52">
        <v>2040</v>
      </c>
      <c r="D435" s="53">
        <v>4.08</v>
      </c>
      <c r="E435" s="17">
        <f t="shared" si="520"/>
        <v>2040</v>
      </c>
      <c r="F435" s="18">
        <f t="shared" si="520"/>
        <v>4.08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2760</v>
      </c>
      <c r="Q435" s="18">
        <f t="shared" si="522"/>
        <v>5.5200000000000005</v>
      </c>
      <c r="R435" s="92">
        <f t="shared" si="523"/>
        <v>2760</v>
      </c>
      <c r="S435" s="18">
        <f t="shared" si="524"/>
        <v>5.5200000000000005</v>
      </c>
      <c r="T435" s="51"/>
      <c r="U435" s="53"/>
      <c r="V435" s="51"/>
      <c r="W435" s="53"/>
      <c r="X435" s="250">
        <v>2E-3</v>
      </c>
      <c r="Y435" s="312">
        <v>2190</v>
      </c>
      <c r="Z435" s="18">
        <f t="shared" si="525"/>
        <v>4.38</v>
      </c>
      <c r="AA435" s="14">
        <f t="shared" si="526"/>
        <v>2190</v>
      </c>
      <c r="AB435" s="18">
        <f t="shared" si="527"/>
        <v>4.38</v>
      </c>
    </row>
    <row r="436" spans="1:28" ht="31.5">
      <c r="A436" s="206">
        <f t="shared" si="528"/>
        <v>26.20000000000001</v>
      </c>
      <c r="B436" s="51" t="s">
        <v>293</v>
      </c>
      <c r="C436" s="52">
        <v>2040</v>
      </c>
      <c r="D436" s="53">
        <v>4.08</v>
      </c>
      <c r="E436" s="17">
        <f t="shared" si="520"/>
        <v>2040</v>
      </c>
      <c r="F436" s="18">
        <f t="shared" si="520"/>
        <v>4.08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2760</v>
      </c>
      <c r="Q436" s="18">
        <f t="shared" si="522"/>
        <v>5.5200000000000005</v>
      </c>
      <c r="R436" s="92">
        <f t="shared" si="523"/>
        <v>2760</v>
      </c>
      <c r="S436" s="18">
        <f t="shared" si="524"/>
        <v>5.5200000000000005</v>
      </c>
      <c r="T436" s="51"/>
      <c r="U436" s="53"/>
      <c r="V436" s="51"/>
      <c r="W436" s="53"/>
      <c r="X436" s="250">
        <v>2E-3</v>
      </c>
      <c r="Y436" s="312">
        <v>2190</v>
      </c>
      <c r="Z436" s="18">
        <f t="shared" si="525"/>
        <v>4.38</v>
      </c>
      <c r="AA436" s="14">
        <f t="shared" si="526"/>
        <v>2190</v>
      </c>
      <c r="AB436" s="18">
        <f t="shared" si="527"/>
        <v>4.38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6</v>
      </c>
      <c r="Q437" s="18">
        <f t="shared" si="522"/>
        <v>10.44</v>
      </c>
      <c r="R437" s="92">
        <f t="shared" si="523"/>
        <v>6</v>
      </c>
      <c r="S437" s="18">
        <f t="shared" si="524"/>
        <v>10.44</v>
      </c>
      <c r="T437" s="208"/>
      <c r="U437" s="210"/>
      <c r="V437" s="208"/>
      <c r="W437" s="210"/>
      <c r="X437" s="259">
        <v>1.74</v>
      </c>
      <c r="Y437" s="312"/>
      <c r="Z437" s="18">
        <f t="shared" si="525"/>
        <v>0</v>
      </c>
      <c r="AA437" s="14">
        <f t="shared" si="526"/>
        <v>0</v>
      </c>
      <c r="AB437" s="18">
        <f t="shared" si="527"/>
        <v>0</v>
      </c>
    </row>
    <row r="438" spans="1:28" ht="31.5">
      <c r="A438" s="206">
        <f t="shared" si="528"/>
        <v>26.220000000000013</v>
      </c>
      <c r="B438" s="51" t="s">
        <v>294</v>
      </c>
      <c r="C438" s="52">
        <v>2040</v>
      </c>
      <c r="D438" s="53">
        <v>10.200000000000001</v>
      </c>
      <c r="E438" s="17">
        <f t="shared" si="520"/>
        <v>2040</v>
      </c>
      <c r="F438" s="18">
        <f t="shared" si="520"/>
        <v>10.200000000000001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2760</v>
      </c>
      <c r="Q438" s="18">
        <f t="shared" si="522"/>
        <v>13.8</v>
      </c>
      <c r="R438" s="92">
        <f t="shared" si="523"/>
        <v>2760</v>
      </c>
      <c r="S438" s="18">
        <f t="shared" si="524"/>
        <v>13.8</v>
      </c>
      <c r="T438" s="51"/>
      <c r="U438" s="53"/>
      <c r="V438" s="51"/>
      <c r="W438" s="53"/>
      <c r="X438" s="250">
        <v>5.0000000000000001E-3</v>
      </c>
      <c r="Y438" s="312">
        <v>2190</v>
      </c>
      <c r="Z438" s="18">
        <f t="shared" si="525"/>
        <v>10.950000000000001</v>
      </c>
      <c r="AA438" s="14">
        <f t="shared" si="526"/>
        <v>2190</v>
      </c>
      <c r="AB438" s="18">
        <f t="shared" si="527"/>
        <v>10.950000000000001</v>
      </c>
    </row>
    <row r="439" spans="1:28" ht="31.5">
      <c r="A439" s="206">
        <f t="shared" si="528"/>
        <v>26.230000000000015</v>
      </c>
      <c r="B439" s="51" t="s">
        <v>93</v>
      </c>
      <c r="C439" s="52">
        <v>2040</v>
      </c>
      <c r="D439" s="53">
        <v>4.08</v>
      </c>
      <c r="E439" s="17">
        <f t="shared" si="520"/>
        <v>2040</v>
      </c>
      <c r="F439" s="18">
        <f t="shared" si="520"/>
        <v>4.08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2760</v>
      </c>
      <c r="Q439" s="18">
        <f t="shared" si="522"/>
        <v>5.5200000000000005</v>
      </c>
      <c r="R439" s="92">
        <f t="shared" si="523"/>
        <v>2760</v>
      </c>
      <c r="S439" s="18">
        <f t="shared" si="524"/>
        <v>5.5200000000000005</v>
      </c>
      <c r="T439" s="51"/>
      <c r="U439" s="53"/>
      <c r="V439" s="51"/>
      <c r="W439" s="53"/>
      <c r="X439" s="250">
        <v>2E-3</v>
      </c>
      <c r="Y439" s="312">
        <v>2190</v>
      </c>
      <c r="Z439" s="18">
        <f t="shared" si="525"/>
        <v>4.38</v>
      </c>
      <c r="AA439" s="14">
        <f t="shared" si="526"/>
        <v>2190</v>
      </c>
      <c r="AB439" s="18">
        <f t="shared" si="527"/>
        <v>4.38</v>
      </c>
    </row>
    <row r="440" spans="1:28" s="50" customFormat="1">
      <c r="A440" s="46"/>
      <c r="B440" s="89" t="s">
        <v>295</v>
      </c>
      <c r="C440" s="82"/>
      <c r="D440" s="84">
        <f>SUM(D418:D439)</f>
        <v>901.5</v>
      </c>
      <c r="E440" s="82"/>
      <c r="F440" s="84">
        <f>SUM(F418:F439)</f>
        <v>901.5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1229.0999999999999</v>
      </c>
      <c r="R440" s="85"/>
      <c r="S440" s="84">
        <f>SUM(S418:S439)</f>
        <v>1229.0999999999999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2190</v>
      </c>
      <c r="Z440" s="84">
        <f>SUM(Z418:Z439)</f>
        <v>940.57499999999982</v>
      </c>
      <c r="AA440" s="276"/>
      <c r="AB440" s="84">
        <f>SUM(AB418:AB439)</f>
        <v>940.57499999999982</v>
      </c>
    </row>
    <row r="441" spans="1:28" s="50" customFormat="1" ht="31.5">
      <c r="A441" s="46"/>
      <c r="B441" s="89" t="s">
        <v>296</v>
      </c>
      <c r="C441" s="82"/>
      <c r="D441" s="84">
        <f>D416+D440</f>
        <v>903.3</v>
      </c>
      <c r="E441" s="82"/>
      <c r="F441" s="84">
        <f>F416+F440</f>
        <v>903.3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3011.2</v>
      </c>
      <c r="R441" s="85"/>
      <c r="S441" s="84">
        <f>S416+S440</f>
        <v>3011.2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2190</v>
      </c>
      <c r="Z441" s="84">
        <f>Z416+Z440</f>
        <v>948.67499999999984</v>
      </c>
      <c r="AA441" s="276"/>
      <c r="AB441" s="84">
        <f>AB416+AB440</f>
        <v>948.67499999999984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903.3</v>
      </c>
      <c r="E514" s="228">
        <f t="shared" ref="E514" si="547">E440</f>
        <v>0</v>
      </c>
      <c r="F514" s="11">
        <f>F441</f>
        <v>903.3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3011.2</v>
      </c>
      <c r="R514" s="199">
        <f>R422</f>
        <v>23</v>
      </c>
      <c r="S514" s="11">
        <f>S441</f>
        <v>3011.2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2190</v>
      </c>
      <c r="Z514" s="11">
        <f>Z441</f>
        <v>948.67499999999984</v>
      </c>
      <c r="AA514" s="199">
        <f>AA422</f>
        <v>17</v>
      </c>
      <c r="AB514" s="11">
        <f>AB441</f>
        <v>948.67499999999984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903.3</v>
      </c>
      <c r="E515" s="228">
        <f t="shared" ref="E515" si="554">E514</f>
        <v>0</v>
      </c>
      <c r="F515" s="11">
        <f>F514</f>
        <v>903.3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3011.2</v>
      </c>
      <c r="R515" s="199">
        <f t="shared" ref="R515:U515" si="558">R514</f>
        <v>23</v>
      </c>
      <c r="S515" s="11">
        <f>S514</f>
        <v>3011.2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2190</v>
      </c>
      <c r="Z515" s="11">
        <f>Z514</f>
        <v>948.67499999999984</v>
      </c>
      <c r="AA515" s="199">
        <f t="shared" si="560"/>
        <v>17</v>
      </c>
      <c r="AB515" s="11">
        <f>AB514</f>
        <v>948.67499999999984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6473.7295999999997</v>
      </c>
      <c r="E516" s="228">
        <f t="shared" ref="E516" si="561">E515+E403</f>
        <v>0</v>
      </c>
      <c r="F516" s="11">
        <f>F403+F515</f>
        <v>5497.2420000000002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477.19000000000005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9849.846485587499</v>
      </c>
      <c r="R516" s="199">
        <f t="shared" ref="R516:T516" si="565">R515+R403</f>
        <v>23</v>
      </c>
      <c r="S516" s="11">
        <f>S403+S515</f>
        <v>10327.0364855875</v>
      </c>
      <c r="T516" s="228">
        <f t="shared" si="565"/>
        <v>0</v>
      </c>
      <c r="U516" s="11">
        <f>U403+U515</f>
        <v>477.19000000000005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2190</v>
      </c>
      <c r="Z516" s="11">
        <f>Z403+Z515</f>
        <v>6832.170000000001</v>
      </c>
      <c r="AA516" s="199">
        <f t="shared" si="566"/>
        <v>17</v>
      </c>
      <c r="AB516" s="11">
        <f>AB403+AB515</f>
        <v>7309.3600000000015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Sangareddy&amp;C&amp;"-,Bold"&amp;18Costing Sheets for AWP&amp;&amp;B 2017-18 - SSA-RTE&amp;R&amp;"-,Bold"&amp;20Annexure-XII(Rs. in lakh)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9">
    <tabColor theme="5" tint="-0.249977111117893"/>
  </sheetPr>
  <dimension ref="A1:AC517"/>
  <sheetViews>
    <sheetView showZeros="0" zoomScale="70" zoomScaleNormal="70" zoomScaleSheetLayoutView="70" workbookViewId="0">
      <pane xSplit="2" ySplit="5" topLeftCell="O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120</v>
      </c>
      <c r="Q145" s="18">
        <f t="shared" ref="Q145:Q146" si="141">O145*P145</f>
        <v>3.5999999999999996</v>
      </c>
      <c r="R145" s="92">
        <f t="shared" ref="R145:R146" si="142">P145</f>
        <v>120</v>
      </c>
      <c r="S145" s="18">
        <f t="shared" ref="S145:S146" si="143">L145+Q145</f>
        <v>3.5999999999999996</v>
      </c>
      <c r="T145" s="16"/>
      <c r="U145" s="18"/>
      <c r="V145" s="16"/>
      <c r="W145" s="18"/>
      <c r="X145" s="21">
        <v>0.03</v>
      </c>
      <c r="Y145" s="14">
        <v>120</v>
      </c>
      <c r="Z145" s="18">
        <f t="shared" ref="Z145:Z146" si="144">X145*Y145</f>
        <v>3.5999999999999996</v>
      </c>
      <c r="AA145" s="14">
        <f t="shared" ref="AA145:AA146" si="145">Y145</f>
        <v>120</v>
      </c>
      <c r="AB145" s="18">
        <f t="shared" ref="AB145:AB146" si="146">U145+Z145</f>
        <v>3.5999999999999996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120</v>
      </c>
      <c r="Q147" s="84">
        <f t="shared" si="149"/>
        <v>3.5999999999999996</v>
      </c>
      <c r="R147" s="276">
        <f t="shared" si="149"/>
        <v>120</v>
      </c>
      <c r="S147" s="84">
        <f t="shared" si="149"/>
        <v>3.5999999999999996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120</v>
      </c>
      <c r="Z147" s="84">
        <f t="shared" si="151"/>
        <v>3.5999999999999996</v>
      </c>
      <c r="AA147" s="276">
        <f t="shared" si="151"/>
        <v>120</v>
      </c>
      <c r="AB147" s="84">
        <f t="shared" si="151"/>
        <v>3.5999999999999996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142</v>
      </c>
      <c r="D164" s="18">
        <f>C164*O164</f>
        <v>8.52</v>
      </c>
      <c r="E164" s="19">
        <v>85</v>
      </c>
      <c r="F164" s="18"/>
      <c r="G164" s="8">
        <f t="shared" ref="G164:H167" si="182">E164/C164*100</f>
        <v>59.859154929577464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37</v>
      </c>
      <c r="Q166" s="18">
        <f t="shared" si="183"/>
        <v>1.1099999999999999</v>
      </c>
      <c r="R166" s="92">
        <f t="shared" si="184"/>
        <v>37</v>
      </c>
      <c r="S166" s="18">
        <f t="shared" si="185"/>
        <v>1.1099999999999999</v>
      </c>
      <c r="T166" s="16"/>
      <c r="U166" s="18"/>
      <c r="V166" s="16"/>
      <c r="W166" s="18"/>
      <c r="X166" s="21">
        <v>0.03</v>
      </c>
      <c r="Y166" s="14">
        <v>12</v>
      </c>
      <c r="Z166" s="18">
        <f t="shared" si="186"/>
        <v>0.36</v>
      </c>
      <c r="AA166" s="14">
        <f t="shared" si="187"/>
        <v>12</v>
      </c>
      <c r="AB166" s="18">
        <f t="shared" si="188"/>
        <v>0.36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142</v>
      </c>
      <c r="D168" s="84">
        <f>SUM(D164:D167)</f>
        <v>8.52</v>
      </c>
      <c r="E168" s="83">
        <f>SUM(E164:E167)</f>
        <v>85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37</v>
      </c>
      <c r="Q168" s="84">
        <f t="shared" si="191"/>
        <v>1.1099999999999999</v>
      </c>
      <c r="R168" s="276">
        <f t="shared" si="191"/>
        <v>37</v>
      </c>
      <c r="S168" s="84">
        <f t="shared" si="191"/>
        <v>1.1099999999999999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12</v>
      </c>
      <c r="Z168" s="84">
        <f t="shared" si="193"/>
        <v>0.36</v>
      </c>
      <c r="AA168" s="276">
        <f t="shared" si="193"/>
        <v>12</v>
      </c>
      <c r="AB168" s="84">
        <f t="shared" si="193"/>
        <v>0.36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85</v>
      </c>
      <c r="Q172" s="18">
        <f t="shared" si="195"/>
        <v>2.5499999999999998</v>
      </c>
      <c r="R172" s="92">
        <f t="shared" si="196"/>
        <v>85</v>
      </c>
      <c r="S172" s="18">
        <f t="shared" si="197"/>
        <v>2.5499999999999998</v>
      </c>
      <c r="T172" s="16"/>
      <c r="U172" s="18"/>
      <c r="V172" s="16"/>
      <c r="W172" s="18"/>
      <c r="X172" s="21">
        <v>0.03</v>
      </c>
      <c r="Y172" s="14">
        <v>85</v>
      </c>
      <c r="Z172" s="18">
        <f t="shared" si="198"/>
        <v>2.5499999999999998</v>
      </c>
      <c r="AA172" s="14">
        <f t="shared" si="199"/>
        <v>85</v>
      </c>
      <c r="AB172" s="18">
        <f t="shared" si="200"/>
        <v>2.5499999999999998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85</v>
      </c>
      <c r="Q174" s="84">
        <f t="shared" si="203"/>
        <v>2.5499999999999998</v>
      </c>
      <c r="R174" s="276">
        <f t="shared" si="203"/>
        <v>85</v>
      </c>
      <c r="S174" s="84">
        <f t="shared" si="203"/>
        <v>2.5499999999999998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85</v>
      </c>
      <c r="Z174" s="84">
        <f t="shared" si="205"/>
        <v>2.5499999999999998</v>
      </c>
      <c r="AA174" s="276">
        <f t="shared" si="205"/>
        <v>85</v>
      </c>
      <c r="AB174" s="84">
        <f t="shared" si="205"/>
        <v>2.5499999999999998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312</v>
      </c>
      <c r="D176" s="18">
        <f>C176*O176</f>
        <v>18.72</v>
      </c>
      <c r="E176" s="19">
        <v>308</v>
      </c>
      <c r="F176" s="18"/>
      <c r="G176" s="8">
        <f t="shared" ref="G176:H179" si="206">E176/C176*100</f>
        <v>98.71794871794873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308</v>
      </c>
      <c r="Q176" s="18">
        <f t="shared" ref="Q176:Q179" si="207">O176*P176</f>
        <v>18.48</v>
      </c>
      <c r="R176" s="92">
        <f t="shared" ref="R176:R179" si="208">P176</f>
        <v>308</v>
      </c>
      <c r="S176" s="18">
        <f t="shared" ref="S176:S179" si="209">L176+Q176</f>
        <v>18.48</v>
      </c>
      <c r="T176" s="16"/>
      <c r="U176" s="18"/>
      <c r="V176" s="16"/>
      <c r="W176" s="18"/>
      <c r="X176" s="21">
        <v>0.06</v>
      </c>
      <c r="Y176" s="14">
        <v>100</v>
      </c>
      <c r="Z176" s="18">
        <f t="shared" ref="Z176:Z179" si="210">X176*Y176</f>
        <v>6</v>
      </c>
      <c r="AA176" s="14">
        <f t="shared" ref="AA176:AA179" si="211">Y176</f>
        <v>100</v>
      </c>
      <c r="AB176" s="18">
        <f t="shared" ref="AB176:AB179" si="212">U176+Z176</f>
        <v>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312</v>
      </c>
      <c r="D180" s="84">
        <f>SUM(D176:D179)</f>
        <v>18.72</v>
      </c>
      <c r="E180" s="83">
        <f>SUM(E176:E179)</f>
        <v>308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308</v>
      </c>
      <c r="Q180" s="84">
        <f t="shared" si="215"/>
        <v>18.48</v>
      </c>
      <c r="R180" s="276">
        <f t="shared" si="215"/>
        <v>308</v>
      </c>
      <c r="S180" s="84">
        <f t="shared" si="215"/>
        <v>18.48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100</v>
      </c>
      <c r="Z180" s="84">
        <f t="shared" si="217"/>
        <v>6</v>
      </c>
      <c r="AA180" s="276">
        <f t="shared" si="217"/>
        <v>100</v>
      </c>
      <c r="AB180" s="84">
        <f t="shared" si="217"/>
        <v>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454</v>
      </c>
      <c r="D193" s="84">
        <f>D156+D162+D168+D174+D180+D186+D192</f>
        <v>27.24</v>
      </c>
      <c r="E193" s="83">
        <f>E156+E162+E168+E174+E180+E186+E192</f>
        <v>393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430</v>
      </c>
      <c r="Q193" s="84">
        <f t="shared" si="244"/>
        <v>22.14</v>
      </c>
      <c r="R193" s="276">
        <f t="shared" si="244"/>
        <v>430</v>
      </c>
      <c r="S193" s="84">
        <f t="shared" si="244"/>
        <v>22.14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197</v>
      </c>
      <c r="Z193" s="84">
        <f t="shared" si="246"/>
        <v>8.91</v>
      </c>
      <c r="AA193" s="276">
        <f t="shared" si="246"/>
        <v>197</v>
      </c>
      <c r="AB193" s="84">
        <f t="shared" si="246"/>
        <v>8.91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18932</v>
      </c>
      <c r="Q197" s="212">
        <f t="shared" ref="Q197:Q205" si="248">O197*P197</f>
        <v>28.398</v>
      </c>
      <c r="R197" s="313">
        <f t="shared" ref="R197:R205" si="249">P197</f>
        <v>18932</v>
      </c>
      <c r="S197" s="212">
        <f t="shared" ref="S197:S205" si="250">L197+Q197</f>
        <v>28.398</v>
      </c>
      <c r="T197" s="335"/>
      <c r="U197" s="212"/>
      <c r="V197" s="335"/>
      <c r="W197" s="212"/>
      <c r="X197" s="338">
        <v>1.5E-3</v>
      </c>
      <c r="Y197" s="214">
        <v>18932</v>
      </c>
      <c r="Z197" s="212">
        <f t="shared" ref="Z197:Z205" si="251">X197*Y197</f>
        <v>28.398</v>
      </c>
      <c r="AA197" s="214">
        <f t="shared" ref="AA197:AA205" si="252">Y197</f>
        <v>18932</v>
      </c>
      <c r="AB197" s="212">
        <f t="shared" ref="AB197:AB205" si="253">U197+Z197</f>
        <v>28.398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16</v>
      </c>
      <c r="Q198" s="212">
        <f t="shared" si="248"/>
        <v>2.4E-2</v>
      </c>
      <c r="R198" s="313">
        <f t="shared" si="249"/>
        <v>16</v>
      </c>
      <c r="S198" s="212">
        <f t="shared" si="250"/>
        <v>2.4E-2</v>
      </c>
      <c r="T198" s="335"/>
      <c r="U198" s="212"/>
      <c r="V198" s="335"/>
      <c r="W198" s="212"/>
      <c r="X198" s="338">
        <v>1.5E-3</v>
      </c>
      <c r="Y198" s="214">
        <v>16</v>
      </c>
      <c r="Z198" s="212">
        <f t="shared" si="251"/>
        <v>2.4E-2</v>
      </c>
      <c r="AA198" s="214">
        <f t="shared" si="252"/>
        <v>16</v>
      </c>
      <c r="AB198" s="212">
        <f t="shared" si="253"/>
        <v>2.4E-2</v>
      </c>
    </row>
    <row r="199" spans="1:28" s="339" customFormat="1">
      <c r="A199" s="211"/>
      <c r="B199" s="335" t="s">
        <v>126</v>
      </c>
      <c r="C199" s="336">
        <v>7</v>
      </c>
      <c r="D199" s="212">
        <f>C199*0.0015</f>
        <v>1.0500000000000001E-2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12</v>
      </c>
      <c r="Q199" s="212">
        <f t="shared" si="248"/>
        <v>1.8000000000000002E-2</v>
      </c>
      <c r="R199" s="313">
        <f t="shared" si="249"/>
        <v>12</v>
      </c>
      <c r="S199" s="212">
        <f t="shared" si="250"/>
        <v>1.8000000000000002E-2</v>
      </c>
      <c r="T199" s="335"/>
      <c r="U199" s="212"/>
      <c r="V199" s="335"/>
      <c r="W199" s="212"/>
      <c r="X199" s="338">
        <v>1.5E-3</v>
      </c>
      <c r="Y199" s="214">
        <v>12</v>
      </c>
      <c r="Z199" s="212">
        <f t="shared" si="251"/>
        <v>1.8000000000000002E-2</v>
      </c>
      <c r="AA199" s="214">
        <f t="shared" si="252"/>
        <v>12</v>
      </c>
      <c r="AB199" s="212">
        <f t="shared" si="253"/>
        <v>1.8000000000000002E-2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26632</v>
      </c>
      <c r="Q200" s="212">
        <f t="shared" si="248"/>
        <v>39.948</v>
      </c>
      <c r="R200" s="313">
        <f t="shared" si="249"/>
        <v>26632</v>
      </c>
      <c r="S200" s="212">
        <f t="shared" si="250"/>
        <v>39.948</v>
      </c>
      <c r="T200" s="335"/>
      <c r="U200" s="212"/>
      <c r="V200" s="335"/>
      <c r="W200" s="212"/>
      <c r="X200" s="338">
        <v>1.5E-3</v>
      </c>
      <c r="Y200" s="214">
        <v>26632</v>
      </c>
      <c r="Z200" s="212">
        <f t="shared" si="251"/>
        <v>39.948</v>
      </c>
      <c r="AA200" s="214">
        <f t="shared" si="252"/>
        <v>26632</v>
      </c>
      <c r="AB200" s="212">
        <f t="shared" si="253"/>
        <v>39.948</v>
      </c>
    </row>
    <row r="201" spans="1:28" s="339" customFormat="1">
      <c r="A201" s="211"/>
      <c r="B201" s="335" t="s">
        <v>128</v>
      </c>
      <c r="C201" s="336">
        <v>37</v>
      </c>
      <c r="D201" s="212">
        <f>C201*0.0015</f>
        <v>5.5500000000000001E-2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23</v>
      </c>
      <c r="Q201" s="212">
        <f t="shared" si="248"/>
        <v>3.4500000000000003E-2</v>
      </c>
      <c r="R201" s="313">
        <f t="shared" si="249"/>
        <v>23</v>
      </c>
      <c r="S201" s="212">
        <f t="shared" si="250"/>
        <v>3.4500000000000003E-2</v>
      </c>
      <c r="T201" s="335"/>
      <c r="U201" s="212"/>
      <c r="V201" s="335"/>
      <c r="W201" s="212"/>
      <c r="X201" s="338">
        <v>1.5E-3</v>
      </c>
      <c r="Y201" s="214">
        <v>23</v>
      </c>
      <c r="Z201" s="212">
        <f t="shared" si="251"/>
        <v>3.4500000000000003E-2</v>
      </c>
      <c r="AA201" s="214">
        <f t="shared" si="252"/>
        <v>23</v>
      </c>
      <c r="AB201" s="212">
        <f t="shared" si="253"/>
        <v>3.4500000000000003E-2</v>
      </c>
    </row>
    <row r="202" spans="1:28" s="339" customFormat="1">
      <c r="A202" s="211"/>
      <c r="B202" s="335" t="s">
        <v>129</v>
      </c>
      <c r="C202" s="336">
        <v>26</v>
      </c>
      <c r="D202" s="212">
        <f>C202*0.0015</f>
        <v>3.9E-2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29</v>
      </c>
      <c r="Q202" s="212">
        <f t="shared" si="248"/>
        <v>4.3500000000000004E-2</v>
      </c>
      <c r="R202" s="313">
        <f t="shared" si="249"/>
        <v>29</v>
      </c>
      <c r="S202" s="212">
        <f t="shared" si="250"/>
        <v>4.3500000000000004E-2</v>
      </c>
      <c r="T202" s="335"/>
      <c r="U202" s="212"/>
      <c r="V202" s="335"/>
      <c r="W202" s="212"/>
      <c r="X202" s="338">
        <v>1.5E-3</v>
      </c>
      <c r="Y202" s="214">
        <v>29</v>
      </c>
      <c r="Z202" s="212">
        <f t="shared" si="251"/>
        <v>4.3500000000000004E-2</v>
      </c>
      <c r="AA202" s="214">
        <f t="shared" si="252"/>
        <v>29</v>
      </c>
      <c r="AB202" s="212">
        <f t="shared" si="253"/>
        <v>4.3500000000000004E-2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31218</v>
      </c>
      <c r="Q203" s="212">
        <f t="shared" si="248"/>
        <v>78.045000000000002</v>
      </c>
      <c r="R203" s="313">
        <f t="shared" si="249"/>
        <v>31218</v>
      </c>
      <c r="S203" s="212">
        <f t="shared" si="250"/>
        <v>78.045000000000002</v>
      </c>
      <c r="T203" s="335"/>
      <c r="U203" s="212"/>
      <c r="V203" s="335"/>
      <c r="W203" s="212"/>
      <c r="X203" s="338">
        <v>2.5000000000000001E-3</v>
      </c>
      <c r="Y203" s="214">
        <v>31218</v>
      </c>
      <c r="Z203" s="212">
        <f t="shared" si="251"/>
        <v>78.045000000000002</v>
      </c>
      <c r="AA203" s="214">
        <f t="shared" si="252"/>
        <v>31218</v>
      </c>
      <c r="AB203" s="212">
        <f t="shared" si="253"/>
        <v>78.045000000000002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101</v>
      </c>
      <c r="D204" s="212">
        <f>C204*0.0025</f>
        <v>0.2525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36</v>
      </c>
      <c r="Q204" s="212">
        <f t="shared" si="248"/>
        <v>0.09</v>
      </c>
      <c r="R204" s="313">
        <f t="shared" si="249"/>
        <v>36</v>
      </c>
      <c r="S204" s="212">
        <f t="shared" si="250"/>
        <v>0.09</v>
      </c>
      <c r="T204" s="335"/>
      <c r="U204" s="212"/>
      <c r="V204" s="335"/>
      <c r="W204" s="212"/>
      <c r="X204" s="338">
        <v>2.5000000000000001E-3</v>
      </c>
      <c r="Y204" s="214">
        <v>36</v>
      </c>
      <c r="Z204" s="212">
        <f t="shared" si="251"/>
        <v>0.09</v>
      </c>
      <c r="AA204" s="214">
        <f t="shared" si="252"/>
        <v>36</v>
      </c>
      <c r="AB204" s="212">
        <f t="shared" si="253"/>
        <v>0.09</v>
      </c>
    </row>
    <row r="205" spans="1:28">
      <c r="A205" s="8">
        <f>+A204+0.01</f>
        <v>7.0399999999999991</v>
      </c>
      <c r="B205" s="16" t="s">
        <v>132</v>
      </c>
      <c r="C205" s="17">
        <v>27</v>
      </c>
      <c r="D205" s="18">
        <f>C205*0.0025</f>
        <v>6.7500000000000004E-2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84</v>
      </c>
      <c r="Q205" s="18">
        <f t="shared" si="248"/>
        <v>0.21</v>
      </c>
      <c r="R205" s="92">
        <f t="shared" si="249"/>
        <v>84</v>
      </c>
      <c r="S205" s="18">
        <f t="shared" si="250"/>
        <v>0.21</v>
      </c>
      <c r="T205" s="16"/>
      <c r="U205" s="18"/>
      <c r="V205" s="16"/>
      <c r="W205" s="18"/>
      <c r="X205" s="21">
        <v>2.5000000000000001E-3</v>
      </c>
      <c r="Y205" s="14">
        <v>84</v>
      </c>
      <c r="Z205" s="18">
        <f t="shared" si="251"/>
        <v>0.21</v>
      </c>
      <c r="AA205" s="14">
        <f t="shared" si="252"/>
        <v>84</v>
      </c>
      <c r="AB205" s="18">
        <f t="shared" si="253"/>
        <v>0.21</v>
      </c>
    </row>
    <row r="206" spans="1:28" s="50" customFormat="1">
      <c r="A206" s="46"/>
      <c r="B206" s="82" t="s">
        <v>104</v>
      </c>
      <c r="C206" s="83">
        <f>SUM(C197:C205)</f>
        <v>198</v>
      </c>
      <c r="D206" s="84">
        <f>SUM(D197:D205)</f>
        <v>0.42500000000000004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76982</v>
      </c>
      <c r="Q206" s="84">
        <f t="shared" si="256"/>
        <v>146.81100000000001</v>
      </c>
      <c r="R206" s="276">
        <f t="shared" si="256"/>
        <v>76982</v>
      </c>
      <c r="S206" s="84">
        <f t="shared" si="256"/>
        <v>146.81100000000001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76982</v>
      </c>
      <c r="Z206" s="84">
        <f t="shared" si="258"/>
        <v>146.81100000000001</v>
      </c>
      <c r="AA206" s="276">
        <f t="shared" si="258"/>
        <v>76982</v>
      </c>
      <c r="AB206" s="84">
        <f t="shared" si="258"/>
        <v>146.81100000000001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40686</v>
      </c>
      <c r="D208" s="18">
        <v>162.744</v>
      </c>
      <c r="E208" s="17">
        <f>C208</f>
        <v>40686</v>
      </c>
      <c r="F208" s="18">
        <f>D208</f>
        <v>162.744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37741</v>
      </c>
      <c r="Q208" s="18">
        <f t="shared" ref="Q208:Q211" si="260">O208*P208</f>
        <v>150.964</v>
      </c>
      <c r="R208" s="92">
        <f t="shared" ref="R208:R211" si="261">P208</f>
        <v>37741</v>
      </c>
      <c r="S208" s="18">
        <f t="shared" ref="S208:S211" si="262">L208+Q208</f>
        <v>150.964</v>
      </c>
      <c r="T208" s="16"/>
      <c r="U208" s="18"/>
      <c r="V208" s="16"/>
      <c r="W208" s="18"/>
      <c r="X208" s="21">
        <v>4.0000000000000001E-3</v>
      </c>
      <c r="Y208" s="14">
        <v>37741</v>
      </c>
      <c r="Z208" s="18">
        <f t="shared" ref="Z208:Z211" si="263">X208*Y208</f>
        <v>150.964</v>
      </c>
      <c r="AA208" s="14">
        <f t="shared" ref="AA208:AA211" si="264">Y208</f>
        <v>37741</v>
      </c>
      <c r="AB208" s="18">
        <f t="shared" ref="AB208:AB211" si="265">U208+Z208</f>
        <v>150.964</v>
      </c>
    </row>
    <row r="209" spans="1:28">
      <c r="A209" s="8">
        <f>+A208+0.01</f>
        <v>8.02</v>
      </c>
      <c r="B209" s="16" t="s">
        <v>135</v>
      </c>
      <c r="C209" s="17">
        <v>7796</v>
      </c>
      <c r="D209" s="18">
        <v>31.184000000000001</v>
      </c>
      <c r="E209" s="17">
        <f t="shared" ref="E209:F211" si="266">C209</f>
        <v>7796</v>
      </c>
      <c r="F209" s="18">
        <f t="shared" si="266"/>
        <v>31.184000000000001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7068</v>
      </c>
      <c r="Q209" s="18">
        <f t="shared" si="260"/>
        <v>28.272000000000002</v>
      </c>
      <c r="R209" s="92">
        <f t="shared" si="261"/>
        <v>7068</v>
      </c>
      <c r="S209" s="18">
        <f t="shared" si="262"/>
        <v>28.272000000000002</v>
      </c>
      <c r="T209" s="16"/>
      <c r="U209" s="18"/>
      <c r="V209" s="16"/>
      <c r="W209" s="18"/>
      <c r="X209" s="21">
        <v>4.0000000000000001E-3</v>
      </c>
      <c r="Y209" s="14">
        <v>7068</v>
      </c>
      <c r="Z209" s="18">
        <f t="shared" si="263"/>
        <v>28.272000000000002</v>
      </c>
      <c r="AA209" s="14">
        <f t="shared" si="264"/>
        <v>7068</v>
      </c>
      <c r="AB209" s="18">
        <f t="shared" si="265"/>
        <v>28.272000000000002</v>
      </c>
    </row>
    <row r="210" spans="1:28">
      <c r="A210" s="8">
        <f>+A209+0.01</f>
        <v>8.0299999999999994</v>
      </c>
      <c r="B210" s="16" t="s">
        <v>136</v>
      </c>
      <c r="C210" s="17">
        <v>6281</v>
      </c>
      <c r="D210" s="18">
        <v>25.123999999999999</v>
      </c>
      <c r="E210" s="17">
        <f t="shared" si="266"/>
        <v>6281</v>
      </c>
      <c r="F210" s="18">
        <f t="shared" si="266"/>
        <v>25.123999999999999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5799</v>
      </c>
      <c r="Q210" s="18">
        <f t="shared" si="260"/>
        <v>23.196000000000002</v>
      </c>
      <c r="R210" s="92">
        <f t="shared" si="261"/>
        <v>5799</v>
      </c>
      <c r="S210" s="18">
        <f t="shared" si="262"/>
        <v>23.196000000000002</v>
      </c>
      <c r="T210" s="16"/>
      <c r="U210" s="18"/>
      <c r="V210" s="16"/>
      <c r="W210" s="18"/>
      <c r="X210" s="21">
        <v>4.0000000000000001E-3</v>
      </c>
      <c r="Y210" s="14">
        <v>5799</v>
      </c>
      <c r="Z210" s="18">
        <f t="shared" si="263"/>
        <v>23.196000000000002</v>
      </c>
      <c r="AA210" s="14">
        <f t="shared" si="264"/>
        <v>5799</v>
      </c>
      <c r="AB210" s="18">
        <f t="shared" si="265"/>
        <v>23.196000000000002</v>
      </c>
    </row>
    <row r="211" spans="1:28">
      <c r="A211" s="8">
        <f>+A210+0.01</f>
        <v>8.0399999999999991</v>
      </c>
      <c r="B211" s="16" t="s">
        <v>137</v>
      </c>
      <c r="C211" s="17">
        <v>24287</v>
      </c>
      <c r="D211" s="18">
        <v>97.147999999999996</v>
      </c>
      <c r="E211" s="17">
        <f t="shared" si="266"/>
        <v>24287</v>
      </c>
      <c r="F211" s="18">
        <f t="shared" si="266"/>
        <v>97.147999999999996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22649</v>
      </c>
      <c r="Q211" s="18">
        <f t="shared" si="260"/>
        <v>90.596000000000004</v>
      </c>
      <c r="R211" s="92">
        <f t="shared" si="261"/>
        <v>22649</v>
      </c>
      <c r="S211" s="18">
        <f t="shared" si="262"/>
        <v>90.596000000000004</v>
      </c>
      <c r="T211" s="16"/>
      <c r="U211" s="18"/>
      <c r="V211" s="16"/>
      <c r="W211" s="18"/>
      <c r="X211" s="21">
        <v>4.0000000000000001E-3</v>
      </c>
      <c r="Y211" s="14">
        <v>22649</v>
      </c>
      <c r="Z211" s="18">
        <f t="shared" si="263"/>
        <v>90.596000000000004</v>
      </c>
      <c r="AA211" s="14">
        <f t="shared" si="264"/>
        <v>22649</v>
      </c>
      <c r="AB211" s="18">
        <f t="shared" si="265"/>
        <v>90.596000000000004</v>
      </c>
    </row>
    <row r="212" spans="1:28" s="50" customFormat="1">
      <c r="A212" s="46"/>
      <c r="B212" s="82" t="s">
        <v>106</v>
      </c>
      <c r="C212" s="83">
        <f>SUM(C208:C211)</f>
        <v>79050</v>
      </c>
      <c r="D212" s="84">
        <f>SUM(D208:D211)</f>
        <v>316.2</v>
      </c>
      <c r="E212" s="83">
        <f>SUM(E208:E211)</f>
        <v>79050</v>
      </c>
      <c r="F212" s="84">
        <f>SUM(F208:F211)</f>
        <v>316.2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73257</v>
      </c>
      <c r="Q212" s="84">
        <f t="shared" si="269"/>
        <v>293.02800000000002</v>
      </c>
      <c r="R212" s="276">
        <f t="shared" si="269"/>
        <v>73257</v>
      </c>
      <c r="S212" s="84">
        <f t="shared" si="269"/>
        <v>293.02800000000002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73257</v>
      </c>
      <c r="Z212" s="84">
        <f>SUM(Z208:Z211)</f>
        <v>293.02800000000002</v>
      </c>
      <c r="AA212" s="276">
        <f>SUM(AA208:AA211)</f>
        <v>73257</v>
      </c>
      <c r="AB212" s="84">
        <f>SUM(AB208:AB211)</f>
        <v>293.02800000000002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85</v>
      </c>
      <c r="D241" s="164">
        <f>C241*0.429*12</f>
        <v>437.57999999999993</v>
      </c>
      <c r="E241" s="163">
        <f>C241</f>
        <v>85</v>
      </c>
      <c r="F241" s="164">
        <f>D241</f>
        <v>437.57999999999993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85</v>
      </c>
      <c r="Q241" s="18">
        <f t="shared" ref="Q241:Q254" si="299">O241*P241*12</f>
        <v>465.12</v>
      </c>
      <c r="R241" s="92">
        <f t="shared" ref="R241:R257" si="300">P241</f>
        <v>85</v>
      </c>
      <c r="S241" s="18">
        <f t="shared" ref="S241:S257" si="301">L241+Q241</f>
        <v>465.12</v>
      </c>
      <c r="T241" s="162"/>
      <c r="U241" s="164"/>
      <c r="V241" s="162"/>
      <c r="W241" s="164"/>
      <c r="X241" s="166">
        <v>0.45600000000000002</v>
      </c>
      <c r="Y241" s="331">
        <v>85</v>
      </c>
      <c r="Z241" s="121">
        <f>X241*Y241*12</f>
        <v>465.12</v>
      </c>
      <c r="AA241" s="321">
        <f>Y241</f>
        <v>85</v>
      </c>
      <c r="AB241" s="121">
        <f>U241+Z241</f>
        <v>465.12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98</v>
      </c>
      <c r="D246" s="176">
        <f>C246*0.6006*12</f>
        <v>706.30560000000003</v>
      </c>
      <c r="E246" s="163">
        <f t="shared" ref="E246:E248" si="309">C246</f>
        <v>98</v>
      </c>
      <c r="F246" s="164">
        <f t="shared" ref="F246:F248" si="310">D246</f>
        <v>706.30560000000003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98</v>
      </c>
      <c r="Q246" s="18">
        <f t="shared" si="299"/>
        <v>751.46399999999994</v>
      </c>
      <c r="R246" s="92">
        <f t="shared" si="300"/>
        <v>98</v>
      </c>
      <c r="S246" s="18">
        <f t="shared" si="301"/>
        <v>751.46399999999994</v>
      </c>
      <c r="T246" s="174"/>
      <c r="U246" s="176"/>
      <c r="V246" s="174"/>
      <c r="W246" s="176"/>
      <c r="X246" s="177">
        <v>0.63900000000000001</v>
      </c>
      <c r="Y246" s="278">
        <v>98</v>
      </c>
      <c r="Z246" s="121">
        <f t="shared" ref="Z246:Z254" si="311">X246*Y246*12</f>
        <v>751.46399999999994</v>
      </c>
      <c r="AA246" s="321">
        <f t="shared" si="306"/>
        <v>98</v>
      </c>
      <c r="AB246" s="121">
        <f t="shared" ref="AB246:AB257" si="312">U246+Z246</f>
        <v>751.46399999999994</v>
      </c>
    </row>
    <row r="247" spans="1:28" s="125" customFormat="1">
      <c r="A247" s="118"/>
      <c r="B247" s="174" t="s">
        <v>151</v>
      </c>
      <c r="C247" s="175">
        <f t="shared" si="308"/>
        <v>82</v>
      </c>
      <c r="D247" s="176">
        <f t="shared" ref="D247:D248" si="313">C247*0.6006*12</f>
        <v>590.99040000000002</v>
      </c>
      <c r="E247" s="163">
        <f t="shared" si="309"/>
        <v>82</v>
      </c>
      <c r="F247" s="164">
        <f t="shared" si="310"/>
        <v>590.99040000000002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82</v>
      </c>
      <c r="Q247" s="18">
        <f t="shared" si="299"/>
        <v>628.77600000000007</v>
      </c>
      <c r="R247" s="92">
        <f t="shared" si="300"/>
        <v>82</v>
      </c>
      <c r="S247" s="18">
        <f t="shared" si="301"/>
        <v>628.77600000000007</v>
      </c>
      <c r="T247" s="174"/>
      <c r="U247" s="176"/>
      <c r="V247" s="174"/>
      <c r="W247" s="176"/>
      <c r="X247" s="177">
        <v>0.63900000000000001</v>
      </c>
      <c r="Y247" s="278">
        <v>82</v>
      </c>
      <c r="Z247" s="121">
        <f t="shared" si="311"/>
        <v>628.77600000000007</v>
      </c>
      <c r="AA247" s="321">
        <f t="shared" si="306"/>
        <v>82</v>
      </c>
      <c r="AB247" s="121">
        <f t="shared" si="312"/>
        <v>628.77600000000007</v>
      </c>
    </row>
    <row r="248" spans="1:28" s="125" customFormat="1">
      <c r="A248" s="118"/>
      <c r="B248" s="174" t="s">
        <v>152</v>
      </c>
      <c r="C248" s="175">
        <f t="shared" si="308"/>
        <v>86</v>
      </c>
      <c r="D248" s="176">
        <f t="shared" si="313"/>
        <v>619.81920000000002</v>
      </c>
      <c r="E248" s="163">
        <f t="shared" si="309"/>
        <v>86</v>
      </c>
      <c r="F248" s="164">
        <f t="shared" si="310"/>
        <v>619.81920000000002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86</v>
      </c>
      <c r="Q248" s="18">
        <f t="shared" si="299"/>
        <v>659.44799999999998</v>
      </c>
      <c r="R248" s="92">
        <f t="shared" si="300"/>
        <v>86</v>
      </c>
      <c r="S248" s="18">
        <f t="shared" si="301"/>
        <v>659.44799999999998</v>
      </c>
      <c r="T248" s="174"/>
      <c r="U248" s="176"/>
      <c r="V248" s="174"/>
      <c r="W248" s="176"/>
      <c r="X248" s="177">
        <v>0.63900000000000001</v>
      </c>
      <c r="Y248" s="278">
        <v>86</v>
      </c>
      <c r="Z248" s="121">
        <f t="shared" si="311"/>
        <v>659.44799999999998</v>
      </c>
      <c r="AA248" s="321">
        <f t="shared" si="306"/>
        <v>86</v>
      </c>
      <c r="AB248" s="121">
        <f t="shared" si="312"/>
        <v>659.44799999999998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126</v>
      </c>
      <c r="D255" s="176">
        <f>C255*0.12*10</f>
        <v>151.19999999999999</v>
      </c>
      <c r="E255" s="163">
        <f t="shared" ref="E255:E257" si="314">C255</f>
        <v>126</v>
      </c>
      <c r="F255" s="164">
        <f t="shared" ref="F255:F257" si="315">D255</f>
        <v>151.19999999999999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126</v>
      </c>
      <c r="Q255" s="18">
        <f>O255*P255*10</f>
        <v>151.19999999999999</v>
      </c>
      <c r="R255" s="92">
        <f t="shared" si="300"/>
        <v>126</v>
      </c>
      <c r="S255" s="18">
        <f t="shared" si="301"/>
        <v>151.19999999999999</v>
      </c>
      <c r="T255" s="178"/>
      <c r="U255" s="176"/>
      <c r="V255" s="178"/>
      <c r="W255" s="176"/>
      <c r="X255" s="177">
        <v>0.12</v>
      </c>
      <c r="Y255" s="278">
        <v>126</v>
      </c>
      <c r="Z255" s="18">
        <f t="shared" ref="Z255:Z257" si="316">X255*Y255*10</f>
        <v>151.19999999999999</v>
      </c>
      <c r="AA255" s="321">
        <f t="shared" si="306"/>
        <v>126</v>
      </c>
      <c r="AB255" s="121">
        <f t="shared" si="312"/>
        <v>151.19999999999999</v>
      </c>
    </row>
    <row r="256" spans="1:28" s="125" customFormat="1">
      <c r="A256" s="118"/>
      <c r="B256" s="178" t="s">
        <v>157</v>
      </c>
      <c r="C256" s="175">
        <f t="shared" ref="C256:C257" si="317">P256</f>
        <v>28</v>
      </c>
      <c r="D256" s="176">
        <f t="shared" ref="D256:D257" si="318">C256*0.12*10</f>
        <v>33.6</v>
      </c>
      <c r="E256" s="163">
        <f t="shared" si="314"/>
        <v>28</v>
      </c>
      <c r="F256" s="164">
        <f t="shared" si="315"/>
        <v>33.6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28</v>
      </c>
      <c r="Q256" s="18">
        <f>O256*P256*10</f>
        <v>33.6</v>
      </c>
      <c r="R256" s="92">
        <f t="shared" si="300"/>
        <v>28</v>
      </c>
      <c r="S256" s="18">
        <f t="shared" si="301"/>
        <v>33.6</v>
      </c>
      <c r="T256" s="178"/>
      <c r="U256" s="176"/>
      <c r="V256" s="178"/>
      <c r="W256" s="176"/>
      <c r="X256" s="177">
        <v>0.12</v>
      </c>
      <c r="Y256" s="278">
        <v>28</v>
      </c>
      <c r="Z256" s="18">
        <f t="shared" si="316"/>
        <v>33.6</v>
      </c>
      <c r="AA256" s="321">
        <f t="shared" si="306"/>
        <v>28</v>
      </c>
      <c r="AB256" s="121">
        <f t="shared" si="312"/>
        <v>33.6</v>
      </c>
    </row>
    <row r="257" spans="1:28" s="125" customFormat="1">
      <c r="A257" s="118"/>
      <c r="B257" s="178" t="s">
        <v>167</v>
      </c>
      <c r="C257" s="175">
        <f t="shared" si="317"/>
        <v>119</v>
      </c>
      <c r="D257" s="176">
        <f t="shared" si="318"/>
        <v>142.79999999999998</v>
      </c>
      <c r="E257" s="163">
        <f t="shared" si="314"/>
        <v>119</v>
      </c>
      <c r="F257" s="164">
        <f t="shared" si="315"/>
        <v>142.79999999999998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119</v>
      </c>
      <c r="Q257" s="18">
        <f>O257*P257*10</f>
        <v>142.79999999999998</v>
      </c>
      <c r="R257" s="92">
        <f t="shared" si="300"/>
        <v>119</v>
      </c>
      <c r="S257" s="18">
        <f t="shared" si="301"/>
        <v>142.79999999999998</v>
      </c>
      <c r="T257" s="178"/>
      <c r="U257" s="176"/>
      <c r="V257" s="178"/>
      <c r="W257" s="176"/>
      <c r="X257" s="177">
        <v>0.12</v>
      </c>
      <c r="Y257" s="278">
        <v>119</v>
      </c>
      <c r="Z257" s="18">
        <f t="shared" si="316"/>
        <v>142.79999999999998</v>
      </c>
      <c r="AA257" s="321">
        <f t="shared" si="306"/>
        <v>119</v>
      </c>
      <c r="AB257" s="121">
        <f t="shared" si="312"/>
        <v>142.79999999999998</v>
      </c>
    </row>
    <row r="258" spans="1:28" s="50" customFormat="1">
      <c r="A258" s="179"/>
      <c r="B258" s="159" t="s">
        <v>106</v>
      </c>
      <c r="C258" s="160">
        <f>SUM(C241:C257)</f>
        <v>624</v>
      </c>
      <c r="D258" s="161">
        <f>SUM(D241:D257)</f>
        <v>2682.2952</v>
      </c>
      <c r="E258" s="160">
        <f>SUM(E241:E257)</f>
        <v>624</v>
      </c>
      <c r="F258" s="161">
        <f>SUM(F241:F257)</f>
        <v>2682.2952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624</v>
      </c>
      <c r="Q258" s="161">
        <f t="shared" si="321"/>
        <v>2832.4079999999999</v>
      </c>
      <c r="R258" s="301">
        <f t="shared" si="321"/>
        <v>624</v>
      </c>
      <c r="S258" s="161">
        <f t="shared" si="321"/>
        <v>2832.4079999999999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624</v>
      </c>
      <c r="Z258" s="161">
        <f t="shared" si="323"/>
        <v>2832.4079999999999</v>
      </c>
      <c r="AA258" s="301">
        <f t="shared" si="323"/>
        <v>624</v>
      </c>
      <c r="AB258" s="161">
        <f t="shared" si="323"/>
        <v>2832.4079999999999</v>
      </c>
    </row>
    <row r="259" spans="1:28" s="50" customFormat="1">
      <c r="A259" s="179"/>
      <c r="B259" s="180" t="s">
        <v>10</v>
      </c>
      <c r="C259" s="181">
        <f>C258</f>
        <v>624</v>
      </c>
      <c r="D259" s="182">
        <f>D258</f>
        <v>2682.2952</v>
      </c>
      <c r="E259" s="181">
        <f>E258</f>
        <v>624</v>
      </c>
      <c r="F259" s="182">
        <f>F258</f>
        <v>2682.2952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624</v>
      </c>
      <c r="Q259" s="182">
        <f t="shared" si="326"/>
        <v>2832.4079999999999</v>
      </c>
      <c r="R259" s="304">
        <f t="shared" si="326"/>
        <v>624</v>
      </c>
      <c r="S259" s="182">
        <f t="shared" si="326"/>
        <v>2832.4079999999999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624</v>
      </c>
      <c r="Z259" s="182">
        <f t="shared" si="328"/>
        <v>2832.4079999999999</v>
      </c>
      <c r="AA259" s="304">
        <f t="shared" si="328"/>
        <v>624</v>
      </c>
      <c r="AB259" s="182">
        <f t="shared" si="328"/>
        <v>2832.4079999999999</v>
      </c>
    </row>
    <row r="260" spans="1:28" s="50" customFormat="1">
      <c r="A260" s="179"/>
      <c r="B260" s="180" t="s">
        <v>168</v>
      </c>
      <c r="C260" s="181">
        <f>C238+C259</f>
        <v>624</v>
      </c>
      <c r="D260" s="182">
        <f>D238+D259</f>
        <v>2682.2952</v>
      </c>
      <c r="E260" s="181">
        <f>E238+E259</f>
        <v>624</v>
      </c>
      <c r="F260" s="182">
        <f>F238+F259</f>
        <v>2682.2952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624</v>
      </c>
      <c r="Q260" s="182">
        <f t="shared" si="331"/>
        <v>2832.4079999999999</v>
      </c>
      <c r="R260" s="304">
        <f t="shared" si="331"/>
        <v>624</v>
      </c>
      <c r="S260" s="182">
        <f t="shared" si="331"/>
        <v>2832.4079999999999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624</v>
      </c>
      <c r="Z260" s="182">
        <f t="shared" si="333"/>
        <v>2832.4079999999999</v>
      </c>
      <c r="AA260" s="304">
        <f t="shared" si="333"/>
        <v>624</v>
      </c>
      <c r="AB260" s="182">
        <f t="shared" si="333"/>
        <v>2832.4079999999999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942</v>
      </c>
      <c r="D264" s="18">
        <v>6.5940000000000003</v>
      </c>
      <c r="E264" s="19">
        <v>900</v>
      </c>
      <c r="F264" s="18">
        <v>6.3</v>
      </c>
      <c r="G264" s="241">
        <f t="shared" ref="G264:G270" si="334">E264/C264*100</f>
        <v>95.541401273885356</v>
      </c>
      <c r="H264" s="18">
        <f t="shared" ref="H264:H270" si="335">F264/D264*100</f>
        <v>95.541401273885342</v>
      </c>
      <c r="I264" s="16"/>
      <c r="J264" s="20"/>
      <c r="K264" s="16"/>
      <c r="L264" s="18"/>
      <c r="M264" s="16"/>
      <c r="N264" s="18"/>
      <c r="O264" s="21">
        <v>0.01</v>
      </c>
      <c r="P264" s="92">
        <v>920</v>
      </c>
      <c r="Q264" s="18">
        <f>O264*P264</f>
        <v>9.2000000000000011</v>
      </c>
      <c r="R264" s="92">
        <f>P264</f>
        <v>920</v>
      </c>
      <c r="S264" s="18">
        <f>L264+Q264</f>
        <v>9.2000000000000011</v>
      </c>
      <c r="T264" s="16"/>
      <c r="U264" s="18"/>
      <c r="V264" s="16"/>
      <c r="W264" s="18"/>
      <c r="X264" s="21">
        <v>0.01</v>
      </c>
      <c r="Y264" s="14">
        <v>920</v>
      </c>
      <c r="Z264" s="18">
        <f>X264*Y264</f>
        <v>9.2000000000000011</v>
      </c>
      <c r="AA264" s="14">
        <f>Y264</f>
        <v>920</v>
      </c>
      <c r="AB264" s="18">
        <f>U264+Z264</f>
        <v>9.2000000000000011</v>
      </c>
    </row>
    <row r="265" spans="1:28" s="66" customFormat="1">
      <c r="A265" s="8"/>
      <c r="B265" s="16" t="s">
        <v>172</v>
      </c>
      <c r="C265" s="17">
        <v>1025</v>
      </c>
      <c r="D265" s="18">
        <v>7.1749999999999998</v>
      </c>
      <c r="E265" s="19">
        <v>915</v>
      </c>
      <c r="F265" s="18">
        <v>4.12</v>
      </c>
      <c r="G265" s="241">
        <f t="shared" si="334"/>
        <v>89.268292682926827</v>
      </c>
      <c r="H265" s="18">
        <f t="shared" si="335"/>
        <v>57.42160278745645</v>
      </c>
      <c r="I265" s="16"/>
      <c r="J265" s="20"/>
      <c r="K265" s="16"/>
      <c r="L265" s="18"/>
      <c r="M265" s="16"/>
      <c r="N265" s="18"/>
      <c r="O265" s="21">
        <v>0.01</v>
      </c>
      <c r="P265" s="92">
        <v>1026</v>
      </c>
      <c r="Q265" s="18">
        <f t="shared" ref="Q265:Q282" si="336">O265*P265</f>
        <v>10.26</v>
      </c>
      <c r="R265" s="92">
        <f t="shared" ref="R265:R282" si="337">P265</f>
        <v>1026</v>
      </c>
      <c r="S265" s="18">
        <f t="shared" ref="S265:S282" si="338">L265+Q265</f>
        <v>10.26</v>
      </c>
      <c r="T265" s="16"/>
      <c r="U265" s="18"/>
      <c r="V265" s="16"/>
      <c r="W265" s="18"/>
      <c r="X265" s="21">
        <v>0.01</v>
      </c>
      <c r="Y265" s="14">
        <v>1026</v>
      </c>
      <c r="Z265" s="18">
        <f t="shared" ref="Z265:Z270" si="339">X265*Y265</f>
        <v>10.26</v>
      </c>
      <c r="AA265" s="14">
        <f t="shared" ref="AA265:AA270" si="340">Y265</f>
        <v>1026</v>
      </c>
      <c r="AB265" s="18">
        <f t="shared" ref="AB265:AB270" si="341">U265+Z265</f>
        <v>10.26</v>
      </c>
    </row>
    <row r="266" spans="1:28" s="66" customFormat="1">
      <c r="A266" s="8"/>
      <c r="B266" s="16" t="s">
        <v>173</v>
      </c>
      <c r="C266" s="17">
        <v>1215</v>
      </c>
      <c r="D266" s="18">
        <v>8.5050000000000008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1175</v>
      </c>
      <c r="Q266" s="18">
        <f t="shared" si="336"/>
        <v>11.75</v>
      </c>
      <c r="R266" s="92">
        <f t="shared" si="337"/>
        <v>1175</v>
      </c>
      <c r="S266" s="18">
        <f t="shared" si="338"/>
        <v>11.75</v>
      </c>
      <c r="T266" s="16"/>
      <c r="U266" s="18"/>
      <c r="V266" s="16"/>
      <c r="W266" s="18"/>
      <c r="X266" s="21">
        <v>0.01</v>
      </c>
      <c r="Y266" s="14">
        <v>1175</v>
      </c>
      <c r="Z266" s="18">
        <f t="shared" si="339"/>
        <v>11.75</v>
      </c>
      <c r="AA266" s="14">
        <f t="shared" si="340"/>
        <v>1175</v>
      </c>
      <c r="AB266" s="18">
        <f t="shared" si="341"/>
        <v>11.75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942</v>
      </c>
      <c r="D268" s="18">
        <v>5.6520000000000001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920</v>
      </c>
      <c r="Q268" s="18">
        <f t="shared" si="336"/>
        <v>9.2000000000000011</v>
      </c>
      <c r="R268" s="92">
        <f t="shared" si="337"/>
        <v>920</v>
      </c>
      <c r="S268" s="18">
        <f t="shared" si="338"/>
        <v>9.2000000000000011</v>
      </c>
      <c r="T268" s="16"/>
      <c r="U268" s="18"/>
      <c r="V268" s="16"/>
      <c r="W268" s="18"/>
      <c r="X268" s="21">
        <v>0.01</v>
      </c>
      <c r="Y268" s="14">
        <f>Y264</f>
        <v>920</v>
      </c>
      <c r="Z268" s="18">
        <f t="shared" si="339"/>
        <v>9.2000000000000011</v>
      </c>
      <c r="AA268" s="14">
        <f t="shared" si="340"/>
        <v>920</v>
      </c>
      <c r="AB268" s="18">
        <f t="shared" si="341"/>
        <v>9.2000000000000011</v>
      </c>
    </row>
    <row r="269" spans="1:28" s="66" customFormat="1">
      <c r="A269" s="8"/>
      <c r="B269" s="16" t="s">
        <v>172</v>
      </c>
      <c r="C269" s="17">
        <v>1025</v>
      </c>
      <c r="D269" s="18">
        <v>6.15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1026</v>
      </c>
      <c r="Q269" s="18">
        <f t="shared" si="336"/>
        <v>10.26</v>
      </c>
      <c r="R269" s="92">
        <f t="shared" si="337"/>
        <v>1026</v>
      </c>
      <c r="S269" s="18">
        <f t="shared" si="338"/>
        <v>10.26</v>
      </c>
      <c r="T269" s="16"/>
      <c r="U269" s="18"/>
      <c r="V269" s="16"/>
      <c r="W269" s="18"/>
      <c r="X269" s="21">
        <v>0.01</v>
      </c>
      <c r="Y269" s="14">
        <f>Y265</f>
        <v>1026</v>
      </c>
      <c r="Z269" s="18">
        <f t="shared" si="339"/>
        <v>10.26</v>
      </c>
      <c r="AA269" s="14">
        <f t="shared" si="340"/>
        <v>1026</v>
      </c>
      <c r="AB269" s="18">
        <f t="shared" si="341"/>
        <v>10.26</v>
      </c>
    </row>
    <row r="270" spans="1:28" s="66" customFormat="1">
      <c r="A270" s="8"/>
      <c r="B270" s="16" t="s">
        <v>173</v>
      </c>
      <c r="C270" s="17">
        <v>1215</v>
      </c>
      <c r="D270" s="18">
        <v>7.29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1175</v>
      </c>
      <c r="Q270" s="18">
        <f t="shared" si="336"/>
        <v>11.75</v>
      </c>
      <c r="R270" s="92">
        <f t="shared" si="337"/>
        <v>1175</v>
      </c>
      <c r="S270" s="18">
        <f t="shared" si="338"/>
        <v>11.75</v>
      </c>
      <c r="T270" s="16"/>
      <c r="U270" s="18"/>
      <c r="V270" s="16"/>
      <c r="W270" s="18"/>
      <c r="X270" s="21">
        <v>0.01</v>
      </c>
      <c r="Y270" s="14">
        <f>Y266</f>
        <v>1175</v>
      </c>
      <c r="Z270" s="18">
        <f t="shared" si="339"/>
        <v>11.75</v>
      </c>
      <c r="AA270" s="14">
        <f t="shared" si="340"/>
        <v>1175</v>
      </c>
      <c r="AB270" s="18">
        <f t="shared" si="341"/>
        <v>11.75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1</v>
      </c>
      <c r="D281" s="136">
        <v>0.02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118</v>
      </c>
      <c r="Q282" s="18">
        <f t="shared" si="336"/>
        <v>2.36</v>
      </c>
      <c r="R282" s="92">
        <f t="shared" si="337"/>
        <v>118</v>
      </c>
      <c r="S282" s="18">
        <f t="shared" si="338"/>
        <v>2.36</v>
      </c>
      <c r="T282" s="16"/>
      <c r="U282" s="18"/>
      <c r="V282" s="16"/>
      <c r="W282" s="18"/>
      <c r="X282" s="21">
        <v>1.6E-2</v>
      </c>
      <c r="Y282" s="14">
        <v>118</v>
      </c>
      <c r="Z282" s="18">
        <f t="shared" si="343"/>
        <v>1.8880000000000001</v>
      </c>
      <c r="AA282" s="14">
        <f t="shared" si="344"/>
        <v>118</v>
      </c>
      <c r="AB282" s="18">
        <f t="shared" si="345"/>
        <v>1.8880000000000001</v>
      </c>
    </row>
    <row r="283" spans="1:28" s="50" customFormat="1">
      <c r="A283" s="46"/>
      <c r="B283" s="82" t="s">
        <v>106</v>
      </c>
      <c r="C283" s="83">
        <f>SUM(C268:C282)</f>
        <v>3242</v>
      </c>
      <c r="D283" s="84">
        <f>SUM(D264:D282)</f>
        <v>42.312000000000005</v>
      </c>
      <c r="E283" s="83">
        <f>SUM(E268:E282)</f>
        <v>59</v>
      </c>
      <c r="F283" s="84">
        <f>SUM(F264:F282)</f>
        <v>11.346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3389</v>
      </c>
      <c r="Q283" s="84">
        <f t="shared" ref="Q283" si="355">SUM(Q264:Q282)</f>
        <v>67.86</v>
      </c>
      <c r="R283" s="276">
        <f t="shared" ref="R283" si="356">SUM(R268:R282)</f>
        <v>3389</v>
      </c>
      <c r="S283" s="84">
        <f t="shared" ref="S283" si="357">SUM(S264:S282)</f>
        <v>67.86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3389</v>
      </c>
      <c r="Z283" s="84">
        <f t="shared" ref="Z283" si="361">SUM(Z264:Z282)</f>
        <v>67.308000000000007</v>
      </c>
      <c r="AA283" s="276">
        <f t="shared" ref="AA283" si="362">SUM(AA268:AA282)</f>
        <v>3389</v>
      </c>
      <c r="AB283" s="84">
        <f t="shared" ref="AB283" si="363">SUM(AB264:AB282)</f>
        <v>67.308000000000007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30</v>
      </c>
      <c r="D287" s="185">
        <f>C287*12*0.16</f>
        <v>57.6</v>
      </c>
      <c r="E287" s="184">
        <f>C287</f>
        <v>30</v>
      </c>
      <c r="F287" s="185">
        <f>D287</f>
        <v>57.6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40</v>
      </c>
      <c r="Q287" s="18">
        <f>O287*P287*12</f>
        <v>84.47999999999999</v>
      </c>
      <c r="R287" s="92">
        <f t="shared" si="365"/>
        <v>40</v>
      </c>
      <c r="S287" s="18">
        <f t="shared" si="366"/>
        <v>84.47999999999999</v>
      </c>
      <c r="T287" s="183"/>
      <c r="U287" s="185"/>
      <c r="V287" s="183"/>
      <c r="W287" s="185"/>
      <c r="X287" s="188">
        <v>0.17599999999999999</v>
      </c>
      <c r="Y287" s="333">
        <v>40</v>
      </c>
      <c r="Z287" s="18">
        <f>X287*Y287*12</f>
        <v>84.47999999999999</v>
      </c>
      <c r="AA287" s="14">
        <f>Y287</f>
        <v>40</v>
      </c>
      <c r="AB287" s="18">
        <f>U287+Z287</f>
        <v>84.47999999999999</v>
      </c>
    </row>
    <row r="288" spans="1:28" s="66" customFormat="1">
      <c r="A288" s="8"/>
      <c r="B288" s="183" t="s">
        <v>188</v>
      </c>
      <c r="C288" s="184">
        <v>15</v>
      </c>
      <c r="D288" s="185">
        <f>C288*12*0.16</f>
        <v>28.8</v>
      </c>
      <c r="E288" s="184">
        <f t="shared" ref="E288:E296" si="368">C288</f>
        <v>15</v>
      </c>
      <c r="F288" s="185">
        <f t="shared" ref="F288:F296" si="369">D288</f>
        <v>28.8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20</v>
      </c>
      <c r="Q288" s="18">
        <f>O288*P288*12</f>
        <v>42.239999999999995</v>
      </c>
      <c r="R288" s="92">
        <f t="shared" si="365"/>
        <v>20</v>
      </c>
      <c r="S288" s="18">
        <f t="shared" si="366"/>
        <v>42.239999999999995</v>
      </c>
      <c r="T288" s="183"/>
      <c r="U288" s="185"/>
      <c r="V288" s="183"/>
      <c r="W288" s="185"/>
      <c r="X288" s="188">
        <v>0.17599999999999999</v>
      </c>
      <c r="Y288" s="333">
        <v>20</v>
      </c>
      <c r="Z288" s="18">
        <f t="shared" ref="Z288:Z290" si="370">X288*Y288*12</f>
        <v>42.239999999999995</v>
      </c>
      <c r="AA288" s="14">
        <f t="shared" ref="AA288:AA290" si="371">Y288</f>
        <v>20</v>
      </c>
      <c r="AB288" s="18">
        <f t="shared" ref="AB288:AB290" si="372">U288+Z288</f>
        <v>42.239999999999995</v>
      </c>
    </row>
    <row r="289" spans="1:28" s="66" customFormat="1">
      <c r="A289" s="8"/>
      <c r="B289" s="183" t="s">
        <v>189</v>
      </c>
      <c r="C289" s="184">
        <v>15</v>
      </c>
      <c r="D289" s="185">
        <f>C289*12*0.16</f>
        <v>28.8</v>
      </c>
      <c r="E289" s="184">
        <f t="shared" si="368"/>
        <v>15</v>
      </c>
      <c r="F289" s="185">
        <f t="shared" si="369"/>
        <v>28.8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20</v>
      </c>
      <c r="Q289" s="18">
        <f>O289*P289*12</f>
        <v>42.239999999999995</v>
      </c>
      <c r="R289" s="92">
        <f t="shared" si="365"/>
        <v>20</v>
      </c>
      <c r="S289" s="18">
        <f t="shared" si="366"/>
        <v>42.239999999999995</v>
      </c>
      <c r="T289" s="183"/>
      <c r="U289" s="185"/>
      <c r="V289" s="183"/>
      <c r="W289" s="185"/>
      <c r="X289" s="188">
        <v>0.17599999999999999</v>
      </c>
      <c r="Y289" s="333">
        <v>20</v>
      </c>
      <c r="Z289" s="18">
        <f t="shared" si="370"/>
        <v>42.239999999999995</v>
      </c>
      <c r="AA289" s="14">
        <f t="shared" si="371"/>
        <v>20</v>
      </c>
      <c r="AB289" s="18">
        <f t="shared" si="372"/>
        <v>42.239999999999995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20</v>
      </c>
      <c r="Q290" s="18">
        <f>O290*P290*12</f>
        <v>28.799999999999997</v>
      </c>
      <c r="R290" s="92">
        <f t="shared" si="365"/>
        <v>20</v>
      </c>
      <c r="S290" s="18">
        <f t="shared" si="366"/>
        <v>28.799999999999997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15</v>
      </c>
      <c r="Q292" s="18">
        <f>O292*P292</f>
        <v>15</v>
      </c>
      <c r="R292" s="92">
        <f t="shared" si="365"/>
        <v>15</v>
      </c>
      <c r="S292" s="18">
        <f t="shared" si="366"/>
        <v>15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15</v>
      </c>
      <c r="D293" s="185">
        <f>C293*0.5</f>
        <v>7.5</v>
      </c>
      <c r="E293" s="184">
        <f t="shared" si="368"/>
        <v>15</v>
      </c>
      <c r="F293" s="185">
        <f t="shared" si="369"/>
        <v>7.5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20</v>
      </c>
      <c r="Q293" s="18">
        <f t="shared" ref="Q293:Q296" si="376">O293*P293</f>
        <v>10</v>
      </c>
      <c r="R293" s="92">
        <f t="shared" ref="R293:R296" si="377">P293</f>
        <v>20</v>
      </c>
      <c r="S293" s="18">
        <f t="shared" ref="S293:S296" si="378">L293+Q293</f>
        <v>10</v>
      </c>
      <c r="T293" s="16"/>
      <c r="U293" s="18"/>
      <c r="V293" s="16"/>
      <c r="W293" s="18"/>
      <c r="X293" s="21">
        <v>0.5</v>
      </c>
      <c r="Y293" s="14">
        <v>20</v>
      </c>
      <c r="Z293" s="18">
        <f t="shared" si="373"/>
        <v>10</v>
      </c>
      <c r="AA293" s="14">
        <f t="shared" si="374"/>
        <v>20</v>
      </c>
      <c r="AB293" s="18">
        <f t="shared" si="375"/>
        <v>10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15</v>
      </c>
      <c r="D294" s="185">
        <f>C294*0.3</f>
        <v>4.5</v>
      </c>
      <c r="E294" s="184">
        <f t="shared" si="368"/>
        <v>15</v>
      </c>
      <c r="F294" s="185">
        <f t="shared" si="369"/>
        <v>4.5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20</v>
      </c>
      <c r="Q294" s="18">
        <f t="shared" si="376"/>
        <v>6</v>
      </c>
      <c r="R294" s="92">
        <f t="shared" si="377"/>
        <v>20</v>
      </c>
      <c r="S294" s="18">
        <f t="shared" si="378"/>
        <v>6</v>
      </c>
      <c r="T294" s="183"/>
      <c r="U294" s="185"/>
      <c r="V294" s="183"/>
      <c r="W294" s="185"/>
      <c r="X294" s="188">
        <v>0.3</v>
      </c>
      <c r="Y294" s="333">
        <v>20</v>
      </c>
      <c r="Z294" s="18">
        <f t="shared" si="373"/>
        <v>6</v>
      </c>
      <c r="AA294" s="14">
        <f t="shared" si="374"/>
        <v>20</v>
      </c>
      <c r="AB294" s="18">
        <f t="shared" si="375"/>
        <v>6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20</v>
      </c>
      <c r="Q295" s="18">
        <f t="shared" si="376"/>
        <v>2</v>
      </c>
      <c r="R295" s="92">
        <f t="shared" si="377"/>
        <v>20</v>
      </c>
      <c r="S295" s="18">
        <f t="shared" si="378"/>
        <v>2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20</v>
      </c>
      <c r="Q296" s="18">
        <f t="shared" si="376"/>
        <v>2</v>
      </c>
      <c r="R296" s="92">
        <f t="shared" si="377"/>
        <v>20</v>
      </c>
      <c r="S296" s="18">
        <f t="shared" si="378"/>
        <v>2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15</v>
      </c>
      <c r="D297" s="84">
        <f>SUM(D287:D296)</f>
        <v>127.2</v>
      </c>
      <c r="E297" s="83">
        <f>E293</f>
        <v>15</v>
      </c>
      <c r="F297" s="84">
        <f>SUM(F287:F296)</f>
        <v>127.2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20</v>
      </c>
      <c r="Q297" s="84">
        <f t="shared" ref="Q297" si="386">SUM(Q287:Q296)</f>
        <v>237.76</v>
      </c>
      <c r="R297" s="276">
        <f t="shared" ref="R297" si="387">R293</f>
        <v>20</v>
      </c>
      <c r="S297" s="84">
        <f t="shared" ref="S297" si="388">SUM(S287:S296)</f>
        <v>237.76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20</v>
      </c>
      <c r="Z297" s="84">
        <f t="shared" ref="Z297" si="391">SUM(Z287:Z296)</f>
        <v>184.95999999999998</v>
      </c>
      <c r="AA297" s="276">
        <f t="shared" ref="AA297" si="392">AA293</f>
        <v>20</v>
      </c>
      <c r="AB297" s="84">
        <f t="shared" ref="AB297" si="393">SUM(AB287:AB296)</f>
        <v>184.95999999999998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50</v>
      </c>
      <c r="D299" s="18">
        <f>C299*0.162*12</f>
        <v>97.199999999999989</v>
      </c>
      <c r="E299" s="17">
        <f>C299</f>
        <v>50</v>
      </c>
      <c r="F299" s="18">
        <f>D299</f>
        <v>97.199999999999989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62</v>
      </c>
      <c r="Q299" s="18">
        <f>O299*P299*12</f>
        <v>132.58079999999998</v>
      </c>
      <c r="R299" s="92">
        <f>P299</f>
        <v>62</v>
      </c>
      <c r="S299" s="18">
        <f>L299+Q299</f>
        <v>132.58079999999998</v>
      </c>
      <c r="T299" s="16"/>
      <c r="U299" s="18"/>
      <c r="V299" s="16"/>
      <c r="W299" s="18"/>
      <c r="X299" s="21">
        <v>0.1782</v>
      </c>
      <c r="Y299" s="14">
        <v>50</v>
      </c>
      <c r="Z299" s="18">
        <f>X299*Y299*12</f>
        <v>106.92</v>
      </c>
      <c r="AA299" s="14">
        <f>Y299</f>
        <v>50</v>
      </c>
      <c r="AB299" s="18">
        <f>U299+Z299</f>
        <v>106.92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62</v>
      </c>
      <c r="Q301" s="18">
        <f t="shared" ref="Q301:Q305" si="400">O301*P301</f>
        <v>6.2</v>
      </c>
      <c r="R301" s="92">
        <f t="shared" si="396"/>
        <v>62</v>
      </c>
      <c r="S301" s="18">
        <f t="shared" ref="S301:S305" si="401">L301+Q301</f>
        <v>6.2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50</v>
      </c>
      <c r="D302" s="18">
        <f>C302*0.1</f>
        <v>5</v>
      </c>
      <c r="E302" s="17">
        <f>C302</f>
        <v>50</v>
      </c>
      <c r="F302" s="18">
        <f>D302</f>
        <v>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62</v>
      </c>
      <c r="Q302" s="18">
        <f t="shared" si="400"/>
        <v>6.2</v>
      </c>
      <c r="R302" s="92">
        <f t="shared" si="396"/>
        <v>62</v>
      </c>
      <c r="S302" s="18">
        <f t="shared" si="401"/>
        <v>6.2</v>
      </c>
      <c r="T302" s="16"/>
      <c r="U302" s="18"/>
      <c r="V302" s="16"/>
      <c r="W302" s="18"/>
      <c r="X302" s="21">
        <v>0.1</v>
      </c>
      <c r="Y302" s="14">
        <v>50</v>
      </c>
      <c r="Z302" s="18">
        <f t="shared" si="402"/>
        <v>5</v>
      </c>
      <c r="AA302" s="14">
        <f t="shared" si="398"/>
        <v>50</v>
      </c>
      <c r="AB302" s="18">
        <f t="shared" si="403"/>
        <v>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50</v>
      </c>
      <c r="D303" s="185">
        <f>C303*0.12</f>
        <v>6</v>
      </c>
      <c r="E303" s="17">
        <f>C303</f>
        <v>50</v>
      </c>
      <c r="F303" s="18">
        <f>D303</f>
        <v>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62</v>
      </c>
      <c r="Q303" s="18">
        <f t="shared" si="400"/>
        <v>7.4399999999999995</v>
      </c>
      <c r="R303" s="92">
        <f t="shared" si="396"/>
        <v>62</v>
      </c>
      <c r="S303" s="18">
        <f t="shared" si="401"/>
        <v>7.4399999999999995</v>
      </c>
      <c r="T303" s="183"/>
      <c r="U303" s="185"/>
      <c r="V303" s="183"/>
      <c r="W303" s="185"/>
      <c r="X303" s="188">
        <v>0.12</v>
      </c>
      <c r="Y303" s="333">
        <v>50</v>
      </c>
      <c r="Z303" s="18">
        <f t="shared" si="402"/>
        <v>6</v>
      </c>
      <c r="AA303" s="14">
        <f t="shared" si="398"/>
        <v>50</v>
      </c>
      <c r="AB303" s="18">
        <f t="shared" si="403"/>
        <v>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62</v>
      </c>
      <c r="Q304" s="18">
        <f t="shared" si="400"/>
        <v>1.8599999999999999</v>
      </c>
      <c r="R304" s="92">
        <f t="shared" si="396"/>
        <v>62</v>
      </c>
      <c r="S304" s="18">
        <f t="shared" si="401"/>
        <v>1.8599999999999999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62</v>
      </c>
      <c r="Q305" s="18">
        <f t="shared" si="400"/>
        <v>1.24</v>
      </c>
      <c r="R305" s="92">
        <f t="shared" si="396"/>
        <v>62</v>
      </c>
      <c r="S305" s="18">
        <f t="shared" si="401"/>
        <v>1.24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50</v>
      </c>
      <c r="D306" s="84">
        <f>SUM(D299:D305)</f>
        <v>108.19999999999999</v>
      </c>
      <c r="E306" s="83"/>
      <c r="F306" s="84">
        <f>SUM(F299:F305)</f>
        <v>108.19999999999999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62</v>
      </c>
      <c r="Q306" s="84">
        <f>SUM(Q299:Q305)</f>
        <v>155.52079999999998</v>
      </c>
      <c r="R306" s="276">
        <f>R302</f>
        <v>62</v>
      </c>
      <c r="S306" s="84">
        <f>SUM(S299:S305)</f>
        <v>155.52079999999998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50</v>
      </c>
      <c r="Z306" s="84">
        <f>SUM(Z299:Z305)</f>
        <v>117.92</v>
      </c>
      <c r="AA306" s="276">
        <f>AA302</f>
        <v>50</v>
      </c>
      <c r="AB306" s="84">
        <f>SUM(AB299:AB305)</f>
        <v>117.92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16.670000000000002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16.670000000000002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920</v>
      </c>
      <c r="Q319" s="18">
        <f>O319*P319</f>
        <v>4.6000000000000005</v>
      </c>
      <c r="R319" s="92">
        <f>P319</f>
        <v>920</v>
      </c>
      <c r="S319" s="18">
        <f>L319+Q319</f>
        <v>4.6000000000000005</v>
      </c>
      <c r="T319" s="127"/>
      <c r="U319" s="129"/>
      <c r="V319" s="127"/>
      <c r="W319" s="129"/>
      <c r="X319" s="131">
        <v>5.0000000000000001E-3</v>
      </c>
      <c r="Y319" s="108">
        <v>920</v>
      </c>
      <c r="Z319" s="18">
        <f t="shared" ref="Z319:Z321" si="425">X319*Y319</f>
        <v>4.6000000000000005</v>
      </c>
      <c r="AA319" s="14">
        <f t="shared" ref="AA319:AA321" si="426">Y319</f>
        <v>920</v>
      </c>
      <c r="AB319" s="18">
        <f t="shared" ref="AB319:AB321" si="427">U319+Z319</f>
        <v>4.6000000000000005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1026</v>
      </c>
      <c r="Q320" s="18">
        <f t="shared" ref="Q320:Q321" si="428">O320*P320</f>
        <v>5.13</v>
      </c>
      <c r="R320" s="92">
        <f t="shared" ref="R320:R321" si="429">P320</f>
        <v>1026</v>
      </c>
      <c r="S320" s="18">
        <f t="shared" ref="S320:S321" si="430">L320+Q320</f>
        <v>5.13</v>
      </c>
      <c r="T320" s="127"/>
      <c r="U320" s="129"/>
      <c r="V320" s="127"/>
      <c r="W320" s="129"/>
      <c r="X320" s="131">
        <v>5.0000000000000001E-3</v>
      </c>
      <c r="Y320" s="108">
        <v>1026</v>
      </c>
      <c r="Z320" s="18">
        <f t="shared" si="425"/>
        <v>5.13</v>
      </c>
      <c r="AA320" s="14">
        <f t="shared" si="426"/>
        <v>1026</v>
      </c>
      <c r="AB320" s="18">
        <f t="shared" si="427"/>
        <v>5.13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1175</v>
      </c>
      <c r="Q321" s="18">
        <f t="shared" si="428"/>
        <v>5.875</v>
      </c>
      <c r="R321" s="92">
        <f t="shared" si="429"/>
        <v>1175</v>
      </c>
      <c r="S321" s="18">
        <f t="shared" si="430"/>
        <v>5.875</v>
      </c>
      <c r="T321" s="127"/>
      <c r="U321" s="129"/>
      <c r="V321" s="127"/>
      <c r="W321" s="129"/>
      <c r="X321" s="131">
        <v>5.0000000000000001E-3</v>
      </c>
      <c r="Y321" s="108">
        <v>1175</v>
      </c>
      <c r="Z321" s="18">
        <f t="shared" si="425"/>
        <v>5.875</v>
      </c>
      <c r="AA321" s="14">
        <f t="shared" si="426"/>
        <v>1175</v>
      </c>
      <c r="AB321" s="18">
        <f t="shared" si="427"/>
        <v>5.875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3121</v>
      </c>
      <c r="Q322" s="84">
        <f t="shared" si="433"/>
        <v>15.605</v>
      </c>
      <c r="R322" s="276">
        <f t="shared" si="433"/>
        <v>3121</v>
      </c>
      <c r="S322" s="84">
        <f t="shared" si="433"/>
        <v>15.605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3121</v>
      </c>
      <c r="Z322" s="84">
        <f>SUM(Z319:Z321)</f>
        <v>15.605</v>
      </c>
      <c r="AA322" s="276">
        <f>SUM(AA319:AA321)</f>
        <v>3121</v>
      </c>
      <c r="AB322" s="84">
        <f>SUM(AB319:AB321)</f>
        <v>15.605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767</v>
      </c>
      <c r="D324" s="18">
        <v>38.35</v>
      </c>
      <c r="E324" s="17">
        <f t="shared" ref="E324:F325" si="435">C324</f>
        <v>767</v>
      </c>
      <c r="F324" s="18">
        <f t="shared" si="435"/>
        <v>38.35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770</v>
      </c>
      <c r="Q324" s="18">
        <f t="shared" ref="Q324:Q325" si="436">O324*P324</f>
        <v>38.5</v>
      </c>
      <c r="R324" s="92">
        <f t="shared" ref="R324:R325" si="437">P324</f>
        <v>770</v>
      </c>
      <c r="S324" s="18">
        <f t="shared" ref="S324:S325" si="438">L324+Q324</f>
        <v>38.5</v>
      </c>
      <c r="T324" s="16"/>
      <c r="U324" s="18"/>
      <c r="V324" s="16"/>
      <c r="W324" s="18"/>
      <c r="X324" s="21">
        <v>0.05</v>
      </c>
      <c r="Y324" s="14">
        <v>763</v>
      </c>
      <c r="Z324" s="18">
        <f t="shared" ref="Z324:Z325" si="439">X324*Y324</f>
        <v>38.15</v>
      </c>
      <c r="AA324" s="14">
        <f t="shared" ref="AA324:AA325" si="440">Y324</f>
        <v>763</v>
      </c>
      <c r="AB324" s="18">
        <f t="shared" ref="AB324:AB325" si="441">U324+Z324</f>
        <v>38.15</v>
      </c>
      <c r="AC324" s="343">
        <f>P324-Y324</f>
        <v>7</v>
      </c>
    </row>
    <row r="325" spans="1:29" s="66" customFormat="1">
      <c r="A325" s="8">
        <v>17.02</v>
      </c>
      <c r="B325" s="16" t="s">
        <v>205</v>
      </c>
      <c r="C325" s="17">
        <v>305</v>
      </c>
      <c r="D325" s="18">
        <v>21.35</v>
      </c>
      <c r="E325" s="17">
        <f t="shared" si="435"/>
        <v>305</v>
      </c>
      <c r="F325" s="18">
        <f t="shared" si="435"/>
        <v>21.35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313</v>
      </c>
      <c r="Q325" s="18">
        <f t="shared" si="436"/>
        <v>21.910000000000004</v>
      </c>
      <c r="R325" s="92">
        <f t="shared" si="437"/>
        <v>313</v>
      </c>
      <c r="S325" s="18">
        <f t="shared" si="438"/>
        <v>21.910000000000004</v>
      </c>
      <c r="T325" s="16"/>
      <c r="U325" s="18"/>
      <c r="V325" s="16"/>
      <c r="W325" s="18"/>
      <c r="X325" s="21">
        <v>7.0000000000000007E-2</v>
      </c>
      <c r="Y325" s="14">
        <v>311</v>
      </c>
      <c r="Z325" s="18">
        <f t="shared" si="439"/>
        <v>21.770000000000003</v>
      </c>
      <c r="AA325" s="14">
        <f t="shared" si="440"/>
        <v>311</v>
      </c>
      <c r="AB325" s="18">
        <f t="shared" si="441"/>
        <v>21.770000000000003</v>
      </c>
      <c r="AC325" s="343">
        <f>P325-Y325</f>
        <v>2</v>
      </c>
    </row>
    <row r="326" spans="1:29" s="50" customFormat="1">
      <c r="A326" s="46"/>
      <c r="B326" s="82" t="s">
        <v>106</v>
      </c>
      <c r="C326" s="83">
        <f>SUM(C324:C325)</f>
        <v>1072</v>
      </c>
      <c r="D326" s="84">
        <f>SUM(D324:D325)</f>
        <v>59.7</v>
      </c>
      <c r="E326" s="83">
        <f>SUM(E324:E325)</f>
        <v>1072</v>
      </c>
      <c r="F326" s="84">
        <f>SUM(F324:F325)</f>
        <v>59.7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1083</v>
      </c>
      <c r="Q326" s="84">
        <f t="shared" si="444"/>
        <v>60.410000000000004</v>
      </c>
      <c r="R326" s="276">
        <f t="shared" si="444"/>
        <v>1083</v>
      </c>
      <c r="S326" s="84">
        <f t="shared" si="444"/>
        <v>60.410000000000004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1074</v>
      </c>
      <c r="Z326" s="84">
        <f t="shared" si="446"/>
        <v>59.92</v>
      </c>
      <c r="AA326" s="276">
        <f t="shared" si="446"/>
        <v>1074</v>
      </c>
      <c r="AB326" s="84">
        <f t="shared" si="446"/>
        <v>59.92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1076</v>
      </c>
      <c r="D332" s="18">
        <v>72.930000000000007</v>
      </c>
      <c r="E332" s="17">
        <f t="shared" ref="E332:F332" si="449">C332</f>
        <v>1076</v>
      </c>
      <c r="F332" s="18">
        <f t="shared" si="449"/>
        <v>72.930000000000007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1088</v>
      </c>
      <c r="Q332" s="18">
        <v>74.25</v>
      </c>
      <c r="R332" s="92">
        <f>P332</f>
        <v>1088</v>
      </c>
      <c r="S332" s="18">
        <f>L332+Q332</f>
        <v>74.25</v>
      </c>
      <c r="T332" s="16"/>
      <c r="U332" s="18"/>
      <c r="V332" s="16"/>
      <c r="W332" s="18"/>
      <c r="X332" s="21"/>
      <c r="Y332" s="14">
        <v>1088</v>
      </c>
      <c r="Z332" s="18">
        <v>74.25</v>
      </c>
      <c r="AA332" s="14">
        <f>Y332</f>
        <v>1088</v>
      </c>
      <c r="AB332" s="18">
        <f>U332+Z332</f>
        <v>74.25</v>
      </c>
    </row>
    <row r="333" spans="1:29" s="50" customFormat="1">
      <c r="A333" s="46"/>
      <c r="B333" s="82" t="s">
        <v>106</v>
      </c>
      <c r="C333" s="83">
        <f>C332</f>
        <v>1076</v>
      </c>
      <c r="D333" s="84">
        <f>D332</f>
        <v>72.930000000000007</v>
      </c>
      <c r="E333" s="83">
        <f>E332</f>
        <v>1076</v>
      </c>
      <c r="F333" s="84">
        <f>F332</f>
        <v>72.930000000000007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1088</v>
      </c>
      <c r="Q333" s="84">
        <f t="shared" si="452"/>
        <v>74.25</v>
      </c>
      <c r="R333" s="276">
        <f t="shared" si="452"/>
        <v>1088</v>
      </c>
      <c r="S333" s="84">
        <f t="shared" si="452"/>
        <v>74.25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1088</v>
      </c>
      <c r="Z333" s="84">
        <f>Z332</f>
        <v>74.25</v>
      </c>
      <c r="AA333" s="276">
        <f>AA332</f>
        <v>1088</v>
      </c>
      <c r="AB333" s="84">
        <f>AB332</f>
        <v>74.25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1866</v>
      </c>
      <c r="D336" s="18">
        <v>55.98</v>
      </c>
      <c r="E336" s="17">
        <f>C336</f>
        <v>1866</v>
      </c>
      <c r="F336" s="18">
        <f>D336</f>
        <v>55.98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1414</v>
      </c>
      <c r="Q336" s="18">
        <f>O336*P336</f>
        <v>42.42</v>
      </c>
      <c r="R336" s="92">
        <f>P336</f>
        <v>1414</v>
      </c>
      <c r="S336" s="18">
        <f>L336+Q336</f>
        <v>42.42</v>
      </c>
      <c r="T336" s="16"/>
      <c r="U336" s="18"/>
      <c r="V336" s="16"/>
      <c r="W336" s="18"/>
      <c r="X336" s="21">
        <v>0.03</v>
      </c>
      <c r="Y336" s="14">
        <v>1037</v>
      </c>
      <c r="Z336" s="18">
        <f t="shared" ref="Z336" si="454">X336*Y336</f>
        <v>31.11</v>
      </c>
      <c r="AA336" s="14">
        <f t="shared" ref="AA336" si="455">Y336</f>
        <v>1037</v>
      </c>
      <c r="AB336" s="18">
        <f t="shared" ref="AB336" si="456">U336+Z336</f>
        <v>31.11</v>
      </c>
    </row>
    <row r="337" spans="1:28" s="50" customFormat="1">
      <c r="A337" s="46"/>
      <c r="B337" s="82" t="s">
        <v>106</v>
      </c>
      <c r="C337" s="83">
        <f>C336</f>
        <v>1866</v>
      </c>
      <c r="D337" s="84">
        <f>D336</f>
        <v>55.98</v>
      </c>
      <c r="E337" s="83">
        <f>E336</f>
        <v>1866</v>
      </c>
      <c r="F337" s="84">
        <f>F336</f>
        <v>55.98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1414</v>
      </c>
      <c r="Q337" s="84">
        <f t="shared" si="459"/>
        <v>42.42</v>
      </c>
      <c r="R337" s="276">
        <f t="shared" si="459"/>
        <v>1414</v>
      </c>
      <c r="S337" s="84">
        <f t="shared" si="459"/>
        <v>42.42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1037</v>
      </c>
      <c r="Z337" s="84">
        <f t="shared" si="461"/>
        <v>31.11</v>
      </c>
      <c r="AA337" s="276">
        <f t="shared" si="461"/>
        <v>1037</v>
      </c>
      <c r="AB337" s="84">
        <f t="shared" si="461"/>
        <v>31.11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4.17</v>
      </c>
      <c r="E341" s="19"/>
      <c r="F341" s="18">
        <f t="shared" si="465"/>
        <v>4.17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4.16</v>
      </c>
      <c r="E342" s="19"/>
      <c r="F342" s="18">
        <f t="shared" si="465"/>
        <v>4.16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5628</v>
      </c>
      <c r="D346" s="18">
        <v>16.884</v>
      </c>
      <c r="E346" s="17">
        <v>5412</v>
      </c>
      <c r="F346" s="18">
        <v>16.236000000000001</v>
      </c>
      <c r="G346" s="8">
        <f>E346/C346*100</f>
        <v>96.162046908315574</v>
      </c>
      <c r="H346" s="18">
        <f>F346/D346*100</f>
        <v>96.162046908315574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6498</v>
      </c>
      <c r="Q346" s="18">
        <f>O346*P346</f>
        <v>19.494</v>
      </c>
      <c r="R346" s="92">
        <f>P346</f>
        <v>6498</v>
      </c>
      <c r="S346" s="18">
        <f>L346+Q346</f>
        <v>19.494</v>
      </c>
      <c r="T346" s="16"/>
      <c r="U346" s="18"/>
      <c r="V346" s="16"/>
      <c r="W346" s="18"/>
      <c r="X346" s="21">
        <v>3.0000000000000001E-3</v>
      </c>
      <c r="Y346" s="14">
        <v>5628</v>
      </c>
      <c r="Z346" s="18">
        <f t="shared" ref="Z346" si="469">X346*Y346</f>
        <v>16.884</v>
      </c>
      <c r="AA346" s="14">
        <f t="shared" ref="AA346" si="470">Y346</f>
        <v>5628</v>
      </c>
      <c r="AB346" s="18">
        <f t="shared" ref="AB346" si="471">U346+Z346</f>
        <v>16.884</v>
      </c>
    </row>
    <row r="347" spans="1:28" s="50" customFormat="1">
      <c r="A347" s="46"/>
      <c r="B347" s="47" t="s">
        <v>104</v>
      </c>
      <c r="C347" s="48">
        <f>C346</f>
        <v>5628</v>
      </c>
      <c r="D347" s="49">
        <f>D346</f>
        <v>16.884</v>
      </c>
      <c r="E347" s="48">
        <f>E346</f>
        <v>5412</v>
      </c>
      <c r="F347" s="49">
        <f>F346</f>
        <v>16.236000000000001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6498</v>
      </c>
      <c r="Q347" s="49">
        <f t="shared" si="474"/>
        <v>19.494</v>
      </c>
      <c r="R347" s="286">
        <f t="shared" si="474"/>
        <v>6498</v>
      </c>
      <c r="S347" s="49">
        <f t="shared" si="474"/>
        <v>19.494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5628</v>
      </c>
      <c r="Z347" s="49">
        <f>Z346</f>
        <v>16.884</v>
      </c>
      <c r="AA347" s="286">
        <f>AA346</f>
        <v>5628</v>
      </c>
      <c r="AB347" s="49">
        <f>AB346</f>
        <v>16.884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10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10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10</v>
      </c>
      <c r="T350" s="16">
        <v>0</v>
      </c>
      <c r="U350" s="18">
        <v>10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10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164.6</v>
      </c>
      <c r="E355" s="17">
        <f t="shared" si="476"/>
        <v>0</v>
      </c>
      <c r="F355" s="18">
        <f t="shared" si="477"/>
        <v>85</v>
      </c>
      <c r="G355" s="8" t="e">
        <f t="shared" si="486"/>
        <v>#DIV/0!</v>
      </c>
      <c r="H355" s="18">
        <f t="shared" si="486"/>
        <v>51.640340218712034</v>
      </c>
      <c r="I355" s="16"/>
      <c r="J355" s="20"/>
      <c r="K355" s="16">
        <v>0</v>
      </c>
      <c r="L355" s="18">
        <v>79.599999999999994</v>
      </c>
      <c r="M355" s="16"/>
      <c r="N355" s="18"/>
      <c r="O355" s="138">
        <v>8.3000000000000007</v>
      </c>
      <c r="P355" s="92">
        <v>35</v>
      </c>
      <c r="Q355" s="18">
        <f t="shared" si="479"/>
        <v>290.5</v>
      </c>
      <c r="R355" s="92">
        <f t="shared" si="480"/>
        <v>35</v>
      </c>
      <c r="S355" s="18">
        <f t="shared" si="481"/>
        <v>370.1</v>
      </c>
      <c r="T355" s="16">
        <v>0</v>
      </c>
      <c r="U355" s="18">
        <v>79.599999999999994</v>
      </c>
      <c r="V355" s="16"/>
      <c r="W355" s="18"/>
      <c r="X355" s="138">
        <v>8.3000000000000007</v>
      </c>
      <c r="Y355" s="14">
        <v>6</v>
      </c>
      <c r="Z355" s="18">
        <f t="shared" si="482"/>
        <v>49.800000000000004</v>
      </c>
      <c r="AA355" s="14">
        <f t="shared" si="483"/>
        <v>6</v>
      </c>
      <c r="AB355" s="18">
        <f t="shared" si="484"/>
        <v>129.4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50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50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50</v>
      </c>
      <c r="T356" s="16">
        <v>0</v>
      </c>
      <c r="U356" s="18">
        <v>50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50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113</v>
      </c>
      <c r="D359" s="129">
        <v>174.45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113</v>
      </c>
      <c r="L359" s="129">
        <v>174.45</v>
      </c>
      <c r="M359" s="127"/>
      <c r="N359" s="129"/>
      <c r="O359" s="245">
        <v>2.1</v>
      </c>
      <c r="P359" s="92">
        <v>22</v>
      </c>
      <c r="Q359" s="18">
        <f t="shared" si="479"/>
        <v>46.2</v>
      </c>
      <c r="R359" s="92">
        <f t="shared" si="480"/>
        <v>22</v>
      </c>
      <c r="S359" s="18">
        <f t="shared" si="481"/>
        <v>220.64999999999998</v>
      </c>
      <c r="T359" s="127">
        <v>113</v>
      </c>
      <c r="U359" s="129">
        <v>174.45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174.45</v>
      </c>
    </row>
    <row r="360" spans="1:28">
      <c r="A360" s="8">
        <f t="shared" si="485"/>
        <v>23.110000000000003</v>
      </c>
      <c r="B360" s="16" t="s">
        <v>240</v>
      </c>
      <c r="C360" s="17">
        <v>29</v>
      </c>
      <c r="D360" s="18">
        <v>34.07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29</v>
      </c>
      <c r="L360" s="18">
        <v>34.07</v>
      </c>
      <c r="M360" s="16"/>
      <c r="N360" s="18"/>
      <c r="O360" s="138">
        <v>2.1</v>
      </c>
      <c r="P360" s="92">
        <v>2</v>
      </c>
      <c r="Q360" s="18">
        <f t="shared" si="479"/>
        <v>4.2</v>
      </c>
      <c r="R360" s="92">
        <f t="shared" si="480"/>
        <v>2</v>
      </c>
      <c r="S360" s="18">
        <f t="shared" si="481"/>
        <v>38.270000000000003</v>
      </c>
      <c r="T360" s="16">
        <v>29</v>
      </c>
      <c r="U360" s="18">
        <v>34.07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34.07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35</v>
      </c>
      <c r="Q361" s="18">
        <f t="shared" si="479"/>
        <v>38.5</v>
      </c>
      <c r="R361" s="92">
        <f t="shared" si="480"/>
        <v>35</v>
      </c>
      <c r="S361" s="18">
        <f t="shared" si="481"/>
        <v>38.5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161</v>
      </c>
      <c r="D364" s="129">
        <v>193.2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161</v>
      </c>
      <c r="L364" s="129">
        <v>193.2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193.2</v>
      </c>
      <c r="T364" s="127">
        <v>161</v>
      </c>
      <c r="U364" s="129">
        <v>193.2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193.2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26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26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34.299999999999997</v>
      </c>
      <c r="T367" s="183">
        <v>0</v>
      </c>
      <c r="U367" s="185">
        <v>26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26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7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7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7</v>
      </c>
      <c r="T368" s="183">
        <v>0</v>
      </c>
      <c r="U368" s="185">
        <v>7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7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101</v>
      </c>
      <c r="Q370" s="18">
        <f>O370*P370</f>
        <v>26.26</v>
      </c>
      <c r="R370" s="92">
        <f>P370</f>
        <v>101</v>
      </c>
      <c r="S370" s="18">
        <f>L370+Q370</f>
        <v>26.26</v>
      </c>
      <c r="T370" s="24">
        <v>0</v>
      </c>
      <c r="U370" s="26">
        <v>0</v>
      </c>
      <c r="V370" s="24"/>
      <c r="W370" s="26"/>
      <c r="X370" s="244">
        <v>0.26</v>
      </c>
      <c r="Y370" s="14">
        <v>101</v>
      </c>
      <c r="Z370" s="18">
        <f t="shared" si="482"/>
        <v>26.26</v>
      </c>
      <c r="AA370" s="14">
        <f t="shared" si="483"/>
        <v>101</v>
      </c>
      <c r="AB370" s="18">
        <f t="shared" si="484"/>
        <v>26.26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53</v>
      </c>
      <c r="Q373" s="18">
        <v>53</v>
      </c>
      <c r="R373" s="92">
        <f t="shared" si="488"/>
        <v>53</v>
      </c>
      <c r="S373" s="18">
        <f t="shared" si="489"/>
        <v>53</v>
      </c>
      <c r="T373" s="195">
        <v>0</v>
      </c>
      <c r="U373" s="194">
        <v>0</v>
      </c>
      <c r="V373" s="195"/>
      <c r="W373" s="194"/>
      <c r="X373" s="246"/>
      <c r="Y373" s="14">
        <v>53</v>
      </c>
      <c r="Z373" s="18">
        <v>53</v>
      </c>
      <c r="AA373" s="14">
        <f t="shared" si="483"/>
        <v>53</v>
      </c>
      <c r="AB373" s="18">
        <f t="shared" si="484"/>
        <v>53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30</v>
      </c>
      <c r="Q374" s="18">
        <v>26.7</v>
      </c>
      <c r="R374" s="92">
        <f t="shared" si="488"/>
        <v>30</v>
      </c>
      <c r="S374" s="18">
        <f t="shared" si="489"/>
        <v>26.7</v>
      </c>
      <c r="T374" s="195">
        <v>0</v>
      </c>
      <c r="U374" s="194">
        <v>0</v>
      </c>
      <c r="V374" s="195"/>
      <c r="W374" s="194"/>
      <c r="X374" s="246"/>
      <c r="Y374" s="14">
        <v>30</v>
      </c>
      <c r="Z374" s="18">
        <v>26.7</v>
      </c>
      <c r="AA374" s="14">
        <f t="shared" si="483"/>
        <v>30</v>
      </c>
      <c r="AB374" s="18">
        <f t="shared" si="484"/>
        <v>26.7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/>
      <c r="Z381" s="18">
        <f t="shared" si="482"/>
        <v>0</v>
      </c>
      <c r="AA381" s="14">
        <f t="shared" si="483"/>
        <v>0</v>
      </c>
      <c r="AB381" s="18">
        <f t="shared" si="484"/>
        <v>0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303</v>
      </c>
      <c r="D384" s="84">
        <f>SUM(D350:D383)</f>
        <v>659.31999999999994</v>
      </c>
      <c r="E384" s="83">
        <f>SUM(E350:E383)</f>
        <v>0</v>
      </c>
      <c r="F384" s="84">
        <f>SUM(F350:F383)</f>
        <v>85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303</v>
      </c>
      <c r="L384" s="84">
        <f t="shared" si="490"/>
        <v>574.31999999999994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284</v>
      </c>
      <c r="Q384" s="84">
        <f t="shared" si="491"/>
        <v>648.66</v>
      </c>
      <c r="R384" s="276">
        <f t="shared" si="491"/>
        <v>284</v>
      </c>
      <c r="S384" s="84">
        <f t="shared" si="491"/>
        <v>1222.98</v>
      </c>
      <c r="T384" s="83">
        <f t="shared" si="491"/>
        <v>303</v>
      </c>
      <c r="U384" s="84">
        <f t="shared" si="491"/>
        <v>574.31999999999994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190</v>
      </c>
      <c r="Z384" s="84">
        <f t="shared" si="492"/>
        <v>155.76</v>
      </c>
      <c r="AA384" s="276">
        <f t="shared" si="492"/>
        <v>190</v>
      </c>
      <c r="AB384" s="84">
        <f t="shared" si="492"/>
        <v>730.08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292.96609999999998</v>
      </c>
      <c r="R388" s="92"/>
      <c r="S388" s="18">
        <f>Q388</f>
        <v>292.96609999999998</v>
      </c>
      <c r="T388" s="16"/>
      <c r="U388" s="18"/>
      <c r="V388" s="16"/>
      <c r="W388" s="18"/>
      <c r="X388" s="21"/>
      <c r="Y388" s="14"/>
      <c r="Z388" s="18">
        <v>218</v>
      </c>
      <c r="AA388" s="14">
        <f t="shared" ref="AA388" si="494">Y388</f>
        <v>0</v>
      </c>
      <c r="AB388" s="18">
        <f t="shared" ref="AB388" si="495">U388+Z388</f>
        <v>218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292.96609999999998</v>
      </c>
      <c r="R391" s="276">
        <f t="shared" si="500"/>
        <v>0</v>
      </c>
      <c r="S391" s="84">
        <f t="shared" si="500"/>
        <v>292.96609999999998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218</v>
      </c>
      <c r="AA391" s="276">
        <f>SUM(AA388:AA390)</f>
        <v>0</v>
      </c>
      <c r="AB391" s="84">
        <f>SUM(AB388:AB390)</f>
        <v>218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38.06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1020</v>
      </c>
      <c r="Q393" s="129">
        <v>35.78</v>
      </c>
      <c r="R393" s="92">
        <f>P393</f>
        <v>1020</v>
      </c>
      <c r="S393" s="18">
        <f>Q393</f>
        <v>35.78</v>
      </c>
      <c r="T393" s="127"/>
      <c r="U393" s="129"/>
      <c r="V393" s="127"/>
      <c r="W393" s="129"/>
      <c r="X393" s="131"/>
      <c r="Y393" s="108">
        <v>1020</v>
      </c>
      <c r="Z393" s="129">
        <v>35.78</v>
      </c>
      <c r="AA393" s="14">
        <f t="shared" ref="AA393:AA396" si="503">Y393</f>
        <v>1020</v>
      </c>
      <c r="AB393" s="18">
        <f t="shared" ref="AB393:AB396" si="504">U393+Z393</f>
        <v>35.78</v>
      </c>
    </row>
    <row r="394" spans="1:29">
      <c r="A394" s="126"/>
      <c r="B394" s="127" t="s">
        <v>172</v>
      </c>
      <c r="C394" s="128"/>
      <c r="D394" s="129">
        <v>9.25</v>
      </c>
      <c r="E394" s="189">
        <v>49388</v>
      </c>
      <c r="F394" s="129">
        <v>2.96</v>
      </c>
      <c r="G394" s="8" t="e">
        <f t="shared" si="502"/>
        <v>#DIV/0!</v>
      </c>
      <c r="H394" s="18">
        <f t="shared" si="502"/>
        <v>32</v>
      </c>
      <c r="I394" s="127"/>
      <c r="J394" s="130"/>
      <c r="K394" s="127"/>
      <c r="L394" s="129"/>
      <c r="M394" s="127"/>
      <c r="N394" s="129"/>
      <c r="O394" s="131"/>
      <c r="P394" s="277">
        <v>13211</v>
      </c>
      <c r="Q394" s="129">
        <v>15.853</v>
      </c>
      <c r="R394" s="92">
        <f t="shared" ref="R394:R396" si="505">P394</f>
        <v>13211</v>
      </c>
      <c r="S394" s="18">
        <f t="shared" ref="S394:S396" si="506">Q394</f>
        <v>15.853</v>
      </c>
      <c r="T394" s="127"/>
      <c r="U394" s="129"/>
      <c r="V394" s="127"/>
      <c r="W394" s="129"/>
      <c r="X394" s="131"/>
      <c r="Y394" s="108">
        <v>13211</v>
      </c>
      <c r="Z394" s="129">
        <v>15.853</v>
      </c>
      <c r="AA394" s="14">
        <f t="shared" si="503"/>
        <v>13211</v>
      </c>
      <c r="AB394" s="18">
        <f t="shared" si="504"/>
        <v>15.853</v>
      </c>
    </row>
    <row r="395" spans="1:29">
      <c r="A395" s="126"/>
      <c r="B395" s="127" t="s">
        <v>173</v>
      </c>
      <c r="C395" s="128"/>
      <c r="D395" s="129">
        <v>61.77</v>
      </c>
      <c r="E395" s="189">
        <v>31170</v>
      </c>
      <c r="F395" s="129">
        <v>2.4900000000000002</v>
      </c>
      <c r="G395" s="8" t="e">
        <f t="shared" si="502"/>
        <v>#DIV/0!</v>
      </c>
      <c r="H395" s="18">
        <f t="shared" si="502"/>
        <v>4.031083050024284</v>
      </c>
      <c r="I395" s="127"/>
      <c r="J395" s="130"/>
      <c r="K395" s="127"/>
      <c r="L395" s="129"/>
      <c r="M395" s="127"/>
      <c r="N395" s="129"/>
      <c r="O395" s="131"/>
      <c r="P395" s="277">
        <v>315</v>
      </c>
      <c r="Q395" s="129">
        <v>82.6</v>
      </c>
      <c r="R395" s="92">
        <f t="shared" si="505"/>
        <v>315</v>
      </c>
      <c r="S395" s="18">
        <f t="shared" si="506"/>
        <v>82.6</v>
      </c>
      <c r="T395" s="127"/>
      <c r="U395" s="129"/>
      <c r="V395" s="127"/>
      <c r="W395" s="129"/>
      <c r="X395" s="131"/>
      <c r="Y395" s="108">
        <v>315</v>
      </c>
      <c r="Z395" s="129">
        <v>65</v>
      </c>
      <c r="AA395" s="14">
        <f t="shared" si="503"/>
        <v>315</v>
      </c>
      <c r="AB395" s="18">
        <f t="shared" si="504"/>
        <v>65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43.317130500000005</v>
      </c>
      <c r="R396" s="92">
        <f t="shared" si="505"/>
        <v>0</v>
      </c>
      <c r="S396" s="18">
        <f t="shared" si="506"/>
        <v>43.317130500000005</v>
      </c>
      <c r="T396" s="16"/>
      <c r="U396" s="18"/>
      <c r="V396" s="16"/>
      <c r="W396" s="18"/>
      <c r="X396" s="21"/>
      <c r="Y396" s="14"/>
      <c r="Z396" s="18">
        <v>28</v>
      </c>
      <c r="AA396" s="14">
        <f t="shared" si="503"/>
        <v>0</v>
      </c>
      <c r="AB396" s="18">
        <f t="shared" si="504"/>
        <v>28</v>
      </c>
    </row>
    <row r="397" spans="1:29" s="50" customFormat="1">
      <c r="A397" s="46"/>
      <c r="B397" s="82" t="s">
        <v>106</v>
      </c>
      <c r="C397" s="83"/>
      <c r="D397" s="84">
        <f>SUM(D393:D396)</f>
        <v>132.91200000000001</v>
      </c>
      <c r="E397" s="83">
        <f>SUM(E393:E396)</f>
        <v>80558</v>
      </c>
      <c r="F397" s="84">
        <f>SUM(F393:F396)</f>
        <v>5.45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14546</v>
      </c>
      <c r="Q397" s="84">
        <f t="shared" si="508"/>
        <v>177.55013050000002</v>
      </c>
      <c r="R397" s="276">
        <f t="shared" si="508"/>
        <v>14546</v>
      </c>
      <c r="S397" s="84">
        <f t="shared" si="508"/>
        <v>177.55013050000002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14546</v>
      </c>
      <c r="Z397" s="84">
        <f>SUM(Z393:Z396)</f>
        <v>144.63300000000001</v>
      </c>
      <c r="AA397" s="276">
        <f>SUM(AA393:AA396)</f>
        <v>14546</v>
      </c>
      <c r="AB397" s="84">
        <f>SUM(AB393:AB396)</f>
        <v>144.63300000000001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4479.2487999999994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3557.2071999999989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303</v>
      </c>
      <c r="L398" s="84">
        <f>SUM(L21+L44+L52+L76+L86+L109+L117+L141+L147+L149+L156+L162+L168+L174+L180+L186+L192+L206+L212+L216+L237+L258+L283+L297+L306+L311+L315+L322+L326+L330+L333+L337+L343+L347+L384+L391+L397)</f>
        <v>574.31999999999994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182940</v>
      </c>
      <c r="Q398" s="84">
        <f>SUM(Q21+Q44+Q52+Q76+Q86+Q109+Q117+Q141+Q147+Q149+Q156+Q162+Q168+Q174+Q180+Q186+Q192+Q206+Q212+Q216+Q237+Q258+Q283+Q297+Q306+Q311+Q315+Q322+Q326+Q330+Q333+Q337+Q343+Q347+Q384+Q391+Q397)</f>
        <v>5248.083030499999</v>
      </c>
      <c r="R398" s="276">
        <f>R397+R391+R384+R347+R343+R337+R333+R330+R326+R322+R315+R311+R306+R297+R283+R260+R216+R212+R206+R193+R147+R143+R78</f>
        <v>182940</v>
      </c>
      <c r="S398" s="84">
        <f>SUM(S21+S44+S52+S76+S86+S109+S117+S141+S147+S149+S156+S162+S168+S174+S180+S186+S192+S206+S212+S216+S237+S258+S283+S297+S306+S311+S315+S322+S326+S330+S333+S337+S343+S347+S384+S391+S397)</f>
        <v>5822.4030304999997</v>
      </c>
      <c r="T398" s="83">
        <f>T397+T391+T384+T347+T343+T337+T333+T330+T326+T322+T315+T311+T306+T297+T283+T260+T216+T212+T206+T193+T147+T143+T78</f>
        <v>303</v>
      </c>
      <c r="U398" s="84">
        <f>SUM(U21+U44+U52+U76+U86+U109+U117+U141+U147+U149+U156+U162+U168+U174+U180+U186+U192+U206+U212+U216+U237+U258+U283+U297+U306+U311+U315+U322+U326+U330+U333+U337+U343+U347+U384+U391+U397)</f>
        <v>574.31999999999994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181345</v>
      </c>
      <c r="Z398" s="84">
        <f>SUM(Z21+Z44+Z52+Z76+Z86+Z109+Z117+Z141+Z147+Z149+Z156+Z162+Z168+Z174+Z180+Z186+Z192+Z206+Z212+Z216+Z237+Z258+Z283+Z297+Z306+Z311+Z315+Z322+Z326+Z330+Z333+Z337+Z343+Z347+Z384+Z391+Z397)</f>
        <v>4528.7070000000003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181345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5103.027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4479.2487999999994</v>
      </c>
      <c r="E403" s="82"/>
      <c r="F403" s="84">
        <f>F398</f>
        <v>3557.2071999999989</v>
      </c>
      <c r="G403" s="82"/>
      <c r="H403" s="82"/>
      <c r="I403" s="82"/>
      <c r="J403" s="84">
        <f>J398</f>
        <v>0</v>
      </c>
      <c r="K403" s="83"/>
      <c r="L403" s="84">
        <f>L398</f>
        <v>574.31999999999994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5248.083030499999</v>
      </c>
      <c r="R403" s="276"/>
      <c r="S403" s="84">
        <f>S398</f>
        <v>5822.4030304999997</v>
      </c>
      <c r="T403" s="83"/>
      <c r="U403" s="84">
        <f>U398</f>
        <v>574.31999999999994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4528.7070000000003</v>
      </c>
      <c r="AA403" s="276"/>
      <c r="AB403" s="84">
        <f>AB398</f>
        <v>5103.027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5</v>
      </c>
      <c r="Q407" s="18">
        <f>O407*P407</f>
        <v>1350</v>
      </c>
      <c r="R407" s="92">
        <f>P407</f>
        <v>5</v>
      </c>
      <c r="S407" s="18">
        <f>L407+Q407</f>
        <v>1350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20</v>
      </c>
      <c r="Q412" s="18">
        <f t="shared" si="512"/>
        <v>60</v>
      </c>
      <c r="R412" s="92">
        <f t="shared" si="513"/>
        <v>20</v>
      </c>
      <c r="S412" s="18">
        <f t="shared" si="514"/>
        <v>60</v>
      </c>
      <c r="T412" s="22"/>
      <c r="U412" s="18"/>
      <c r="V412" s="22"/>
      <c r="W412" s="18"/>
      <c r="X412" s="21">
        <v>3</v>
      </c>
      <c r="Y412" s="14"/>
      <c r="Z412" s="18">
        <f t="shared" si="515"/>
        <v>0</v>
      </c>
      <c r="AA412" s="14">
        <f t="shared" si="516"/>
        <v>0</v>
      </c>
      <c r="AB412" s="18">
        <f t="shared" si="517"/>
        <v>0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20</v>
      </c>
      <c r="Q413" s="18">
        <f t="shared" si="512"/>
        <v>70</v>
      </c>
      <c r="R413" s="92">
        <f t="shared" si="513"/>
        <v>20</v>
      </c>
      <c r="S413" s="18">
        <f t="shared" si="514"/>
        <v>70</v>
      </c>
      <c r="T413" s="22"/>
      <c r="U413" s="18"/>
      <c r="V413" s="22"/>
      <c r="W413" s="18"/>
      <c r="X413" s="21">
        <v>3.5</v>
      </c>
      <c r="Y413" s="14"/>
      <c r="Z413" s="18">
        <f t="shared" si="515"/>
        <v>0</v>
      </c>
      <c r="AA413" s="14">
        <f t="shared" si="516"/>
        <v>0</v>
      </c>
      <c r="AB413" s="18">
        <f t="shared" si="517"/>
        <v>0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5</v>
      </c>
      <c r="Q414" s="18">
        <f t="shared" si="512"/>
        <v>3.75</v>
      </c>
      <c r="R414" s="92">
        <f t="shared" si="513"/>
        <v>5</v>
      </c>
      <c r="S414" s="18">
        <f t="shared" si="514"/>
        <v>3.75</v>
      </c>
      <c r="T414" s="22"/>
      <c r="U414" s="18"/>
      <c r="V414" s="22"/>
      <c r="W414" s="18"/>
      <c r="X414" s="21">
        <v>0.75</v>
      </c>
      <c r="Y414" s="14"/>
      <c r="Z414" s="18">
        <f t="shared" si="515"/>
        <v>0</v>
      </c>
      <c r="AA414" s="14">
        <f t="shared" si="516"/>
        <v>0</v>
      </c>
      <c r="AB414" s="18">
        <f t="shared" si="517"/>
        <v>0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3</v>
      </c>
      <c r="Q415" s="18">
        <f t="shared" si="512"/>
        <v>2.7</v>
      </c>
      <c r="R415" s="92">
        <f t="shared" si="513"/>
        <v>3</v>
      </c>
      <c r="S415" s="18">
        <f t="shared" si="514"/>
        <v>2.7</v>
      </c>
      <c r="T415" s="22"/>
      <c r="U415" s="18"/>
      <c r="V415" s="22"/>
      <c r="W415" s="18"/>
      <c r="X415" s="21">
        <v>0.9</v>
      </c>
      <c r="Y415" s="14">
        <v>3</v>
      </c>
      <c r="Z415" s="18">
        <f t="shared" si="515"/>
        <v>2.7</v>
      </c>
      <c r="AA415" s="14">
        <f t="shared" si="516"/>
        <v>3</v>
      </c>
      <c r="AB415" s="18">
        <f t="shared" si="517"/>
        <v>2.7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1486.45</v>
      </c>
      <c r="R416" s="276"/>
      <c r="S416" s="84">
        <f>SUM(S407:S415)</f>
        <v>1486.45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2.7</v>
      </c>
      <c r="AA416" s="276"/>
      <c r="AB416" s="84">
        <f>SUM(AB407:AB415)</f>
        <v>2.7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1800</v>
      </c>
      <c r="D418" s="53">
        <v>324</v>
      </c>
      <c r="E418" s="17">
        <f t="shared" ref="E418:F439" si="520">C418</f>
        <v>1800</v>
      </c>
      <c r="F418" s="18">
        <f t="shared" si="520"/>
        <v>324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2400</v>
      </c>
      <c r="Q418" s="18">
        <f t="shared" ref="Q418:Q439" si="522">O418*P418</f>
        <v>432</v>
      </c>
      <c r="R418" s="92">
        <f t="shared" ref="R418:R439" si="523">P418</f>
        <v>2400</v>
      </c>
      <c r="S418" s="18">
        <f t="shared" ref="S418:S439" si="524">L418+Q418</f>
        <v>432</v>
      </c>
      <c r="T418" s="51"/>
      <c r="U418" s="53"/>
      <c r="V418" s="51"/>
      <c r="W418" s="53"/>
      <c r="X418" s="250">
        <v>0.18</v>
      </c>
      <c r="Y418" s="312">
        <v>1830</v>
      </c>
      <c r="Z418" s="18">
        <f t="shared" ref="Z418:Z439" si="525">X418*Y418</f>
        <v>329.4</v>
      </c>
      <c r="AA418" s="14">
        <f t="shared" ref="AA418:AA439" si="526">Y418</f>
        <v>1830</v>
      </c>
      <c r="AB418" s="18">
        <f t="shared" ref="AB418:AB439" si="527">U418+Z418</f>
        <v>329.4</v>
      </c>
    </row>
    <row r="419" spans="1:28">
      <c r="A419" s="206">
        <f>+A418+0.01</f>
        <v>26.110000000000003</v>
      </c>
      <c r="B419" s="51" t="s">
        <v>285</v>
      </c>
      <c r="C419" s="52">
        <v>1800</v>
      </c>
      <c r="D419" s="53">
        <v>21.6</v>
      </c>
      <c r="E419" s="17">
        <f t="shared" si="520"/>
        <v>1800</v>
      </c>
      <c r="F419" s="18">
        <f t="shared" si="520"/>
        <v>21.6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2400</v>
      </c>
      <c r="Q419" s="18">
        <f t="shared" si="522"/>
        <v>28.8</v>
      </c>
      <c r="R419" s="92">
        <f t="shared" si="523"/>
        <v>2400</v>
      </c>
      <c r="S419" s="18">
        <f t="shared" si="524"/>
        <v>28.8</v>
      </c>
      <c r="T419" s="51"/>
      <c r="U419" s="53"/>
      <c r="V419" s="51"/>
      <c r="W419" s="53"/>
      <c r="X419" s="250">
        <v>1.2E-2</v>
      </c>
      <c r="Y419" s="312">
        <v>1830</v>
      </c>
      <c r="Z419" s="18">
        <f t="shared" si="525"/>
        <v>21.96</v>
      </c>
      <c r="AA419" s="14">
        <f t="shared" si="526"/>
        <v>1830</v>
      </c>
      <c r="AB419" s="18">
        <f t="shared" si="527"/>
        <v>21.96</v>
      </c>
    </row>
    <row r="420" spans="1:28" ht="47.25">
      <c r="A420" s="206">
        <f>+A419+0.01</f>
        <v>26.120000000000005</v>
      </c>
      <c r="B420" s="51" t="s">
        <v>286</v>
      </c>
      <c r="C420" s="52">
        <v>1800</v>
      </c>
      <c r="D420" s="53">
        <v>18</v>
      </c>
      <c r="E420" s="17">
        <f t="shared" si="520"/>
        <v>1800</v>
      </c>
      <c r="F420" s="18">
        <f t="shared" si="520"/>
        <v>18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2400</v>
      </c>
      <c r="Q420" s="18">
        <f t="shared" si="522"/>
        <v>24</v>
      </c>
      <c r="R420" s="92">
        <f t="shared" si="523"/>
        <v>2400</v>
      </c>
      <c r="S420" s="18">
        <f t="shared" si="524"/>
        <v>24</v>
      </c>
      <c r="T420" s="51"/>
      <c r="U420" s="53"/>
      <c r="V420" s="51"/>
      <c r="W420" s="53"/>
      <c r="X420" s="250">
        <v>0.01</v>
      </c>
      <c r="Y420" s="312">
        <v>1830</v>
      </c>
      <c r="Z420" s="18">
        <f t="shared" si="525"/>
        <v>18.3</v>
      </c>
      <c r="AA420" s="14">
        <f t="shared" si="526"/>
        <v>1830</v>
      </c>
      <c r="AB420" s="18">
        <f t="shared" si="527"/>
        <v>18.3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15</v>
      </c>
      <c r="D422" s="18">
        <v>45</v>
      </c>
      <c r="E422" s="17">
        <f t="shared" si="520"/>
        <v>15</v>
      </c>
      <c r="F422" s="18">
        <f t="shared" si="520"/>
        <v>45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20</v>
      </c>
      <c r="Q422" s="18">
        <f t="shared" si="522"/>
        <v>60</v>
      </c>
      <c r="R422" s="92">
        <f t="shared" si="523"/>
        <v>20</v>
      </c>
      <c r="S422" s="18">
        <f t="shared" si="524"/>
        <v>60</v>
      </c>
      <c r="T422" s="22"/>
      <c r="U422" s="18"/>
      <c r="V422" s="22"/>
      <c r="W422" s="18"/>
      <c r="X422" s="21">
        <v>3</v>
      </c>
      <c r="Y422" s="14">
        <v>15</v>
      </c>
      <c r="Z422" s="18">
        <f t="shared" si="525"/>
        <v>45</v>
      </c>
      <c r="AA422" s="14">
        <f t="shared" si="526"/>
        <v>15</v>
      </c>
      <c r="AB422" s="18">
        <f t="shared" si="527"/>
        <v>45</v>
      </c>
    </row>
    <row r="423" spans="1:28" ht="31.5">
      <c r="A423" s="206" t="s">
        <v>43</v>
      </c>
      <c r="B423" s="22" t="s">
        <v>77</v>
      </c>
      <c r="C423" s="17">
        <v>15</v>
      </c>
      <c r="D423" s="18">
        <v>45</v>
      </c>
      <c r="E423" s="17">
        <f t="shared" si="520"/>
        <v>15</v>
      </c>
      <c r="F423" s="18">
        <f t="shared" si="520"/>
        <v>45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20</v>
      </c>
      <c r="Q423" s="18">
        <f t="shared" si="522"/>
        <v>60</v>
      </c>
      <c r="R423" s="92">
        <f t="shared" si="523"/>
        <v>20</v>
      </c>
      <c r="S423" s="18">
        <f t="shared" si="524"/>
        <v>60</v>
      </c>
      <c r="T423" s="22"/>
      <c r="U423" s="18"/>
      <c r="V423" s="22"/>
      <c r="W423" s="18"/>
      <c r="X423" s="21">
        <v>3</v>
      </c>
      <c r="Y423" s="14">
        <v>15</v>
      </c>
      <c r="Z423" s="18">
        <f t="shared" si="525"/>
        <v>45</v>
      </c>
      <c r="AA423" s="14">
        <f t="shared" si="526"/>
        <v>15</v>
      </c>
      <c r="AB423" s="18">
        <f t="shared" si="527"/>
        <v>45</v>
      </c>
    </row>
    <row r="424" spans="1:28" ht="31.5">
      <c r="A424" s="206" t="s">
        <v>45</v>
      </c>
      <c r="B424" s="22" t="s">
        <v>78</v>
      </c>
      <c r="C424" s="17">
        <v>15</v>
      </c>
      <c r="D424" s="18">
        <v>144.00000000000003</v>
      </c>
      <c r="E424" s="17">
        <f t="shared" si="520"/>
        <v>15</v>
      </c>
      <c r="F424" s="18">
        <f t="shared" si="520"/>
        <v>144.00000000000003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20</v>
      </c>
      <c r="Q424" s="18">
        <f t="shared" si="522"/>
        <v>192</v>
      </c>
      <c r="R424" s="92">
        <f t="shared" si="523"/>
        <v>20</v>
      </c>
      <c r="S424" s="18">
        <f t="shared" si="524"/>
        <v>192</v>
      </c>
      <c r="T424" s="22"/>
      <c r="U424" s="18"/>
      <c r="V424" s="22"/>
      <c r="W424" s="18"/>
      <c r="X424" s="21">
        <v>9.6</v>
      </c>
      <c r="Y424" s="14">
        <v>15</v>
      </c>
      <c r="Z424" s="18">
        <f t="shared" si="525"/>
        <v>144</v>
      </c>
      <c r="AA424" s="14">
        <f t="shared" si="526"/>
        <v>15</v>
      </c>
      <c r="AB424" s="18">
        <f t="shared" si="527"/>
        <v>144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15</v>
      </c>
      <c r="D426" s="18">
        <v>27</v>
      </c>
      <c r="E426" s="17">
        <f t="shared" si="520"/>
        <v>15</v>
      </c>
      <c r="F426" s="18">
        <f t="shared" si="520"/>
        <v>27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20</v>
      </c>
      <c r="Q426" s="18">
        <f t="shared" si="522"/>
        <v>36</v>
      </c>
      <c r="R426" s="92">
        <f t="shared" si="523"/>
        <v>20</v>
      </c>
      <c r="S426" s="18">
        <f t="shared" si="524"/>
        <v>36</v>
      </c>
      <c r="T426" s="22"/>
      <c r="U426" s="18"/>
      <c r="V426" s="22"/>
      <c r="W426" s="18"/>
      <c r="X426" s="21">
        <v>1.8</v>
      </c>
      <c r="Y426" s="14">
        <v>15</v>
      </c>
      <c r="Z426" s="18">
        <f t="shared" si="525"/>
        <v>27</v>
      </c>
      <c r="AA426" s="14">
        <f t="shared" si="526"/>
        <v>15</v>
      </c>
      <c r="AB426" s="18">
        <f t="shared" si="527"/>
        <v>27</v>
      </c>
    </row>
    <row r="427" spans="1:28" ht="31.5">
      <c r="A427" s="206" t="s">
        <v>51</v>
      </c>
      <c r="B427" s="22" t="s">
        <v>50</v>
      </c>
      <c r="C427" s="17">
        <v>15</v>
      </c>
      <c r="D427" s="18">
        <v>18</v>
      </c>
      <c r="E427" s="17">
        <f t="shared" si="520"/>
        <v>15</v>
      </c>
      <c r="F427" s="18">
        <f t="shared" si="520"/>
        <v>18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20</v>
      </c>
      <c r="Q427" s="18">
        <f t="shared" si="522"/>
        <v>24</v>
      </c>
      <c r="R427" s="92">
        <f t="shared" si="523"/>
        <v>20</v>
      </c>
      <c r="S427" s="18">
        <f t="shared" si="524"/>
        <v>24</v>
      </c>
      <c r="T427" s="22"/>
      <c r="U427" s="18"/>
      <c r="V427" s="22"/>
      <c r="W427" s="18"/>
      <c r="X427" s="21">
        <v>1.2</v>
      </c>
      <c r="Y427" s="14">
        <v>15</v>
      </c>
      <c r="Z427" s="18">
        <f t="shared" si="525"/>
        <v>18</v>
      </c>
      <c r="AA427" s="14">
        <f t="shared" si="526"/>
        <v>15</v>
      </c>
      <c r="AB427" s="18">
        <f t="shared" si="527"/>
        <v>18</v>
      </c>
    </row>
    <row r="428" spans="1:28" ht="47.25">
      <c r="A428" s="206" t="s">
        <v>53</v>
      </c>
      <c r="B428" s="22" t="s">
        <v>81</v>
      </c>
      <c r="C428" s="17">
        <v>15</v>
      </c>
      <c r="D428" s="18">
        <v>18</v>
      </c>
      <c r="E428" s="17">
        <f t="shared" si="520"/>
        <v>15</v>
      </c>
      <c r="F428" s="18">
        <f t="shared" si="520"/>
        <v>18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20</v>
      </c>
      <c r="Q428" s="18">
        <f t="shared" si="522"/>
        <v>24</v>
      </c>
      <c r="R428" s="92">
        <f t="shared" si="523"/>
        <v>20</v>
      </c>
      <c r="S428" s="18">
        <f t="shared" si="524"/>
        <v>24</v>
      </c>
      <c r="T428" s="22"/>
      <c r="U428" s="18"/>
      <c r="V428" s="22"/>
      <c r="W428" s="18"/>
      <c r="X428" s="21">
        <v>1.2</v>
      </c>
      <c r="Y428" s="14">
        <v>15</v>
      </c>
      <c r="Z428" s="18">
        <f t="shared" si="525"/>
        <v>18</v>
      </c>
      <c r="AA428" s="14">
        <f t="shared" si="526"/>
        <v>15</v>
      </c>
      <c r="AB428" s="18">
        <f t="shared" si="527"/>
        <v>18</v>
      </c>
    </row>
    <row r="429" spans="1:28" ht="47.25">
      <c r="A429" s="206" t="s">
        <v>82</v>
      </c>
      <c r="B429" s="22" t="s">
        <v>83</v>
      </c>
      <c r="C429" s="17">
        <v>15</v>
      </c>
      <c r="D429" s="18">
        <v>27</v>
      </c>
      <c r="E429" s="17">
        <f t="shared" si="520"/>
        <v>15</v>
      </c>
      <c r="F429" s="18">
        <f t="shared" si="520"/>
        <v>27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20</v>
      </c>
      <c r="Q429" s="18">
        <f t="shared" si="522"/>
        <v>36</v>
      </c>
      <c r="R429" s="92">
        <f t="shared" si="523"/>
        <v>20</v>
      </c>
      <c r="S429" s="18">
        <f t="shared" si="524"/>
        <v>36</v>
      </c>
      <c r="T429" s="22"/>
      <c r="U429" s="18"/>
      <c r="V429" s="22"/>
      <c r="W429" s="18"/>
      <c r="X429" s="21">
        <v>1.8</v>
      </c>
      <c r="Y429" s="14">
        <v>15</v>
      </c>
      <c r="Z429" s="18">
        <f t="shared" si="525"/>
        <v>27</v>
      </c>
      <c r="AA429" s="14">
        <f t="shared" si="526"/>
        <v>15</v>
      </c>
      <c r="AB429" s="18">
        <f t="shared" si="527"/>
        <v>27</v>
      </c>
    </row>
    <row r="430" spans="1:28" ht="31.5">
      <c r="A430" s="206">
        <v>26.14</v>
      </c>
      <c r="B430" s="51" t="s">
        <v>287</v>
      </c>
      <c r="C430" s="52">
        <v>1800</v>
      </c>
      <c r="D430" s="53">
        <v>18</v>
      </c>
      <c r="E430" s="17">
        <f t="shared" si="520"/>
        <v>1800</v>
      </c>
      <c r="F430" s="18">
        <f t="shared" si="520"/>
        <v>18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2400</v>
      </c>
      <c r="Q430" s="18">
        <f t="shared" si="522"/>
        <v>24</v>
      </c>
      <c r="R430" s="92">
        <f t="shared" si="523"/>
        <v>2400</v>
      </c>
      <c r="S430" s="18">
        <f t="shared" si="524"/>
        <v>24</v>
      </c>
      <c r="T430" s="51"/>
      <c r="U430" s="53"/>
      <c r="V430" s="51"/>
      <c r="W430" s="53"/>
      <c r="X430" s="250">
        <v>0.01</v>
      </c>
      <c r="Y430" s="312">
        <v>1830</v>
      </c>
      <c r="Z430" s="18">
        <f t="shared" si="525"/>
        <v>18.3</v>
      </c>
      <c r="AA430" s="14">
        <f t="shared" si="526"/>
        <v>1830</v>
      </c>
      <c r="AB430" s="18">
        <f t="shared" si="527"/>
        <v>18.3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1800</v>
      </c>
      <c r="D431" s="53">
        <v>18</v>
      </c>
      <c r="E431" s="17">
        <f t="shared" si="520"/>
        <v>1800</v>
      </c>
      <c r="F431" s="18">
        <f t="shared" si="520"/>
        <v>18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2400</v>
      </c>
      <c r="Q431" s="18">
        <f t="shared" si="522"/>
        <v>24</v>
      </c>
      <c r="R431" s="92">
        <f t="shared" si="523"/>
        <v>2400</v>
      </c>
      <c r="S431" s="18">
        <f t="shared" si="524"/>
        <v>24</v>
      </c>
      <c r="T431" s="51"/>
      <c r="U431" s="53"/>
      <c r="V431" s="51"/>
      <c r="W431" s="53"/>
      <c r="X431" s="250">
        <v>0.01</v>
      </c>
      <c r="Y431" s="312">
        <v>1830</v>
      </c>
      <c r="Z431" s="18">
        <f t="shared" si="525"/>
        <v>18.3</v>
      </c>
      <c r="AA431" s="14">
        <f t="shared" si="526"/>
        <v>1830</v>
      </c>
      <c r="AB431" s="18">
        <f t="shared" si="527"/>
        <v>18.3</v>
      </c>
    </row>
    <row r="432" spans="1:28" ht="31.5">
      <c r="A432" s="206">
        <f t="shared" si="528"/>
        <v>26.160000000000004</v>
      </c>
      <c r="B432" s="51" t="s">
        <v>289</v>
      </c>
      <c r="C432" s="52">
        <v>1800</v>
      </c>
      <c r="D432" s="53">
        <v>22.5</v>
      </c>
      <c r="E432" s="17">
        <f t="shared" si="520"/>
        <v>1800</v>
      </c>
      <c r="F432" s="18">
        <f t="shared" si="520"/>
        <v>22.5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2400</v>
      </c>
      <c r="Q432" s="18">
        <f t="shared" si="522"/>
        <v>30</v>
      </c>
      <c r="R432" s="92">
        <f t="shared" si="523"/>
        <v>2400</v>
      </c>
      <c r="S432" s="18">
        <f t="shared" si="524"/>
        <v>30</v>
      </c>
      <c r="T432" s="51"/>
      <c r="U432" s="53"/>
      <c r="V432" s="51"/>
      <c r="W432" s="53"/>
      <c r="X432" s="250">
        <v>1.2500000000000001E-2</v>
      </c>
      <c r="Y432" s="312">
        <v>1830</v>
      </c>
      <c r="Z432" s="18">
        <f t="shared" si="525"/>
        <v>22.875</v>
      </c>
      <c r="AA432" s="14">
        <f t="shared" si="526"/>
        <v>1830</v>
      </c>
      <c r="AB432" s="18">
        <f t="shared" si="527"/>
        <v>22.875</v>
      </c>
    </row>
    <row r="433" spans="1:28">
      <c r="A433" s="206">
        <f t="shared" si="528"/>
        <v>26.170000000000005</v>
      </c>
      <c r="B433" s="51" t="s">
        <v>290</v>
      </c>
      <c r="C433" s="52">
        <v>1800</v>
      </c>
      <c r="D433" s="53">
        <v>13.5</v>
      </c>
      <c r="E433" s="17">
        <f t="shared" si="520"/>
        <v>1800</v>
      </c>
      <c r="F433" s="18">
        <f t="shared" si="520"/>
        <v>13.5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2400</v>
      </c>
      <c r="Q433" s="18">
        <f t="shared" si="522"/>
        <v>18</v>
      </c>
      <c r="R433" s="92">
        <f t="shared" si="523"/>
        <v>2400</v>
      </c>
      <c r="S433" s="18">
        <f t="shared" si="524"/>
        <v>18</v>
      </c>
      <c r="T433" s="51"/>
      <c r="U433" s="53"/>
      <c r="V433" s="51"/>
      <c r="W433" s="53"/>
      <c r="X433" s="250">
        <v>7.4999999999999997E-3</v>
      </c>
      <c r="Y433" s="312">
        <v>1830</v>
      </c>
      <c r="Z433" s="18">
        <f t="shared" si="525"/>
        <v>13.725</v>
      </c>
      <c r="AA433" s="14">
        <f t="shared" si="526"/>
        <v>1830</v>
      </c>
      <c r="AB433" s="18">
        <f t="shared" si="527"/>
        <v>13.725</v>
      </c>
    </row>
    <row r="434" spans="1:28" ht="31.5">
      <c r="A434" s="206">
        <f t="shared" si="528"/>
        <v>26.180000000000007</v>
      </c>
      <c r="B434" s="51" t="s">
        <v>291</v>
      </c>
      <c r="C434" s="52">
        <v>1800</v>
      </c>
      <c r="D434" s="53">
        <v>13.5</v>
      </c>
      <c r="E434" s="17">
        <f t="shared" si="520"/>
        <v>1800</v>
      </c>
      <c r="F434" s="18">
        <f t="shared" si="520"/>
        <v>13.5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2400</v>
      </c>
      <c r="Q434" s="18">
        <f t="shared" si="522"/>
        <v>18</v>
      </c>
      <c r="R434" s="92">
        <f t="shared" si="523"/>
        <v>2400</v>
      </c>
      <c r="S434" s="18">
        <f t="shared" si="524"/>
        <v>18</v>
      </c>
      <c r="T434" s="51"/>
      <c r="U434" s="53"/>
      <c r="V434" s="51"/>
      <c r="W434" s="53"/>
      <c r="X434" s="250">
        <v>7.4999999999999997E-3</v>
      </c>
      <c r="Y434" s="312">
        <v>1830</v>
      </c>
      <c r="Z434" s="18">
        <f t="shared" si="525"/>
        <v>13.725</v>
      </c>
      <c r="AA434" s="14">
        <f t="shared" si="526"/>
        <v>1830</v>
      </c>
      <c r="AB434" s="18">
        <f t="shared" si="527"/>
        <v>13.725</v>
      </c>
    </row>
    <row r="435" spans="1:28" ht="31.5">
      <c r="A435" s="206">
        <f t="shared" si="528"/>
        <v>26.190000000000008</v>
      </c>
      <c r="B435" s="51" t="s">
        <v>292</v>
      </c>
      <c r="C435" s="52">
        <v>1800</v>
      </c>
      <c r="D435" s="53">
        <v>3.6</v>
      </c>
      <c r="E435" s="17">
        <f t="shared" si="520"/>
        <v>1800</v>
      </c>
      <c r="F435" s="18">
        <f t="shared" si="520"/>
        <v>3.6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2400</v>
      </c>
      <c r="Q435" s="18">
        <f t="shared" si="522"/>
        <v>4.8</v>
      </c>
      <c r="R435" s="92">
        <f t="shared" si="523"/>
        <v>2400</v>
      </c>
      <c r="S435" s="18">
        <f t="shared" si="524"/>
        <v>4.8</v>
      </c>
      <c r="T435" s="51"/>
      <c r="U435" s="53"/>
      <c r="V435" s="51"/>
      <c r="W435" s="53"/>
      <c r="X435" s="250">
        <v>2E-3</v>
      </c>
      <c r="Y435" s="312">
        <v>1830</v>
      </c>
      <c r="Z435" s="18">
        <f t="shared" si="525"/>
        <v>3.66</v>
      </c>
      <c r="AA435" s="14">
        <f t="shared" si="526"/>
        <v>1830</v>
      </c>
      <c r="AB435" s="18">
        <f t="shared" si="527"/>
        <v>3.66</v>
      </c>
    </row>
    <row r="436" spans="1:28" ht="31.5">
      <c r="A436" s="206">
        <f t="shared" si="528"/>
        <v>26.20000000000001</v>
      </c>
      <c r="B436" s="51" t="s">
        <v>293</v>
      </c>
      <c r="C436" s="52">
        <v>1800</v>
      </c>
      <c r="D436" s="53">
        <v>3.6</v>
      </c>
      <c r="E436" s="17">
        <f t="shared" si="520"/>
        <v>1800</v>
      </c>
      <c r="F436" s="18">
        <f t="shared" si="520"/>
        <v>3.6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2400</v>
      </c>
      <c r="Q436" s="18">
        <f t="shared" si="522"/>
        <v>4.8</v>
      </c>
      <c r="R436" s="92">
        <f t="shared" si="523"/>
        <v>2400</v>
      </c>
      <c r="S436" s="18">
        <f t="shared" si="524"/>
        <v>4.8</v>
      </c>
      <c r="T436" s="51"/>
      <c r="U436" s="53"/>
      <c r="V436" s="51"/>
      <c r="W436" s="53"/>
      <c r="X436" s="250">
        <v>2E-3</v>
      </c>
      <c r="Y436" s="312">
        <v>1830</v>
      </c>
      <c r="Z436" s="18">
        <f t="shared" si="525"/>
        <v>3.66</v>
      </c>
      <c r="AA436" s="14">
        <f t="shared" si="526"/>
        <v>1830</v>
      </c>
      <c r="AB436" s="18">
        <f t="shared" si="527"/>
        <v>3.66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214"/>
      <c r="Z437" s="18">
        <f t="shared" si="525"/>
        <v>0</v>
      </c>
      <c r="AA437" s="14">
        <f t="shared" si="526"/>
        <v>0</v>
      </c>
      <c r="AB437" s="18">
        <f t="shared" si="527"/>
        <v>0</v>
      </c>
    </row>
    <row r="438" spans="1:28" ht="31.5">
      <c r="A438" s="206">
        <f t="shared" si="528"/>
        <v>26.220000000000013</v>
      </c>
      <c r="B438" s="51" t="s">
        <v>294</v>
      </c>
      <c r="C438" s="52">
        <v>1800</v>
      </c>
      <c r="D438" s="53">
        <v>9</v>
      </c>
      <c r="E438" s="17">
        <f t="shared" si="520"/>
        <v>1800</v>
      </c>
      <c r="F438" s="18">
        <f t="shared" si="520"/>
        <v>9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2400</v>
      </c>
      <c r="Q438" s="18">
        <f t="shared" si="522"/>
        <v>12</v>
      </c>
      <c r="R438" s="92">
        <f t="shared" si="523"/>
        <v>2400</v>
      </c>
      <c r="S438" s="18">
        <f t="shared" si="524"/>
        <v>12</v>
      </c>
      <c r="T438" s="51"/>
      <c r="U438" s="53"/>
      <c r="V438" s="51"/>
      <c r="W438" s="53"/>
      <c r="X438" s="250">
        <v>5.0000000000000001E-3</v>
      </c>
      <c r="Y438" s="312">
        <v>1830</v>
      </c>
      <c r="Z438" s="18">
        <f t="shared" si="525"/>
        <v>9.15</v>
      </c>
      <c r="AA438" s="14">
        <f t="shared" si="526"/>
        <v>1830</v>
      </c>
      <c r="AB438" s="18">
        <f t="shared" si="527"/>
        <v>9.15</v>
      </c>
    </row>
    <row r="439" spans="1:28" ht="31.5">
      <c r="A439" s="206">
        <f t="shared" si="528"/>
        <v>26.230000000000015</v>
      </c>
      <c r="B439" s="51" t="s">
        <v>93</v>
      </c>
      <c r="C439" s="52">
        <v>1800</v>
      </c>
      <c r="D439" s="53">
        <v>3.6</v>
      </c>
      <c r="E439" s="17">
        <f t="shared" si="520"/>
        <v>1800</v>
      </c>
      <c r="F439" s="18">
        <f t="shared" si="520"/>
        <v>3.6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2400</v>
      </c>
      <c r="Q439" s="18">
        <f t="shared" si="522"/>
        <v>4.8</v>
      </c>
      <c r="R439" s="92">
        <f t="shared" si="523"/>
        <v>2400</v>
      </c>
      <c r="S439" s="18">
        <f t="shared" si="524"/>
        <v>4.8</v>
      </c>
      <c r="T439" s="51"/>
      <c r="U439" s="53"/>
      <c r="V439" s="51"/>
      <c r="W439" s="53"/>
      <c r="X439" s="250">
        <v>2E-3</v>
      </c>
      <c r="Y439" s="312">
        <v>1830</v>
      </c>
      <c r="Z439" s="18">
        <f t="shared" si="525"/>
        <v>3.66</v>
      </c>
      <c r="AA439" s="14">
        <f t="shared" si="526"/>
        <v>1830</v>
      </c>
      <c r="AB439" s="18">
        <f t="shared" si="527"/>
        <v>3.66</v>
      </c>
    </row>
    <row r="440" spans="1:28" s="50" customFormat="1">
      <c r="A440" s="46"/>
      <c r="B440" s="89" t="s">
        <v>295</v>
      </c>
      <c r="C440" s="82"/>
      <c r="D440" s="84">
        <f>SUM(D418:D439)</f>
        <v>792.90000000000009</v>
      </c>
      <c r="E440" s="82"/>
      <c r="F440" s="84">
        <f>SUM(F418:F439)</f>
        <v>792.90000000000009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1065.8999999999999</v>
      </c>
      <c r="R440" s="85"/>
      <c r="S440" s="84">
        <f>SUM(S418:S439)</f>
        <v>1065.8999999999999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1830</v>
      </c>
      <c r="Z440" s="84">
        <f>SUM(Z418:Z439)</f>
        <v>800.7149999999998</v>
      </c>
      <c r="AA440" s="276"/>
      <c r="AB440" s="84">
        <f>SUM(AB418:AB439)</f>
        <v>800.7149999999998</v>
      </c>
    </row>
    <row r="441" spans="1:28" s="50" customFormat="1" ht="31.5">
      <c r="A441" s="46"/>
      <c r="B441" s="89" t="s">
        <v>296</v>
      </c>
      <c r="C441" s="82"/>
      <c r="D441" s="84">
        <f>D416+D440</f>
        <v>793.80000000000007</v>
      </c>
      <c r="E441" s="82"/>
      <c r="F441" s="84">
        <f>F416+F440</f>
        <v>793.80000000000007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2552.35</v>
      </c>
      <c r="R441" s="85"/>
      <c r="S441" s="84">
        <f>S416+S440</f>
        <v>2552.35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1830</v>
      </c>
      <c r="Z441" s="84">
        <f>Z416+Z440</f>
        <v>803.41499999999985</v>
      </c>
      <c r="AA441" s="276"/>
      <c r="AB441" s="84">
        <f>AB416+AB440</f>
        <v>803.41499999999985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793.80000000000007</v>
      </c>
      <c r="E514" s="228">
        <f t="shared" ref="E514" si="547">E440</f>
        <v>0</v>
      </c>
      <c r="F514" s="11">
        <f>F441</f>
        <v>793.80000000000007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2552.35</v>
      </c>
      <c r="R514" s="199">
        <f>R422</f>
        <v>20</v>
      </c>
      <c r="S514" s="11">
        <f>S441</f>
        <v>2552.35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1830</v>
      </c>
      <c r="Z514" s="11">
        <f>Z441</f>
        <v>803.41499999999985</v>
      </c>
      <c r="AA514" s="199">
        <f>AA422</f>
        <v>15</v>
      </c>
      <c r="AB514" s="11">
        <f>AB441</f>
        <v>803.41499999999985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793.80000000000007</v>
      </c>
      <c r="E515" s="228">
        <f t="shared" ref="E515" si="554">E514</f>
        <v>0</v>
      </c>
      <c r="F515" s="11">
        <f>F514</f>
        <v>793.80000000000007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2552.35</v>
      </c>
      <c r="R515" s="199">
        <f t="shared" ref="R515:U515" si="558">R514</f>
        <v>20</v>
      </c>
      <c r="S515" s="11">
        <f>S514</f>
        <v>2552.35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1830</v>
      </c>
      <c r="Z515" s="11">
        <f>Z514</f>
        <v>803.41499999999985</v>
      </c>
      <c r="AA515" s="199">
        <f t="shared" si="560"/>
        <v>15</v>
      </c>
      <c r="AB515" s="11">
        <f>AB514</f>
        <v>803.41499999999985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5273.0487999999996</v>
      </c>
      <c r="E516" s="228">
        <f t="shared" ref="E516" si="561">E515+E403</f>
        <v>0</v>
      </c>
      <c r="F516" s="11">
        <f>F403+F515</f>
        <v>4351.0071999999991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574.31999999999994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7800.4330304999985</v>
      </c>
      <c r="R516" s="199">
        <f t="shared" ref="R516:T516" si="565">R515+R403</f>
        <v>20</v>
      </c>
      <c r="S516" s="11">
        <f>S403+S515</f>
        <v>8374.7530305</v>
      </c>
      <c r="T516" s="228">
        <f t="shared" si="565"/>
        <v>0</v>
      </c>
      <c r="U516" s="11">
        <f>U403+U515</f>
        <v>574.31999999999994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1830</v>
      </c>
      <c r="Z516" s="11">
        <f>Z403+Z515</f>
        <v>5332.1220000000003</v>
      </c>
      <c r="AA516" s="199">
        <f t="shared" si="566"/>
        <v>15</v>
      </c>
      <c r="AB516" s="11">
        <f>AB403+AB515</f>
        <v>5906.442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Medak&amp;C&amp;"-,Bold"&amp;18Costing Sheets for AWP&amp;&amp;B 2017-18 - SSA-RTE&amp;R&amp;"-,Bold"&amp;20Annexure-XII(Rs. in lakh)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0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>
        <v>0</v>
      </c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>
        <v>0</v>
      </c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431</v>
      </c>
      <c r="Q145" s="18">
        <f t="shared" ref="Q145:Q146" si="141">O145*P145</f>
        <v>12.93</v>
      </c>
      <c r="R145" s="92">
        <f t="shared" ref="R145:R146" si="142">P145</f>
        <v>431</v>
      </c>
      <c r="S145" s="18">
        <f t="shared" ref="S145:S146" si="143">L145+Q145</f>
        <v>12.93</v>
      </c>
      <c r="T145" s="16"/>
      <c r="U145" s="18"/>
      <c r="V145" s="16"/>
      <c r="W145" s="18"/>
      <c r="X145" s="21">
        <v>0.03</v>
      </c>
      <c r="Y145" s="14">
        <v>431</v>
      </c>
      <c r="Z145" s="18">
        <f t="shared" ref="Z145:Z146" si="144">X145*Y145</f>
        <v>12.93</v>
      </c>
      <c r="AA145" s="14">
        <f t="shared" ref="AA145:AA146" si="145">Y145</f>
        <v>431</v>
      </c>
      <c r="AB145" s="18">
        <f t="shared" ref="AB145:AB146" si="146">U145+Z145</f>
        <v>12.93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431</v>
      </c>
      <c r="Q147" s="84">
        <f t="shared" si="149"/>
        <v>12.93</v>
      </c>
      <c r="R147" s="276">
        <f t="shared" si="149"/>
        <v>431</v>
      </c>
      <c r="S147" s="84">
        <f t="shared" si="149"/>
        <v>12.93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431</v>
      </c>
      <c r="Z147" s="84">
        <f t="shared" si="151"/>
        <v>12.93</v>
      </c>
      <c r="AA147" s="276">
        <f t="shared" si="151"/>
        <v>431</v>
      </c>
      <c r="AB147" s="84">
        <f t="shared" si="151"/>
        <v>12.93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157</v>
      </c>
      <c r="D164" s="18">
        <f>C164*O164</f>
        <v>9.42</v>
      </c>
      <c r="E164" s="19">
        <v>94</v>
      </c>
      <c r="F164" s="18"/>
      <c r="G164" s="8">
        <f t="shared" ref="G164:H167" si="182">E164/C164*100</f>
        <v>59.872611464968152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71</v>
      </c>
      <c r="Q166" s="18">
        <f t="shared" si="183"/>
        <v>2.13</v>
      </c>
      <c r="R166" s="92">
        <f t="shared" si="184"/>
        <v>71</v>
      </c>
      <c r="S166" s="18">
        <f t="shared" si="185"/>
        <v>2.13</v>
      </c>
      <c r="T166" s="16"/>
      <c r="U166" s="18"/>
      <c r="V166" s="16"/>
      <c r="W166" s="18"/>
      <c r="X166" s="21">
        <v>0.03</v>
      </c>
      <c r="Y166" s="14">
        <v>0</v>
      </c>
      <c r="Z166" s="18">
        <f t="shared" si="186"/>
        <v>0</v>
      </c>
      <c r="AA166" s="14">
        <f t="shared" si="187"/>
        <v>0</v>
      </c>
      <c r="AB166" s="18">
        <f t="shared" si="188"/>
        <v>0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157</v>
      </c>
      <c r="D168" s="84">
        <f>SUM(D164:D167)</f>
        <v>9.42</v>
      </c>
      <c r="E168" s="83">
        <f>SUM(E164:E167)</f>
        <v>94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71</v>
      </c>
      <c r="Q168" s="84">
        <f t="shared" si="191"/>
        <v>2.13</v>
      </c>
      <c r="R168" s="276">
        <f t="shared" si="191"/>
        <v>71</v>
      </c>
      <c r="S168" s="84">
        <f t="shared" si="191"/>
        <v>2.13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0</v>
      </c>
      <c r="Z168" s="84">
        <f t="shared" si="193"/>
        <v>0</v>
      </c>
      <c r="AA168" s="276">
        <f t="shared" si="193"/>
        <v>0</v>
      </c>
      <c r="AB168" s="84">
        <f t="shared" si="193"/>
        <v>0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94</v>
      </c>
      <c r="Q172" s="18">
        <f t="shared" si="195"/>
        <v>2.82</v>
      </c>
      <c r="R172" s="92">
        <f t="shared" si="196"/>
        <v>94</v>
      </c>
      <c r="S172" s="18">
        <f t="shared" si="197"/>
        <v>2.82</v>
      </c>
      <c r="T172" s="16"/>
      <c r="U172" s="18"/>
      <c r="V172" s="16"/>
      <c r="W172" s="18"/>
      <c r="X172" s="21">
        <v>0.03</v>
      </c>
      <c r="Y172" s="14">
        <v>94</v>
      </c>
      <c r="Z172" s="18">
        <f t="shared" si="198"/>
        <v>2.82</v>
      </c>
      <c r="AA172" s="14">
        <f t="shared" si="199"/>
        <v>94</v>
      </c>
      <c r="AB172" s="18">
        <f t="shared" si="200"/>
        <v>2.82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94</v>
      </c>
      <c r="Q174" s="84">
        <f t="shared" si="203"/>
        <v>2.82</v>
      </c>
      <c r="R174" s="276">
        <f t="shared" si="203"/>
        <v>94</v>
      </c>
      <c r="S174" s="84">
        <f t="shared" si="203"/>
        <v>2.82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94</v>
      </c>
      <c r="Z174" s="84">
        <f t="shared" si="205"/>
        <v>2.82</v>
      </c>
      <c r="AA174" s="276">
        <f t="shared" si="205"/>
        <v>94</v>
      </c>
      <c r="AB174" s="84">
        <f t="shared" si="205"/>
        <v>2.82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/>
      <c r="D176" s="18">
        <f>C176*O176</f>
        <v>0</v>
      </c>
      <c r="E176" s="19"/>
      <c r="F176" s="18"/>
      <c r="G176" s="8" t="e">
        <f t="shared" ref="G176:H179" si="206">E176/C176*100</f>
        <v>#DIV/0!</v>
      </c>
      <c r="H176" s="18" t="e">
        <f t="shared" si="206"/>
        <v>#DIV/0!</v>
      </c>
      <c r="I176" s="16"/>
      <c r="J176" s="20"/>
      <c r="K176" s="16"/>
      <c r="L176" s="18"/>
      <c r="M176" s="16"/>
      <c r="N176" s="18"/>
      <c r="O176" s="21">
        <v>0.06</v>
      </c>
      <c r="P176" s="92">
        <v>568</v>
      </c>
      <c r="Q176" s="18">
        <f t="shared" ref="Q176:Q179" si="207">O176*P176</f>
        <v>34.08</v>
      </c>
      <c r="R176" s="92">
        <f t="shared" ref="R176:R179" si="208">P176</f>
        <v>568</v>
      </c>
      <c r="S176" s="18">
        <f t="shared" ref="S176:S179" si="209">L176+Q176</f>
        <v>34.08</v>
      </c>
      <c r="T176" s="16"/>
      <c r="U176" s="18"/>
      <c r="V176" s="16"/>
      <c r="W176" s="18"/>
      <c r="X176" s="21">
        <v>0.06</v>
      </c>
      <c r="Y176" s="14">
        <v>200</v>
      </c>
      <c r="Z176" s="18">
        <f t="shared" ref="Z176:Z179" si="210">X176*Y176</f>
        <v>12</v>
      </c>
      <c r="AA176" s="14">
        <f t="shared" ref="AA176:AA179" si="211">Y176</f>
        <v>200</v>
      </c>
      <c r="AB176" s="18">
        <f t="shared" ref="AB176:AB179" si="212">U176+Z176</f>
        <v>12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0</v>
      </c>
      <c r="D180" s="84">
        <f>SUM(D176:D179)</f>
        <v>0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568</v>
      </c>
      <c r="Q180" s="84">
        <f t="shared" si="215"/>
        <v>34.08</v>
      </c>
      <c r="R180" s="276">
        <f t="shared" si="215"/>
        <v>568</v>
      </c>
      <c r="S180" s="84">
        <f t="shared" si="215"/>
        <v>34.08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200</v>
      </c>
      <c r="Z180" s="84">
        <f t="shared" si="217"/>
        <v>12</v>
      </c>
      <c r="AA180" s="276">
        <f t="shared" si="217"/>
        <v>200</v>
      </c>
      <c r="AB180" s="84">
        <f t="shared" si="217"/>
        <v>12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157</v>
      </c>
      <c r="D193" s="84">
        <f>D156+D162+D168+D174+D180+D186+D192</f>
        <v>9.42</v>
      </c>
      <c r="E193" s="83">
        <f>E156+E162+E168+E174+E180+E186+E192</f>
        <v>94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733</v>
      </c>
      <c r="Q193" s="84">
        <f t="shared" si="244"/>
        <v>39.03</v>
      </c>
      <c r="R193" s="276">
        <f t="shared" si="244"/>
        <v>733</v>
      </c>
      <c r="S193" s="84">
        <f t="shared" si="244"/>
        <v>39.03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294</v>
      </c>
      <c r="Z193" s="84">
        <f t="shared" si="246"/>
        <v>14.82</v>
      </c>
      <c r="AA193" s="276">
        <f t="shared" si="246"/>
        <v>294</v>
      </c>
      <c r="AB193" s="84">
        <f t="shared" si="246"/>
        <v>14.82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18922</v>
      </c>
      <c r="Q197" s="212">
        <f t="shared" ref="Q197:Q205" si="248">O197*P197</f>
        <v>28.382999999999999</v>
      </c>
      <c r="R197" s="313">
        <f t="shared" ref="R197:R205" si="249">P197</f>
        <v>18922</v>
      </c>
      <c r="S197" s="212">
        <f t="shared" ref="S197:S205" si="250">L197+Q197</f>
        <v>28.382999999999999</v>
      </c>
      <c r="T197" s="335"/>
      <c r="U197" s="212"/>
      <c r="V197" s="335"/>
      <c r="W197" s="212"/>
      <c r="X197" s="338">
        <v>1.5E-3</v>
      </c>
      <c r="Y197" s="214">
        <v>18922</v>
      </c>
      <c r="Z197" s="212">
        <f t="shared" ref="Z197:Z205" si="251">X197*Y197</f>
        <v>28.382999999999999</v>
      </c>
      <c r="AA197" s="214">
        <f t="shared" ref="AA197:AA205" si="252">Y197</f>
        <v>18922</v>
      </c>
      <c r="AB197" s="212">
        <f t="shared" ref="AB197:AB205" si="253">U197+Z197</f>
        <v>28.382999999999999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21</v>
      </c>
      <c r="Q198" s="212">
        <f t="shared" si="248"/>
        <v>3.15E-2</v>
      </c>
      <c r="R198" s="313">
        <f t="shared" si="249"/>
        <v>21</v>
      </c>
      <c r="S198" s="212">
        <f t="shared" si="250"/>
        <v>3.15E-2</v>
      </c>
      <c r="T198" s="335"/>
      <c r="U198" s="212"/>
      <c r="V198" s="335"/>
      <c r="W198" s="212"/>
      <c r="X198" s="338">
        <v>1.5E-3</v>
      </c>
      <c r="Y198" s="214">
        <v>21</v>
      </c>
      <c r="Z198" s="212">
        <f t="shared" si="251"/>
        <v>3.15E-2</v>
      </c>
      <c r="AA198" s="214">
        <f t="shared" si="252"/>
        <v>21</v>
      </c>
      <c r="AB198" s="212">
        <f t="shared" si="253"/>
        <v>3.15E-2</v>
      </c>
    </row>
    <row r="199" spans="1:28" s="339" customFormat="1">
      <c r="A199" s="211"/>
      <c r="B199" s="335" t="s">
        <v>126</v>
      </c>
      <c r="C199" s="336">
        <v>7</v>
      </c>
      <c r="D199" s="212">
        <f>C199*0.0015</f>
        <v>1.0500000000000001E-2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15</v>
      </c>
      <c r="Q199" s="212">
        <f t="shared" si="248"/>
        <v>2.2499999999999999E-2</v>
      </c>
      <c r="R199" s="313">
        <f t="shared" si="249"/>
        <v>15</v>
      </c>
      <c r="S199" s="212">
        <f t="shared" si="250"/>
        <v>2.2499999999999999E-2</v>
      </c>
      <c r="T199" s="335"/>
      <c r="U199" s="212"/>
      <c r="V199" s="335"/>
      <c r="W199" s="212"/>
      <c r="X199" s="338">
        <v>1.5E-3</v>
      </c>
      <c r="Y199" s="214">
        <v>15</v>
      </c>
      <c r="Z199" s="212">
        <f t="shared" si="251"/>
        <v>2.2499999999999999E-2</v>
      </c>
      <c r="AA199" s="214">
        <f t="shared" si="252"/>
        <v>15</v>
      </c>
      <c r="AB199" s="212">
        <f t="shared" si="253"/>
        <v>2.2499999999999999E-2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25106</v>
      </c>
      <c r="Q200" s="212">
        <f t="shared" si="248"/>
        <v>37.658999999999999</v>
      </c>
      <c r="R200" s="313">
        <f t="shared" si="249"/>
        <v>25106</v>
      </c>
      <c r="S200" s="212">
        <f t="shared" si="250"/>
        <v>37.658999999999999</v>
      </c>
      <c r="T200" s="335"/>
      <c r="U200" s="212"/>
      <c r="V200" s="335"/>
      <c r="W200" s="212"/>
      <c r="X200" s="338">
        <v>1.5E-3</v>
      </c>
      <c r="Y200" s="214">
        <v>25106</v>
      </c>
      <c r="Z200" s="212">
        <f t="shared" si="251"/>
        <v>37.658999999999999</v>
      </c>
      <c r="AA200" s="214">
        <f t="shared" si="252"/>
        <v>25106</v>
      </c>
      <c r="AB200" s="212">
        <f t="shared" si="253"/>
        <v>37.658999999999999</v>
      </c>
    </row>
    <row r="201" spans="1:28" s="339" customFormat="1">
      <c r="A201" s="211"/>
      <c r="B201" s="335" t="s">
        <v>128</v>
      </c>
      <c r="C201" s="336">
        <v>36</v>
      </c>
      <c r="D201" s="212">
        <f>C201*0.0015</f>
        <v>5.3999999999999999E-2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25</v>
      </c>
      <c r="Q201" s="212">
        <f t="shared" si="248"/>
        <v>3.7499999999999999E-2</v>
      </c>
      <c r="R201" s="313">
        <f t="shared" si="249"/>
        <v>25</v>
      </c>
      <c r="S201" s="212">
        <f t="shared" si="250"/>
        <v>3.7499999999999999E-2</v>
      </c>
      <c r="T201" s="335"/>
      <c r="U201" s="212"/>
      <c r="V201" s="335"/>
      <c r="W201" s="212"/>
      <c r="X201" s="338">
        <v>1.5E-3</v>
      </c>
      <c r="Y201" s="214">
        <v>25</v>
      </c>
      <c r="Z201" s="212">
        <f t="shared" si="251"/>
        <v>3.7499999999999999E-2</v>
      </c>
      <c r="AA201" s="214">
        <f t="shared" si="252"/>
        <v>25</v>
      </c>
      <c r="AB201" s="212">
        <f t="shared" si="253"/>
        <v>3.7499999999999999E-2</v>
      </c>
    </row>
    <row r="202" spans="1:28" s="339" customFormat="1">
      <c r="A202" s="211"/>
      <c r="B202" s="335" t="s">
        <v>129</v>
      </c>
      <c r="C202" s="336">
        <v>35</v>
      </c>
      <c r="D202" s="212">
        <f>C202*0.0015</f>
        <v>5.2499999999999998E-2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31</v>
      </c>
      <c r="Q202" s="212">
        <f t="shared" si="248"/>
        <v>4.65E-2</v>
      </c>
      <c r="R202" s="313">
        <f t="shared" si="249"/>
        <v>31</v>
      </c>
      <c r="S202" s="212">
        <f t="shared" si="250"/>
        <v>4.65E-2</v>
      </c>
      <c r="T202" s="335"/>
      <c r="U202" s="212"/>
      <c r="V202" s="335"/>
      <c r="W202" s="212"/>
      <c r="X202" s="338">
        <v>1.5E-3</v>
      </c>
      <c r="Y202" s="214">
        <v>31</v>
      </c>
      <c r="Z202" s="212">
        <f t="shared" si="251"/>
        <v>4.65E-2</v>
      </c>
      <c r="AA202" s="214">
        <f t="shared" si="252"/>
        <v>31</v>
      </c>
      <c r="AB202" s="212">
        <f t="shared" si="253"/>
        <v>4.65E-2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34759</v>
      </c>
      <c r="Q203" s="212">
        <f t="shared" si="248"/>
        <v>86.897500000000008</v>
      </c>
      <c r="R203" s="313">
        <f t="shared" si="249"/>
        <v>34759</v>
      </c>
      <c r="S203" s="212">
        <f t="shared" si="250"/>
        <v>86.897500000000008</v>
      </c>
      <c r="T203" s="335"/>
      <c r="U203" s="212"/>
      <c r="V203" s="335"/>
      <c r="W203" s="212"/>
      <c r="X203" s="338">
        <v>2.5000000000000001E-3</v>
      </c>
      <c r="Y203" s="214">
        <v>34759</v>
      </c>
      <c r="Z203" s="212">
        <f t="shared" si="251"/>
        <v>86.897500000000008</v>
      </c>
      <c r="AA203" s="214">
        <f t="shared" si="252"/>
        <v>34759</v>
      </c>
      <c r="AB203" s="212">
        <f t="shared" si="253"/>
        <v>86.897500000000008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87</v>
      </c>
      <c r="D204" s="212">
        <f>C204*0.0025</f>
        <v>0.2175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29</v>
      </c>
      <c r="Q204" s="212">
        <f t="shared" si="248"/>
        <v>7.2499999999999995E-2</v>
      </c>
      <c r="R204" s="313">
        <f t="shared" si="249"/>
        <v>29</v>
      </c>
      <c r="S204" s="212">
        <f t="shared" si="250"/>
        <v>7.2499999999999995E-2</v>
      </c>
      <c r="T204" s="335"/>
      <c r="U204" s="212"/>
      <c r="V204" s="335"/>
      <c r="W204" s="212"/>
      <c r="X204" s="338">
        <v>2.5000000000000001E-3</v>
      </c>
      <c r="Y204" s="214">
        <v>29</v>
      </c>
      <c r="Z204" s="212">
        <f t="shared" si="251"/>
        <v>7.2499999999999995E-2</v>
      </c>
      <c r="AA204" s="214">
        <f t="shared" si="252"/>
        <v>29</v>
      </c>
      <c r="AB204" s="212">
        <f t="shared" si="253"/>
        <v>7.2499999999999995E-2</v>
      </c>
    </row>
    <row r="205" spans="1:28">
      <c r="A205" s="8">
        <f>+A204+0.01</f>
        <v>7.0399999999999991</v>
      </c>
      <c r="B205" s="16" t="s">
        <v>132</v>
      </c>
      <c r="C205" s="17">
        <v>34</v>
      </c>
      <c r="D205" s="18">
        <f>C205*0.0025</f>
        <v>8.5000000000000006E-2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69</v>
      </c>
      <c r="Q205" s="18">
        <f t="shared" si="248"/>
        <v>0.17250000000000001</v>
      </c>
      <c r="R205" s="92">
        <f t="shared" si="249"/>
        <v>69</v>
      </c>
      <c r="S205" s="18">
        <f t="shared" si="250"/>
        <v>0.17250000000000001</v>
      </c>
      <c r="T205" s="16"/>
      <c r="U205" s="18"/>
      <c r="V205" s="16"/>
      <c r="W205" s="18"/>
      <c r="X205" s="21">
        <v>2.5000000000000001E-3</v>
      </c>
      <c r="Y205" s="14">
        <v>69</v>
      </c>
      <c r="Z205" s="18">
        <f t="shared" si="251"/>
        <v>0.17250000000000001</v>
      </c>
      <c r="AA205" s="14">
        <f t="shared" si="252"/>
        <v>69</v>
      </c>
      <c r="AB205" s="18">
        <f t="shared" si="253"/>
        <v>0.17250000000000001</v>
      </c>
    </row>
    <row r="206" spans="1:28" s="50" customFormat="1">
      <c r="A206" s="46"/>
      <c r="B206" s="82" t="s">
        <v>104</v>
      </c>
      <c r="C206" s="83">
        <f>SUM(C197:C205)</f>
        <v>199</v>
      </c>
      <c r="D206" s="84">
        <f>SUM(D197:D205)</f>
        <v>0.41950000000000004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78977</v>
      </c>
      <c r="Q206" s="84">
        <f t="shared" si="256"/>
        <v>153.32249999999999</v>
      </c>
      <c r="R206" s="276">
        <f t="shared" si="256"/>
        <v>78977</v>
      </c>
      <c r="S206" s="84">
        <f t="shared" si="256"/>
        <v>153.32249999999999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78977</v>
      </c>
      <c r="Z206" s="84">
        <f t="shared" si="258"/>
        <v>153.32249999999999</v>
      </c>
      <c r="AA206" s="276">
        <f t="shared" si="258"/>
        <v>78977</v>
      </c>
      <c r="AB206" s="84">
        <f t="shared" si="258"/>
        <v>153.32249999999999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36996</v>
      </c>
      <c r="D208" s="18">
        <v>147.98400000000001</v>
      </c>
      <c r="E208" s="17">
        <f>C208</f>
        <v>36996</v>
      </c>
      <c r="F208" s="18">
        <f>D208</f>
        <v>147.98400000000001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37986</v>
      </c>
      <c r="Q208" s="18">
        <f t="shared" ref="Q208:Q211" si="260">O208*P208</f>
        <v>151.94400000000002</v>
      </c>
      <c r="R208" s="92">
        <f t="shared" ref="R208:R211" si="261">P208</f>
        <v>37986</v>
      </c>
      <c r="S208" s="18">
        <f t="shared" ref="S208:S211" si="262">L208+Q208</f>
        <v>151.94400000000002</v>
      </c>
      <c r="T208" s="16"/>
      <c r="U208" s="18"/>
      <c r="V208" s="16"/>
      <c r="W208" s="18"/>
      <c r="X208" s="21">
        <v>4.0000000000000001E-3</v>
      </c>
      <c r="Y208" s="14">
        <v>37986</v>
      </c>
      <c r="Z208" s="18">
        <f t="shared" ref="Z208:Z211" si="263">X208*Y208</f>
        <v>151.94400000000002</v>
      </c>
      <c r="AA208" s="14">
        <f t="shared" ref="AA208:AA211" si="264">Y208</f>
        <v>37986</v>
      </c>
      <c r="AB208" s="18">
        <f t="shared" ref="AB208:AB211" si="265">U208+Z208</f>
        <v>151.94400000000002</v>
      </c>
    </row>
    <row r="209" spans="1:28">
      <c r="A209" s="8">
        <f>+A208+0.01</f>
        <v>8.02</v>
      </c>
      <c r="B209" s="16" t="s">
        <v>135</v>
      </c>
      <c r="C209" s="17">
        <v>9567</v>
      </c>
      <c r="D209" s="18">
        <v>38.268000000000001</v>
      </c>
      <c r="E209" s="17">
        <f t="shared" ref="E209:F211" si="266">C209</f>
        <v>9567</v>
      </c>
      <c r="F209" s="18">
        <f t="shared" si="266"/>
        <v>38.268000000000001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12905</v>
      </c>
      <c r="Q209" s="18">
        <f t="shared" si="260"/>
        <v>51.620000000000005</v>
      </c>
      <c r="R209" s="92">
        <f t="shared" si="261"/>
        <v>12905</v>
      </c>
      <c r="S209" s="18">
        <f t="shared" si="262"/>
        <v>51.620000000000005</v>
      </c>
      <c r="T209" s="16"/>
      <c r="U209" s="18"/>
      <c r="V209" s="16"/>
      <c r="W209" s="18"/>
      <c r="X209" s="21">
        <v>4.0000000000000001E-3</v>
      </c>
      <c r="Y209" s="14">
        <v>12905</v>
      </c>
      <c r="Z209" s="18">
        <f t="shared" si="263"/>
        <v>51.620000000000005</v>
      </c>
      <c r="AA209" s="14">
        <f t="shared" si="264"/>
        <v>12905</v>
      </c>
      <c r="AB209" s="18">
        <f t="shared" si="265"/>
        <v>51.620000000000005</v>
      </c>
    </row>
    <row r="210" spans="1:28">
      <c r="A210" s="8">
        <f>+A209+0.01</f>
        <v>8.0299999999999994</v>
      </c>
      <c r="B210" s="16" t="s">
        <v>136</v>
      </c>
      <c r="C210" s="17">
        <v>1605</v>
      </c>
      <c r="D210" s="18">
        <v>6.42</v>
      </c>
      <c r="E210" s="17">
        <f t="shared" si="266"/>
        <v>1605</v>
      </c>
      <c r="F210" s="18">
        <f t="shared" si="266"/>
        <v>6.42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2046</v>
      </c>
      <c r="Q210" s="18">
        <f t="shared" si="260"/>
        <v>8.1840000000000011</v>
      </c>
      <c r="R210" s="92">
        <f t="shared" si="261"/>
        <v>2046</v>
      </c>
      <c r="S210" s="18">
        <f t="shared" si="262"/>
        <v>8.1840000000000011</v>
      </c>
      <c r="T210" s="16"/>
      <c r="U210" s="18"/>
      <c r="V210" s="16"/>
      <c r="W210" s="18"/>
      <c r="X210" s="21">
        <v>4.0000000000000001E-3</v>
      </c>
      <c r="Y210" s="14">
        <v>2046</v>
      </c>
      <c r="Z210" s="18">
        <f t="shared" si="263"/>
        <v>8.1840000000000011</v>
      </c>
      <c r="AA210" s="14">
        <f t="shared" si="264"/>
        <v>2046</v>
      </c>
      <c r="AB210" s="18">
        <f t="shared" si="265"/>
        <v>8.1840000000000011</v>
      </c>
    </row>
    <row r="211" spans="1:28">
      <c r="A211" s="8">
        <f>+A210+0.01</f>
        <v>8.0399999999999991</v>
      </c>
      <c r="B211" s="16" t="s">
        <v>137</v>
      </c>
      <c r="C211" s="17">
        <v>22317</v>
      </c>
      <c r="D211" s="18">
        <v>89.268000000000001</v>
      </c>
      <c r="E211" s="17">
        <f t="shared" si="266"/>
        <v>22317</v>
      </c>
      <c r="F211" s="18">
        <f t="shared" si="266"/>
        <v>89.268000000000001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21695</v>
      </c>
      <c r="Q211" s="18">
        <f t="shared" si="260"/>
        <v>86.78</v>
      </c>
      <c r="R211" s="92">
        <f t="shared" si="261"/>
        <v>21695</v>
      </c>
      <c r="S211" s="18">
        <f t="shared" si="262"/>
        <v>86.78</v>
      </c>
      <c r="T211" s="16"/>
      <c r="U211" s="18"/>
      <c r="V211" s="16"/>
      <c r="W211" s="18"/>
      <c r="X211" s="21">
        <v>4.0000000000000001E-3</v>
      </c>
      <c r="Y211" s="14">
        <v>21695</v>
      </c>
      <c r="Z211" s="18">
        <f t="shared" si="263"/>
        <v>86.78</v>
      </c>
      <c r="AA211" s="14">
        <f t="shared" si="264"/>
        <v>21695</v>
      </c>
      <c r="AB211" s="18">
        <f t="shared" si="265"/>
        <v>86.78</v>
      </c>
    </row>
    <row r="212" spans="1:28" s="50" customFormat="1">
      <c r="A212" s="46"/>
      <c r="B212" s="82" t="s">
        <v>106</v>
      </c>
      <c r="C212" s="83">
        <f>SUM(C208:C211)</f>
        <v>70485</v>
      </c>
      <c r="D212" s="84">
        <f>SUM(D208:D211)</f>
        <v>281.94</v>
      </c>
      <c r="E212" s="83">
        <f>SUM(E208:E211)</f>
        <v>70485</v>
      </c>
      <c r="F212" s="84">
        <f>SUM(F208:F211)</f>
        <v>281.94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74632</v>
      </c>
      <c r="Q212" s="84">
        <f t="shared" si="269"/>
        <v>298.52800000000002</v>
      </c>
      <c r="R212" s="276">
        <f t="shared" si="269"/>
        <v>74632</v>
      </c>
      <c r="S212" s="84">
        <f t="shared" si="269"/>
        <v>298.52800000000002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74632</v>
      </c>
      <c r="Z212" s="84">
        <f>SUM(Z208:Z211)</f>
        <v>298.52800000000002</v>
      </c>
      <c r="AA212" s="276">
        <f>SUM(AA208:AA211)</f>
        <v>74632</v>
      </c>
      <c r="AB212" s="84">
        <f>SUM(AB208:AB211)</f>
        <v>298.52800000000002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53</v>
      </c>
      <c r="D241" s="164">
        <f>C241*0.429*12</f>
        <v>272.84399999999999</v>
      </c>
      <c r="E241" s="163">
        <f>C241</f>
        <v>53</v>
      </c>
      <c r="F241" s="164">
        <f>D241</f>
        <v>272.84399999999999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53</v>
      </c>
      <c r="Q241" s="18">
        <f t="shared" ref="Q241:Q254" si="299">O241*P241*12</f>
        <v>290.01599999999996</v>
      </c>
      <c r="R241" s="92">
        <f t="shared" ref="R241:R257" si="300">P241</f>
        <v>53</v>
      </c>
      <c r="S241" s="18">
        <f t="shared" ref="S241:S257" si="301">L241+Q241</f>
        <v>290.01599999999996</v>
      </c>
      <c r="T241" s="162"/>
      <c r="U241" s="164"/>
      <c r="V241" s="162"/>
      <c r="W241" s="164"/>
      <c r="X241" s="166">
        <v>0.45600000000000002</v>
      </c>
      <c r="Y241" s="331">
        <v>53</v>
      </c>
      <c r="Z241" s="121">
        <f>X241*Y241*12</f>
        <v>290.01599999999996</v>
      </c>
      <c r="AA241" s="321">
        <f>Y241</f>
        <v>53</v>
      </c>
      <c r="AB241" s="121">
        <f>U241+Z241</f>
        <v>290.01599999999996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136</v>
      </c>
      <c r="D246" s="176">
        <f>C246*0.6006*12</f>
        <v>980.17920000000004</v>
      </c>
      <c r="E246" s="163">
        <f t="shared" ref="E246:E248" si="309">C246</f>
        <v>136</v>
      </c>
      <c r="F246" s="164">
        <f t="shared" ref="F246:F248" si="310">D246</f>
        <v>980.17920000000004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136</v>
      </c>
      <c r="Q246" s="18">
        <f t="shared" si="299"/>
        <v>1042.848</v>
      </c>
      <c r="R246" s="92">
        <f t="shared" si="300"/>
        <v>136</v>
      </c>
      <c r="S246" s="18">
        <f t="shared" si="301"/>
        <v>1042.848</v>
      </c>
      <c r="T246" s="174"/>
      <c r="U246" s="176"/>
      <c r="V246" s="174"/>
      <c r="W246" s="176"/>
      <c r="X246" s="177">
        <v>0.63900000000000001</v>
      </c>
      <c r="Y246" s="278">
        <v>136</v>
      </c>
      <c r="Z246" s="121">
        <f t="shared" ref="Z246:Z254" si="311">X246*Y246*12</f>
        <v>1042.848</v>
      </c>
      <c r="AA246" s="321">
        <f t="shared" si="306"/>
        <v>136</v>
      </c>
      <c r="AB246" s="121">
        <f t="shared" ref="AB246:AB257" si="312">U246+Z246</f>
        <v>1042.848</v>
      </c>
    </row>
    <row r="247" spans="1:28" s="125" customFormat="1">
      <c r="A247" s="118"/>
      <c r="B247" s="174" t="s">
        <v>151</v>
      </c>
      <c r="C247" s="175">
        <f t="shared" si="308"/>
        <v>133</v>
      </c>
      <c r="D247" s="176">
        <f t="shared" ref="D247:D248" si="313">C247*0.6006*12</f>
        <v>958.55760000000009</v>
      </c>
      <c r="E247" s="163">
        <f t="shared" si="309"/>
        <v>133</v>
      </c>
      <c r="F247" s="164">
        <f t="shared" si="310"/>
        <v>958.55760000000009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133</v>
      </c>
      <c r="Q247" s="18">
        <f t="shared" si="299"/>
        <v>1019.8439999999999</v>
      </c>
      <c r="R247" s="92">
        <f t="shared" si="300"/>
        <v>133</v>
      </c>
      <c r="S247" s="18">
        <f t="shared" si="301"/>
        <v>1019.8439999999999</v>
      </c>
      <c r="T247" s="174"/>
      <c r="U247" s="176"/>
      <c r="V247" s="174"/>
      <c r="W247" s="176"/>
      <c r="X247" s="177">
        <v>0.63900000000000001</v>
      </c>
      <c r="Y247" s="278">
        <v>133</v>
      </c>
      <c r="Z247" s="121">
        <f t="shared" si="311"/>
        <v>1019.8439999999999</v>
      </c>
      <c r="AA247" s="321">
        <f t="shared" si="306"/>
        <v>133</v>
      </c>
      <c r="AB247" s="121">
        <f t="shared" si="312"/>
        <v>1019.8439999999999</v>
      </c>
    </row>
    <row r="248" spans="1:28" s="125" customFormat="1">
      <c r="A248" s="118"/>
      <c r="B248" s="174" t="s">
        <v>152</v>
      </c>
      <c r="C248" s="175">
        <f t="shared" si="308"/>
        <v>157</v>
      </c>
      <c r="D248" s="176">
        <f t="shared" si="313"/>
        <v>1131.5304000000001</v>
      </c>
      <c r="E248" s="163">
        <f t="shared" si="309"/>
        <v>157</v>
      </c>
      <c r="F248" s="164">
        <f t="shared" si="310"/>
        <v>1131.5304000000001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157</v>
      </c>
      <c r="Q248" s="18">
        <f t="shared" si="299"/>
        <v>1203.8760000000002</v>
      </c>
      <c r="R248" s="92">
        <f t="shared" si="300"/>
        <v>157</v>
      </c>
      <c r="S248" s="18">
        <f t="shared" si="301"/>
        <v>1203.8760000000002</v>
      </c>
      <c r="T248" s="174"/>
      <c r="U248" s="176"/>
      <c r="V248" s="174"/>
      <c r="W248" s="176"/>
      <c r="X248" s="177">
        <v>0.63900000000000001</v>
      </c>
      <c r="Y248" s="278">
        <v>157</v>
      </c>
      <c r="Z248" s="121">
        <f t="shared" si="311"/>
        <v>1203.8760000000002</v>
      </c>
      <c r="AA248" s="321">
        <f t="shared" si="306"/>
        <v>157</v>
      </c>
      <c r="AB248" s="121">
        <f t="shared" si="312"/>
        <v>1203.8760000000002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135</v>
      </c>
      <c r="D255" s="176">
        <f>C255*0.12*10</f>
        <v>162</v>
      </c>
      <c r="E255" s="163">
        <f t="shared" ref="E255:E257" si="314">C255</f>
        <v>135</v>
      </c>
      <c r="F255" s="164">
        <f t="shared" ref="F255:F257" si="315">D255</f>
        <v>162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135</v>
      </c>
      <c r="Q255" s="18">
        <f>O255*P255*10</f>
        <v>162</v>
      </c>
      <c r="R255" s="92">
        <f t="shared" si="300"/>
        <v>135</v>
      </c>
      <c r="S255" s="18">
        <f t="shared" si="301"/>
        <v>162</v>
      </c>
      <c r="T255" s="178"/>
      <c r="U255" s="176"/>
      <c r="V255" s="178"/>
      <c r="W255" s="176"/>
      <c r="X255" s="177">
        <v>0.12</v>
      </c>
      <c r="Y255" s="278">
        <v>135</v>
      </c>
      <c r="Z255" s="18">
        <f t="shared" ref="Z255:Z257" si="316">X255*Y255*10</f>
        <v>162</v>
      </c>
      <c r="AA255" s="321">
        <f t="shared" si="306"/>
        <v>135</v>
      </c>
      <c r="AB255" s="121">
        <f t="shared" si="312"/>
        <v>162</v>
      </c>
    </row>
    <row r="256" spans="1:28" s="125" customFormat="1">
      <c r="A256" s="118"/>
      <c r="B256" s="178" t="s">
        <v>157</v>
      </c>
      <c r="C256" s="175">
        <f t="shared" ref="C256:C257" si="317">P256</f>
        <v>40</v>
      </c>
      <c r="D256" s="176">
        <f t="shared" ref="D256:D257" si="318">C256*0.12*10</f>
        <v>48</v>
      </c>
      <c r="E256" s="163">
        <f t="shared" si="314"/>
        <v>40</v>
      </c>
      <c r="F256" s="164">
        <f t="shared" si="315"/>
        <v>48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40</v>
      </c>
      <c r="Q256" s="18">
        <f>O256*P256*10</f>
        <v>48</v>
      </c>
      <c r="R256" s="92">
        <f t="shared" si="300"/>
        <v>40</v>
      </c>
      <c r="S256" s="18">
        <f t="shared" si="301"/>
        <v>48</v>
      </c>
      <c r="T256" s="178"/>
      <c r="U256" s="176"/>
      <c r="V256" s="178"/>
      <c r="W256" s="176"/>
      <c r="X256" s="177">
        <v>0.12</v>
      </c>
      <c r="Y256" s="278">
        <v>40</v>
      </c>
      <c r="Z256" s="18">
        <f t="shared" si="316"/>
        <v>48</v>
      </c>
      <c r="AA256" s="321">
        <f t="shared" si="306"/>
        <v>40</v>
      </c>
      <c r="AB256" s="121">
        <f t="shared" si="312"/>
        <v>48</v>
      </c>
    </row>
    <row r="257" spans="1:28" s="125" customFormat="1">
      <c r="A257" s="118"/>
      <c r="B257" s="178" t="s">
        <v>167</v>
      </c>
      <c r="C257" s="175">
        <f t="shared" si="317"/>
        <v>132</v>
      </c>
      <c r="D257" s="176">
        <f t="shared" si="318"/>
        <v>158.4</v>
      </c>
      <c r="E257" s="163">
        <f t="shared" si="314"/>
        <v>132</v>
      </c>
      <c r="F257" s="164">
        <f t="shared" si="315"/>
        <v>158.4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132</v>
      </c>
      <c r="Q257" s="18">
        <f>O257*P257*10</f>
        <v>158.4</v>
      </c>
      <c r="R257" s="92">
        <f t="shared" si="300"/>
        <v>132</v>
      </c>
      <c r="S257" s="18">
        <f t="shared" si="301"/>
        <v>158.4</v>
      </c>
      <c r="T257" s="178"/>
      <c r="U257" s="176"/>
      <c r="V257" s="178"/>
      <c r="W257" s="176"/>
      <c r="X257" s="177">
        <v>0.12</v>
      </c>
      <c r="Y257" s="278">
        <v>132</v>
      </c>
      <c r="Z257" s="18">
        <f t="shared" si="316"/>
        <v>158.4</v>
      </c>
      <c r="AA257" s="321">
        <f t="shared" si="306"/>
        <v>132</v>
      </c>
      <c r="AB257" s="121">
        <f t="shared" si="312"/>
        <v>158.4</v>
      </c>
    </row>
    <row r="258" spans="1:28" s="50" customFormat="1">
      <c r="A258" s="179"/>
      <c r="B258" s="159" t="s">
        <v>106</v>
      </c>
      <c r="C258" s="160">
        <f>SUM(C241:C257)</f>
        <v>786</v>
      </c>
      <c r="D258" s="161">
        <f>SUM(D241:D257)</f>
        <v>3711.5112000000004</v>
      </c>
      <c r="E258" s="160">
        <f>SUM(E241:E257)</f>
        <v>786</v>
      </c>
      <c r="F258" s="161">
        <f>SUM(F241:F257)</f>
        <v>3711.5112000000004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786</v>
      </c>
      <c r="Q258" s="161">
        <f t="shared" si="321"/>
        <v>3924.9840000000004</v>
      </c>
      <c r="R258" s="301">
        <f t="shared" si="321"/>
        <v>786</v>
      </c>
      <c r="S258" s="161">
        <f t="shared" si="321"/>
        <v>3924.9840000000004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786</v>
      </c>
      <c r="Z258" s="161">
        <f t="shared" si="323"/>
        <v>3924.9840000000004</v>
      </c>
      <c r="AA258" s="301">
        <f t="shared" si="323"/>
        <v>786</v>
      </c>
      <c r="AB258" s="161">
        <f t="shared" si="323"/>
        <v>3924.9840000000004</v>
      </c>
    </row>
    <row r="259" spans="1:28" s="50" customFormat="1">
      <c r="A259" s="179"/>
      <c r="B259" s="180" t="s">
        <v>10</v>
      </c>
      <c r="C259" s="181">
        <f>C258</f>
        <v>786</v>
      </c>
      <c r="D259" s="182">
        <f>D258</f>
        <v>3711.5112000000004</v>
      </c>
      <c r="E259" s="181">
        <f>E258</f>
        <v>786</v>
      </c>
      <c r="F259" s="182">
        <f>F258</f>
        <v>3711.5112000000004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786</v>
      </c>
      <c r="Q259" s="182">
        <f t="shared" si="326"/>
        <v>3924.9840000000004</v>
      </c>
      <c r="R259" s="304">
        <f t="shared" si="326"/>
        <v>786</v>
      </c>
      <c r="S259" s="182">
        <f t="shared" si="326"/>
        <v>3924.9840000000004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786</v>
      </c>
      <c r="Z259" s="182">
        <f t="shared" si="328"/>
        <v>3924.9840000000004</v>
      </c>
      <c r="AA259" s="304">
        <f t="shared" si="328"/>
        <v>786</v>
      </c>
      <c r="AB259" s="182">
        <f t="shared" si="328"/>
        <v>3924.9840000000004</v>
      </c>
    </row>
    <row r="260" spans="1:28" s="50" customFormat="1">
      <c r="A260" s="179"/>
      <c r="B260" s="180" t="s">
        <v>168</v>
      </c>
      <c r="C260" s="181">
        <f>C238+C259</f>
        <v>786</v>
      </c>
      <c r="D260" s="182">
        <f>D238+D259</f>
        <v>3711.5112000000004</v>
      </c>
      <c r="E260" s="181">
        <f>E238+E259</f>
        <v>786</v>
      </c>
      <c r="F260" s="182">
        <f>F238+F259</f>
        <v>3711.5112000000004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786</v>
      </c>
      <c r="Q260" s="182">
        <f t="shared" si="331"/>
        <v>3924.9840000000004</v>
      </c>
      <c r="R260" s="304">
        <f t="shared" si="331"/>
        <v>786</v>
      </c>
      <c r="S260" s="182">
        <f t="shared" si="331"/>
        <v>3924.9840000000004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786</v>
      </c>
      <c r="Z260" s="182">
        <f t="shared" si="333"/>
        <v>3924.9840000000004</v>
      </c>
      <c r="AA260" s="304">
        <f t="shared" si="333"/>
        <v>786</v>
      </c>
      <c r="AB260" s="182">
        <f t="shared" si="333"/>
        <v>3924.9840000000004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1018</v>
      </c>
      <c r="D264" s="18">
        <v>7.1260000000000003</v>
      </c>
      <c r="E264" s="19">
        <v>938</v>
      </c>
      <c r="F264" s="18">
        <v>6.57</v>
      </c>
      <c r="G264" s="241">
        <f t="shared" ref="G264:G270" si="334">E264/C264*100</f>
        <v>92.141453831041247</v>
      </c>
      <c r="H264" s="18">
        <f t="shared" ref="H264:H270" si="335">F264/D264*100</f>
        <v>92.197586303676687</v>
      </c>
      <c r="I264" s="16"/>
      <c r="J264" s="20"/>
      <c r="K264" s="16"/>
      <c r="L264" s="18"/>
      <c r="M264" s="16"/>
      <c r="N264" s="18"/>
      <c r="O264" s="21">
        <v>0.01</v>
      </c>
      <c r="P264" s="92">
        <v>989</v>
      </c>
      <c r="Q264" s="18">
        <f>O264*P264</f>
        <v>9.89</v>
      </c>
      <c r="R264" s="92">
        <f>P264</f>
        <v>989</v>
      </c>
      <c r="S264" s="18">
        <f>L264+Q264</f>
        <v>9.89</v>
      </c>
      <c r="T264" s="16"/>
      <c r="U264" s="18"/>
      <c r="V264" s="16"/>
      <c r="W264" s="18"/>
      <c r="X264" s="21">
        <v>0.01</v>
      </c>
      <c r="Y264" s="14">
        <v>989</v>
      </c>
      <c r="Z264" s="18">
        <f>X264*Y264</f>
        <v>9.89</v>
      </c>
      <c r="AA264" s="14">
        <f>Y264</f>
        <v>989</v>
      </c>
      <c r="AB264" s="18">
        <f>U264+Z264</f>
        <v>9.89</v>
      </c>
    </row>
    <row r="265" spans="1:28" s="66" customFormat="1">
      <c r="A265" s="8"/>
      <c r="B265" s="16" t="s">
        <v>172</v>
      </c>
      <c r="C265" s="17">
        <v>1137</v>
      </c>
      <c r="D265" s="18">
        <v>7.9590000000000005</v>
      </c>
      <c r="E265" s="19">
        <v>1083</v>
      </c>
      <c r="F265" s="18">
        <v>4.87</v>
      </c>
      <c r="G265" s="241">
        <f t="shared" si="334"/>
        <v>95.250659630606862</v>
      </c>
      <c r="H265" s="18">
        <f t="shared" si="335"/>
        <v>61.188591531599442</v>
      </c>
      <c r="I265" s="16"/>
      <c r="J265" s="20"/>
      <c r="K265" s="16"/>
      <c r="L265" s="18"/>
      <c r="M265" s="16"/>
      <c r="N265" s="18"/>
      <c r="O265" s="21">
        <v>0.01</v>
      </c>
      <c r="P265" s="92">
        <v>1165</v>
      </c>
      <c r="Q265" s="18">
        <f t="shared" ref="Q265:Q282" si="336">O265*P265</f>
        <v>11.65</v>
      </c>
      <c r="R265" s="92">
        <f t="shared" ref="R265:R282" si="337">P265</f>
        <v>1165</v>
      </c>
      <c r="S265" s="18">
        <f t="shared" ref="S265:S282" si="338">L265+Q265</f>
        <v>11.65</v>
      </c>
      <c r="T265" s="16"/>
      <c r="U265" s="18"/>
      <c r="V265" s="16"/>
      <c r="W265" s="18"/>
      <c r="X265" s="21">
        <v>0.01</v>
      </c>
      <c r="Y265" s="14">
        <v>1165</v>
      </c>
      <c r="Z265" s="18">
        <f t="shared" ref="Z265:Z270" si="339">X265*Y265</f>
        <v>11.65</v>
      </c>
      <c r="AA265" s="14">
        <f t="shared" ref="AA265:AA270" si="340">Y265</f>
        <v>1165</v>
      </c>
      <c r="AB265" s="18">
        <f t="shared" ref="AB265:AB270" si="341">U265+Z265</f>
        <v>11.65</v>
      </c>
    </row>
    <row r="266" spans="1:28" s="66" customFormat="1">
      <c r="A266" s="8"/>
      <c r="B266" s="16" t="s">
        <v>173</v>
      </c>
      <c r="C266" s="17">
        <v>1820</v>
      </c>
      <c r="D266" s="18">
        <v>12.74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1752</v>
      </c>
      <c r="Q266" s="18">
        <f t="shared" si="336"/>
        <v>17.52</v>
      </c>
      <c r="R266" s="92">
        <f t="shared" si="337"/>
        <v>1752</v>
      </c>
      <c r="S266" s="18">
        <f t="shared" si="338"/>
        <v>17.52</v>
      </c>
      <c r="T266" s="16"/>
      <c r="U266" s="18"/>
      <c r="V266" s="16"/>
      <c r="W266" s="18"/>
      <c r="X266" s="21">
        <v>0.01</v>
      </c>
      <c r="Y266" s="14">
        <v>1752</v>
      </c>
      <c r="Z266" s="18">
        <f t="shared" si="339"/>
        <v>17.52</v>
      </c>
      <c r="AA266" s="14">
        <f t="shared" si="340"/>
        <v>1752</v>
      </c>
      <c r="AB266" s="18">
        <f t="shared" si="341"/>
        <v>17.52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1018</v>
      </c>
      <c r="D268" s="18">
        <v>6.1080000000000005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989</v>
      </c>
      <c r="Q268" s="18">
        <f t="shared" si="336"/>
        <v>9.89</v>
      </c>
      <c r="R268" s="92">
        <f t="shared" si="337"/>
        <v>989</v>
      </c>
      <c r="S268" s="18">
        <f t="shared" si="338"/>
        <v>9.89</v>
      </c>
      <c r="T268" s="16"/>
      <c r="U268" s="18"/>
      <c r="V268" s="16"/>
      <c r="W268" s="18"/>
      <c r="X268" s="21">
        <v>0.01</v>
      </c>
      <c r="Y268" s="14">
        <f>Y264</f>
        <v>989</v>
      </c>
      <c r="Z268" s="18">
        <f t="shared" si="339"/>
        <v>9.89</v>
      </c>
      <c r="AA268" s="14">
        <f t="shared" si="340"/>
        <v>989</v>
      </c>
      <c r="AB268" s="18">
        <f t="shared" si="341"/>
        <v>9.89</v>
      </c>
    </row>
    <row r="269" spans="1:28" s="66" customFormat="1">
      <c r="A269" s="8"/>
      <c r="B269" s="16" t="s">
        <v>172</v>
      </c>
      <c r="C269" s="17">
        <v>1137</v>
      </c>
      <c r="D269" s="18">
        <v>6.8220000000000001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1165</v>
      </c>
      <c r="Q269" s="18">
        <f t="shared" si="336"/>
        <v>11.65</v>
      </c>
      <c r="R269" s="92">
        <f t="shared" si="337"/>
        <v>1165</v>
      </c>
      <c r="S269" s="18">
        <f t="shared" si="338"/>
        <v>11.65</v>
      </c>
      <c r="T269" s="16"/>
      <c r="U269" s="18"/>
      <c r="V269" s="16"/>
      <c r="W269" s="18"/>
      <c r="X269" s="21">
        <v>0.01</v>
      </c>
      <c r="Y269" s="14">
        <f>Y265</f>
        <v>1165</v>
      </c>
      <c r="Z269" s="18">
        <f t="shared" si="339"/>
        <v>11.65</v>
      </c>
      <c r="AA269" s="14">
        <f t="shared" si="340"/>
        <v>1165</v>
      </c>
      <c r="AB269" s="18">
        <f t="shared" si="341"/>
        <v>11.65</v>
      </c>
    </row>
    <row r="270" spans="1:28" s="66" customFormat="1">
      <c r="A270" s="8"/>
      <c r="B270" s="16" t="s">
        <v>173</v>
      </c>
      <c r="C270" s="17">
        <v>1820</v>
      </c>
      <c r="D270" s="18">
        <v>10.92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1752</v>
      </c>
      <c r="Q270" s="18">
        <f t="shared" si="336"/>
        <v>17.52</v>
      </c>
      <c r="R270" s="92">
        <f t="shared" si="337"/>
        <v>1752</v>
      </c>
      <c r="S270" s="18">
        <f t="shared" si="338"/>
        <v>17.52</v>
      </c>
      <c r="T270" s="16"/>
      <c r="U270" s="18"/>
      <c r="V270" s="16"/>
      <c r="W270" s="18"/>
      <c r="X270" s="21">
        <v>0.01</v>
      </c>
      <c r="Y270" s="14">
        <f>Y266</f>
        <v>1752</v>
      </c>
      <c r="Z270" s="18">
        <f t="shared" si="339"/>
        <v>17.52</v>
      </c>
      <c r="AA270" s="14">
        <f t="shared" si="340"/>
        <v>1752</v>
      </c>
      <c r="AB270" s="18">
        <f t="shared" si="341"/>
        <v>17.52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4</v>
      </c>
      <c r="D277" s="18">
        <v>5.6000000000000001E-2</v>
      </c>
      <c r="E277" s="17">
        <f>C277</f>
        <v>4</v>
      </c>
      <c r="F277" s="18">
        <f>D277</f>
        <v>5.6000000000000001E-2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4</v>
      </c>
      <c r="D278" s="18">
        <v>5.6000000000000001E-2</v>
      </c>
      <c r="E278" s="17">
        <f t="shared" ref="E278:E279" si="346">C278</f>
        <v>4</v>
      </c>
      <c r="F278" s="18">
        <f t="shared" ref="F278:F279" si="347">D278</f>
        <v>5.6000000000000001E-2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4</v>
      </c>
      <c r="D279" s="18">
        <v>5.6000000000000001E-2</v>
      </c>
      <c r="E279" s="17">
        <f t="shared" si="346"/>
        <v>4</v>
      </c>
      <c r="F279" s="18">
        <f t="shared" si="347"/>
        <v>5.6000000000000001E-2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155</v>
      </c>
      <c r="Q282" s="18">
        <f t="shared" si="336"/>
        <v>3.1</v>
      </c>
      <c r="R282" s="92">
        <f t="shared" si="337"/>
        <v>155</v>
      </c>
      <c r="S282" s="18">
        <f t="shared" si="338"/>
        <v>3.1</v>
      </c>
      <c r="T282" s="16"/>
      <c r="U282" s="18"/>
      <c r="V282" s="16"/>
      <c r="W282" s="18"/>
      <c r="X282" s="21">
        <v>1.6E-2</v>
      </c>
      <c r="Y282" s="14">
        <v>155</v>
      </c>
      <c r="Z282" s="18">
        <f t="shared" si="343"/>
        <v>2.48</v>
      </c>
      <c r="AA282" s="14">
        <f t="shared" si="344"/>
        <v>155</v>
      </c>
      <c r="AB282" s="18">
        <f t="shared" si="345"/>
        <v>2.48</v>
      </c>
    </row>
    <row r="283" spans="1:28" s="50" customFormat="1">
      <c r="A283" s="46"/>
      <c r="B283" s="82" t="s">
        <v>106</v>
      </c>
      <c r="C283" s="83">
        <f>SUM(C268:C282)</f>
        <v>4039</v>
      </c>
      <c r="D283" s="84">
        <f>SUM(D264:D282)</f>
        <v>52.683</v>
      </c>
      <c r="E283" s="83">
        <f>SUM(E268:E282)</f>
        <v>62</v>
      </c>
      <c r="F283" s="84">
        <f>SUM(F264:F282)</f>
        <v>12.407999999999999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4211</v>
      </c>
      <c r="Q283" s="84">
        <f t="shared" ref="Q283" si="355">SUM(Q264:Q282)</f>
        <v>84.3</v>
      </c>
      <c r="R283" s="276">
        <f t="shared" ref="R283" si="356">SUM(R268:R282)</f>
        <v>4211</v>
      </c>
      <c r="S283" s="84">
        <f t="shared" ref="S283" si="357">SUM(S264:S282)</f>
        <v>84.3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4211</v>
      </c>
      <c r="Z283" s="84">
        <f t="shared" ref="Z283" si="361">SUM(Z264:Z282)</f>
        <v>83.600000000000009</v>
      </c>
      <c r="AA283" s="276">
        <f t="shared" ref="AA283" si="362">SUM(AA268:AA282)</f>
        <v>4211</v>
      </c>
      <c r="AB283" s="84">
        <f t="shared" ref="AB283" si="363">SUM(AB264:AB282)</f>
        <v>83.600000000000009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34</v>
      </c>
      <c r="D287" s="185">
        <f>C287*12*0.16</f>
        <v>65.28</v>
      </c>
      <c r="E287" s="184">
        <f>C287</f>
        <v>34</v>
      </c>
      <c r="F287" s="185">
        <f>D287</f>
        <v>65.28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44</v>
      </c>
      <c r="Q287" s="18">
        <f>O287*P287*12</f>
        <v>92.927999999999997</v>
      </c>
      <c r="R287" s="92">
        <f t="shared" si="365"/>
        <v>44</v>
      </c>
      <c r="S287" s="18">
        <f t="shared" si="366"/>
        <v>92.927999999999997</v>
      </c>
      <c r="T287" s="183"/>
      <c r="U287" s="185"/>
      <c r="V287" s="183"/>
      <c r="W287" s="185"/>
      <c r="X287" s="188">
        <v>0.17599999999999999</v>
      </c>
      <c r="Y287" s="333">
        <v>44</v>
      </c>
      <c r="Z287" s="18">
        <f>X287*Y287*12</f>
        <v>92.927999999999997</v>
      </c>
      <c r="AA287" s="14">
        <f>Y287</f>
        <v>44</v>
      </c>
      <c r="AB287" s="18">
        <f>U287+Z287</f>
        <v>92.927999999999997</v>
      </c>
    </row>
    <row r="288" spans="1:28" s="66" customFormat="1">
      <c r="A288" s="8"/>
      <c r="B288" s="183" t="s">
        <v>188</v>
      </c>
      <c r="C288" s="184">
        <v>17</v>
      </c>
      <c r="D288" s="185">
        <f>C288*12*0.16</f>
        <v>32.64</v>
      </c>
      <c r="E288" s="184">
        <f t="shared" ref="E288:E296" si="368">C288</f>
        <v>17</v>
      </c>
      <c r="F288" s="185">
        <f t="shared" ref="F288:F296" si="369">D288</f>
        <v>32.64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22</v>
      </c>
      <c r="Q288" s="18">
        <f>O288*P288*12</f>
        <v>46.463999999999999</v>
      </c>
      <c r="R288" s="92">
        <f t="shared" si="365"/>
        <v>22</v>
      </c>
      <c r="S288" s="18">
        <f t="shared" si="366"/>
        <v>46.463999999999999</v>
      </c>
      <c r="T288" s="183"/>
      <c r="U288" s="185"/>
      <c r="V288" s="183"/>
      <c r="W288" s="185"/>
      <c r="X288" s="188">
        <v>0.17599999999999999</v>
      </c>
      <c r="Y288" s="333">
        <v>22</v>
      </c>
      <c r="Z288" s="18">
        <f t="shared" ref="Z288:Z290" si="370">X288*Y288*12</f>
        <v>46.463999999999999</v>
      </c>
      <c r="AA288" s="14">
        <f t="shared" ref="AA288:AA290" si="371">Y288</f>
        <v>22</v>
      </c>
      <c r="AB288" s="18">
        <f t="shared" ref="AB288:AB290" si="372">U288+Z288</f>
        <v>46.463999999999999</v>
      </c>
    </row>
    <row r="289" spans="1:28" s="66" customFormat="1">
      <c r="A289" s="8"/>
      <c r="B289" s="183" t="s">
        <v>189</v>
      </c>
      <c r="C289" s="184">
        <v>17</v>
      </c>
      <c r="D289" s="185">
        <f>C289*12*0.16</f>
        <v>32.64</v>
      </c>
      <c r="E289" s="184">
        <f t="shared" si="368"/>
        <v>17</v>
      </c>
      <c r="F289" s="185">
        <f t="shared" si="369"/>
        <v>32.64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22</v>
      </c>
      <c r="Q289" s="18">
        <f>O289*P289*12</f>
        <v>46.463999999999999</v>
      </c>
      <c r="R289" s="92">
        <f t="shared" si="365"/>
        <v>22</v>
      </c>
      <c r="S289" s="18">
        <f t="shared" si="366"/>
        <v>46.463999999999999</v>
      </c>
      <c r="T289" s="183"/>
      <c r="U289" s="185"/>
      <c r="V289" s="183"/>
      <c r="W289" s="185"/>
      <c r="X289" s="188">
        <v>0.17599999999999999</v>
      </c>
      <c r="Y289" s="333">
        <v>22</v>
      </c>
      <c r="Z289" s="18">
        <f t="shared" si="370"/>
        <v>46.463999999999999</v>
      </c>
      <c r="AA289" s="14">
        <f t="shared" si="371"/>
        <v>22</v>
      </c>
      <c r="AB289" s="18">
        <f t="shared" si="372"/>
        <v>46.463999999999999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22</v>
      </c>
      <c r="Q290" s="18">
        <f>O290*P290*12</f>
        <v>31.679999999999996</v>
      </c>
      <c r="R290" s="92">
        <f t="shared" si="365"/>
        <v>22</v>
      </c>
      <c r="S290" s="18">
        <f t="shared" si="366"/>
        <v>31.679999999999996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17</v>
      </c>
      <c r="Q292" s="18">
        <f>O292*P292</f>
        <v>17</v>
      </c>
      <c r="R292" s="92">
        <f t="shared" si="365"/>
        <v>17</v>
      </c>
      <c r="S292" s="18">
        <f t="shared" si="366"/>
        <v>17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17</v>
      </c>
      <c r="D293" s="185">
        <f>C293*0.5</f>
        <v>8.5</v>
      </c>
      <c r="E293" s="184">
        <f t="shared" si="368"/>
        <v>17</v>
      </c>
      <c r="F293" s="185">
        <f t="shared" si="369"/>
        <v>8.5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22</v>
      </c>
      <c r="Q293" s="18">
        <f t="shared" ref="Q293:Q296" si="376">O293*P293</f>
        <v>11</v>
      </c>
      <c r="R293" s="92">
        <f t="shared" ref="R293:R296" si="377">P293</f>
        <v>22</v>
      </c>
      <c r="S293" s="18">
        <f t="shared" ref="S293:S296" si="378">L293+Q293</f>
        <v>11</v>
      </c>
      <c r="T293" s="16"/>
      <c r="U293" s="18"/>
      <c r="V293" s="16"/>
      <c r="W293" s="18"/>
      <c r="X293" s="21">
        <v>0.5</v>
      </c>
      <c r="Y293" s="14">
        <v>22</v>
      </c>
      <c r="Z293" s="18">
        <f t="shared" si="373"/>
        <v>11</v>
      </c>
      <c r="AA293" s="14">
        <f t="shared" si="374"/>
        <v>22</v>
      </c>
      <c r="AB293" s="18">
        <f t="shared" si="375"/>
        <v>11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17</v>
      </c>
      <c r="D294" s="185">
        <f>C294*0.3</f>
        <v>5.0999999999999996</v>
      </c>
      <c r="E294" s="184">
        <f t="shared" si="368"/>
        <v>17</v>
      </c>
      <c r="F294" s="185">
        <f t="shared" si="369"/>
        <v>5.0999999999999996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22</v>
      </c>
      <c r="Q294" s="18">
        <f t="shared" si="376"/>
        <v>6.6</v>
      </c>
      <c r="R294" s="92">
        <f t="shared" si="377"/>
        <v>22</v>
      </c>
      <c r="S294" s="18">
        <f t="shared" si="378"/>
        <v>6.6</v>
      </c>
      <c r="T294" s="183"/>
      <c r="U294" s="185"/>
      <c r="V294" s="183"/>
      <c r="W294" s="185"/>
      <c r="X294" s="188">
        <v>0.3</v>
      </c>
      <c r="Y294" s="333">
        <v>22</v>
      </c>
      <c r="Z294" s="18">
        <f t="shared" si="373"/>
        <v>6.6</v>
      </c>
      <c r="AA294" s="14">
        <f t="shared" si="374"/>
        <v>22</v>
      </c>
      <c r="AB294" s="18">
        <f t="shared" si="375"/>
        <v>6.6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22</v>
      </c>
      <c r="Q295" s="18">
        <f t="shared" si="376"/>
        <v>2.2000000000000002</v>
      </c>
      <c r="R295" s="92">
        <f t="shared" si="377"/>
        <v>22</v>
      </c>
      <c r="S295" s="18">
        <f t="shared" si="378"/>
        <v>2.2000000000000002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22</v>
      </c>
      <c r="Q296" s="18">
        <f t="shared" si="376"/>
        <v>2.2000000000000002</v>
      </c>
      <c r="R296" s="92">
        <f t="shared" si="377"/>
        <v>22</v>
      </c>
      <c r="S296" s="18">
        <f t="shared" si="378"/>
        <v>2.2000000000000002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17</v>
      </c>
      <c r="D297" s="84">
        <f>SUM(D287:D296)</f>
        <v>144.16</v>
      </c>
      <c r="E297" s="83">
        <f>E293</f>
        <v>17</v>
      </c>
      <c r="F297" s="84">
        <f>SUM(F287:F296)</f>
        <v>144.16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22</v>
      </c>
      <c r="Q297" s="84">
        <f t="shared" ref="Q297" si="386">SUM(Q287:Q296)</f>
        <v>261.536</v>
      </c>
      <c r="R297" s="276">
        <f t="shared" ref="R297" si="387">R293</f>
        <v>22</v>
      </c>
      <c r="S297" s="84">
        <f t="shared" ref="S297" si="388">SUM(S287:S296)</f>
        <v>261.536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22</v>
      </c>
      <c r="Z297" s="84">
        <f t="shared" ref="Z297" si="391">SUM(Z287:Z296)</f>
        <v>203.45599999999999</v>
      </c>
      <c r="AA297" s="276">
        <f t="shared" ref="AA297" si="392">AA293</f>
        <v>22</v>
      </c>
      <c r="AB297" s="84">
        <f t="shared" ref="AB297" si="393">SUM(AB287:AB296)</f>
        <v>203.45599999999999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63</v>
      </c>
      <c r="D299" s="18">
        <f>C299*0.162*12</f>
        <v>122.47199999999999</v>
      </c>
      <c r="E299" s="17">
        <f>C299</f>
        <v>63</v>
      </c>
      <c r="F299" s="18">
        <f>D299</f>
        <v>122.47199999999999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68</v>
      </c>
      <c r="Q299" s="18">
        <f>O299*P299*12</f>
        <v>145.41120000000001</v>
      </c>
      <c r="R299" s="92">
        <f>P299</f>
        <v>68</v>
      </c>
      <c r="S299" s="18">
        <f>L299+Q299</f>
        <v>145.41120000000001</v>
      </c>
      <c r="T299" s="16"/>
      <c r="U299" s="18"/>
      <c r="V299" s="16"/>
      <c r="W299" s="18"/>
      <c r="X299" s="21">
        <v>0.1782</v>
      </c>
      <c r="Y299" s="14">
        <v>63</v>
      </c>
      <c r="Z299" s="18">
        <f>X299*Y299*12</f>
        <v>134.7192</v>
      </c>
      <c r="AA299" s="14">
        <f>Y299</f>
        <v>63</v>
      </c>
      <c r="AB299" s="18">
        <f>U299+Z299</f>
        <v>134.7192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68</v>
      </c>
      <c r="Q301" s="18">
        <f t="shared" ref="Q301:Q305" si="400">O301*P301</f>
        <v>6.8000000000000007</v>
      </c>
      <c r="R301" s="92">
        <f t="shared" si="396"/>
        <v>68</v>
      </c>
      <c r="S301" s="18">
        <f t="shared" ref="S301:S305" si="401">L301+Q301</f>
        <v>6.8000000000000007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63</v>
      </c>
      <c r="D302" s="18">
        <f>C302*0.1</f>
        <v>6.3000000000000007</v>
      </c>
      <c r="E302" s="17">
        <f>C302</f>
        <v>63</v>
      </c>
      <c r="F302" s="18">
        <f>D302</f>
        <v>6.3000000000000007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68</v>
      </c>
      <c r="Q302" s="18">
        <f t="shared" si="400"/>
        <v>6.8000000000000007</v>
      </c>
      <c r="R302" s="92">
        <f t="shared" si="396"/>
        <v>68</v>
      </c>
      <c r="S302" s="18">
        <f t="shared" si="401"/>
        <v>6.8000000000000007</v>
      </c>
      <c r="T302" s="16"/>
      <c r="U302" s="18"/>
      <c r="V302" s="16"/>
      <c r="W302" s="18"/>
      <c r="X302" s="21">
        <v>0.1</v>
      </c>
      <c r="Y302" s="14">
        <v>63</v>
      </c>
      <c r="Z302" s="18">
        <f t="shared" si="402"/>
        <v>6.3000000000000007</v>
      </c>
      <c r="AA302" s="14">
        <f t="shared" si="398"/>
        <v>63</v>
      </c>
      <c r="AB302" s="18">
        <f t="shared" si="403"/>
        <v>6.3000000000000007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63</v>
      </c>
      <c r="D303" s="185">
        <f>C303*0.12</f>
        <v>7.56</v>
      </c>
      <c r="E303" s="17">
        <f>C303</f>
        <v>63</v>
      </c>
      <c r="F303" s="18">
        <f>D303</f>
        <v>7.56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68</v>
      </c>
      <c r="Q303" s="18">
        <f t="shared" si="400"/>
        <v>8.16</v>
      </c>
      <c r="R303" s="92">
        <f t="shared" si="396"/>
        <v>68</v>
      </c>
      <c r="S303" s="18">
        <f t="shared" si="401"/>
        <v>8.16</v>
      </c>
      <c r="T303" s="183"/>
      <c r="U303" s="185"/>
      <c r="V303" s="183"/>
      <c r="W303" s="185"/>
      <c r="X303" s="188">
        <v>0.12</v>
      </c>
      <c r="Y303" s="333">
        <v>63</v>
      </c>
      <c r="Z303" s="18">
        <f t="shared" si="402"/>
        <v>7.56</v>
      </c>
      <c r="AA303" s="14">
        <f t="shared" si="398"/>
        <v>63</v>
      </c>
      <c r="AB303" s="18">
        <f t="shared" si="403"/>
        <v>7.56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68</v>
      </c>
      <c r="Q304" s="18">
        <f t="shared" si="400"/>
        <v>2.04</v>
      </c>
      <c r="R304" s="92">
        <f t="shared" si="396"/>
        <v>68</v>
      </c>
      <c r="S304" s="18">
        <f t="shared" si="401"/>
        <v>2.04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68</v>
      </c>
      <c r="Q305" s="18">
        <f t="shared" si="400"/>
        <v>1.36</v>
      </c>
      <c r="R305" s="92">
        <f t="shared" si="396"/>
        <v>68</v>
      </c>
      <c r="S305" s="18">
        <f t="shared" si="401"/>
        <v>1.36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63</v>
      </c>
      <c r="D306" s="84">
        <f>SUM(D299:D305)</f>
        <v>136.33199999999999</v>
      </c>
      <c r="E306" s="83"/>
      <c r="F306" s="84">
        <f>SUM(F299:F305)</f>
        <v>136.33199999999999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68</v>
      </c>
      <c r="Q306" s="84">
        <f>SUM(Q299:Q305)</f>
        <v>170.57120000000003</v>
      </c>
      <c r="R306" s="276">
        <f>R302</f>
        <v>68</v>
      </c>
      <c r="S306" s="84">
        <f>SUM(S299:S305)</f>
        <v>170.57120000000003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63</v>
      </c>
      <c r="Z306" s="84">
        <f>SUM(Z299:Z305)</f>
        <v>148.57920000000001</v>
      </c>
      <c r="AA306" s="276">
        <f>AA302</f>
        <v>63</v>
      </c>
      <c r="AB306" s="84">
        <f>SUM(AB299:AB305)</f>
        <v>148.57920000000001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16.66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16.66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989</v>
      </c>
      <c r="Q319" s="18">
        <f>O319*P319</f>
        <v>4.9450000000000003</v>
      </c>
      <c r="R319" s="92">
        <f>P319</f>
        <v>989</v>
      </c>
      <c r="S319" s="18">
        <f>L319+Q319</f>
        <v>4.9450000000000003</v>
      </c>
      <c r="T319" s="127"/>
      <c r="U319" s="129"/>
      <c r="V319" s="127"/>
      <c r="W319" s="129"/>
      <c r="X319" s="131">
        <v>5.0000000000000001E-3</v>
      </c>
      <c r="Y319" s="108">
        <v>989</v>
      </c>
      <c r="Z319" s="18">
        <f t="shared" ref="Z319:Z321" si="425">X319*Y319</f>
        <v>4.9450000000000003</v>
      </c>
      <c r="AA319" s="14">
        <f t="shared" ref="AA319:AA321" si="426">Y319</f>
        <v>989</v>
      </c>
      <c r="AB319" s="18">
        <f t="shared" ref="AB319:AB321" si="427">U319+Z319</f>
        <v>4.9450000000000003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1165</v>
      </c>
      <c r="Q320" s="18">
        <f t="shared" ref="Q320:Q321" si="428">O320*P320</f>
        <v>5.8250000000000002</v>
      </c>
      <c r="R320" s="92">
        <f t="shared" ref="R320:R321" si="429">P320</f>
        <v>1165</v>
      </c>
      <c r="S320" s="18">
        <f t="shared" ref="S320:S321" si="430">L320+Q320</f>
        <v>5.8250000000000002</v>
      </c>
      <c r="T320" s="127"/>
      <c r="U320" s="129"/>
      <c r="V320" s="127"/>
      <c r="W320" s="129"/>
      <c r="X320" s="131">
        <v>5.0000000000000001E-3</v>
      </c>
      <c r="Y320" s="108">
        <v>1165</v>
      </c>
      <c r="Z320" s="18">
        <f t="shared" si="425"/>
        <v>5.8250000000000002</v>
      </c>
      <c r="AA320" s="14">
        <f t="shared" si="426"/>
        <v>1165</v>
      </c>
      <c r="AB320" s="18">
        <f t="shared" si="427"/>
        <v>5.8250000000000002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1752</v>
      </c>
      <c r="Q321" s="18">
        <f t="shared" si="428"/>
        <v>8.76</v>
      </c>
      <c r="R321" s="92">
        <f t="shared" si="429"/>
        <v>1752</v>
      </c>
      <c r="S321" s="18">
        <f t="shared" si="430"/>
        <v>8.76</v>
      </c>
      <c r="T321" s="127"/>
      <c r="U321" s="129"/>
      <c r="V321" s="127"/>
      <c r="W321" s="129"/>
      <c r="X321" s="131">
        <v>5.0000000000000001E-3</v>
      </c>
      <c r="Y321" s="108">
        <v>1752</v>
      </c>
      <c r="Z321" s="18">
        <f t="shared" si="425"/>
        <v>8.76</v>
      </c>
      <c r="AA321" s="14">
        <f t="shared" si="426"/>
        <v>1752</v>
      </c>
      <c r="AB321" s="18">
        <f t="shared" si="427"/>
        <v>8.76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3906</v>
      </c>
      <c r="Q322" s="84">
        <f t="shared" si="433"/>
        <v>19.53</v>
      </c>
      <c r="R322" s="276">
        <f t="shared" si="433"/>
        <v>3906</v>
      </c>
      <c r="S322" s="84">
        <f t="shared" si="433"/>
        <v>19.53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3906</v>
      </c>
      <c r="Z322" s="84">
        <f>SUM(Z319:Z321)</f>
        <v>19.53</v>
      </c>
      <c r="AA322" s="276">
        <f>SUM(AA319:AA321)</f>
        <v>3906</v>
      </c>
      <c r="AB322" s="84">
        <f>SUM(AB319:AB321)</f>
        <v>19.53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739</v>
      </c>
      <c r="D324" s="18">
        <v>36.950000000000003</v>
      </c>
      <c r="E324" s="17">
        <f t="shared" ref="E324:F325" si="435">C324</f>
        <v>739</v>
      </c>
      <c r="F324" s="18">
        <f t="shared" si="435"/>
        <v>36.950000000000003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756</v>
      </c>
      <c r="Q324" s="18">
        <f t="shared" ref="Q324:Q325" si="436">O324*P324</f>
        <v>37.800000000000004</v>
      </c>
      <c r="R324" s="92">
        <f t="shared" ref="R324:R325" si="437">P324</f>
        <v>756</v>
      </c>
      <c r="S324" s="18">
        <f t="shared" ref="S324:S325" si="438">L324+Q324</f>
        <v>37.800000000000004</v>
      </c>
      <c r="T324" s="16"/>
      <c r="U324" s="18"/>
      <c r="V324" s="16"/>
      <c r="W324" s="18"/>
      <c r="X324" s="21">
        <v>0.05</v>
      </c>
      <c r="Y324" s="14">
        <v>740</v>
      </c>
      <c r="Z324" s="18">
        <f t="shared" ref="Z324:Z325" si="439">X324*Y324</f>
        <v>37</v>
      </c>
      <c r="AA324" s="14">
        <f t="shared" ref="AA324:AA325" si="440">Y324</f>
        <v>740</v>
      </c>
      <c r="AB324" s="18">
        <f t="shared" ref="AB324:AB325" si="441">U324+Z324</f>
        <v>37</v>
      </c>
      <c r="AC324" s="343">
        <f>P324-Y324</f>
        <v>16</v>
      </c>
    </row>
    <row r="325" spans="1:29" s="66" customFormat="1">
      <c r="A325" s="8">
        <v>17.02</v>
      </c>
      <c r="B325" s="16" t="s">
        <v>205</v>
      </c>
      <c r="C325" s="17">
        <v>375</v>
      </c>
      <c r="D325" s="18">
        <v>26.250000000000004</v>
      </c>
      <c r="E325" s="17">
        <f t="shared" si="435"/>
        <v>375</v>
      </c>
      <c r="F325" s="18">
        <f t="shared" si="435"/>
        <v>26.250000000000004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379</v>
      </c>
      <c r="Q325" s="18">
        <f t="shared" si="436"/>
        <v>26.53</v>
      </c>
      <c r="R325" s="92">
        <f t="shared" si="437"/>
        <v>379</v>
      </c>
      <c r="S325" s="18">
        <f t="shared" si="438"/>
        <v>26.53</v>
      </c>
      <c r="T325" s="16"/>
      <c r="U325" s="18"/>
      <c r="V325" s="16"/>
      <c r="W325" s="18"/>
      <c r="X325" s="21">
        <v>7.0000000000000007E-2</v>
      </c>
      <c r="Y325" s="14">
        <v>362</v>
      </c>
      <c r="Z325" s="18">
        <f t="shared" si="439"/>
        <v>25.340000000000003</v>
      </c>
      <c r="AA325" s="14">
        <f t="shared" si="440"/>
        <v>362</v>
      </c>
      <c r="AB325" s="18">
        <f t="shared" si="441"/>
        <v>25.340000000000003</v>
      </c>
      <c r="AC325" s="343">
        <f>P325-Y325</f>
        <v>17</v>
      </c>
    </row>
    <row r="326" spans="1:29" s="50" customFormat="1">
      <c r="A326" s="46"/>
      <c r="B326" s="82" t="s">
        <v>106</v>
      </c>
      <c r="C326" s="83">
        <f>SUM(C324:C325)</f>
        <v>1114</v>
      </c>
      <c r="D326" s="84">
        <f>SUM(D324:D325)</f>
        <v>63.2</v>
      </c>
      <c r="E326" s="83">
        <f>SUM(E324:E325)</f>
        <v>1114</v>
      </c>
      <c r="F326" s="84">
        <f>SUM(F324:F325)</f>
        <v>63.2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1135</v>
      </c>
      <c r="Q326" s="84">
        <f t="shared" si="444"/>
        <v>64.330000000000013</v>
      </c>
      <c r="R326" s="276">
        <f t="shared" si="444"/>
        <v>1135</v>
      </c>
      <c r="S326" s="84">
        <f t="shared" si="444"/>
        <v>64.330000000000013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1102</v>
      </c>
      <c r="Z326" s="84">
        <f t="shared" si="446"/>
        <v>62.34</v>
      </c>
      <c r="AA326" s="276">
        <f t="shared" si="446"/>
        <v>1102</v>
      </c>
      <c r="AB326" s="84">
        <f t="shared" si="446"/>
        <v>62.34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1137</v>
      </c>
      <c r="D332" s="18">
        <v>81.400000000000006</v>
      </c>
      <c r="E332" s="17">
        <f t="shared" ref="E332:F332" si="449">C332</f>
        <v>1137</v>
      </c>
      <c r="F332" s="18">
        <f t="shared" si="449"/>
        <v>81.400000000000006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1144</v>
      </c>
      <c r="Q332" s="18">
        <v>82.8</v>
      </c>
      <c r="R332" s="92">
        <f>P332</f>
        <v>1144</v>
      </c>
      <c r="S332" s="18">
        <f>L332+Q332</f>
        <v>82.8</v>
      </c>
      <c r="T332" s="16"/>
      <c r="U332" s="18"/>
      <c r="V332" s="16"/>
      <c r="W332" s="18"/>
      <c r="X332" s="21"/>
      <c r="Y332" s="14">
        <v>1144</v>
      </c>
      <c r="Z332" s="18">
        <v>82.8</v>
      </c>
      <c r="AA332" s="14">
        <f>Y332</f>
        <v>1144</v>
      </c>
      <c r="AB332" s="18">
        <f>U332+Z332</f>
        <v>82.8</v>
      </c>
    </row>
    <row r="333" spans="1:29" s="50" customFormat="1">
      <c r="A333" s="46"/>
      <c r="B333" s="82" t="s">
        <v>106</v>
      </c>
      <c r="C333" s="83">
        <f>C332</f>
        <v>1137</v>
      </c>
      <c r="D333" s="84">
        <f>D332</f>
        <v>81.400000000000006</v>
      </c>
      <c r="E333" s="83">
        <f>E332</f>
        <v>1137</v>
      </c>
      <c r="F333" s="84">
        <f>F332</f>
        <v>81.400000000000006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1144</v>
      </c>
      <c r="Q333" s="84">
        <f t="shared" si="452"/>
        <v>82.8</v>
      </c>
      <c r="R333" s="276">
        <f t="shared" si="452"/>
        <v>1144</v>
      </c>
      <c r="S333" s="84">
        <f t="shared" si="452"/>
        <v>82.8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1144</v>
      </c>
      <c r="Z333" s="84">
        <f>Z332</f>
        <v>82.8</v>
      </c>
      <c r="AA333" s="276">
        <f>AA332</f>
        <v>1144</v>
      </c>
      <c r="AB333" s="84">
        <f>AB332</f>
        <v>82.8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1998</v>
      </c>
      <c r="D336" s="18">
        <v>59.94</v>
      </c>
      <c r="E336" s="17">
        <f>C336</f>
        <v>1998</v>
      </c>
      <c r="F336" s="18">
        <f>D336</f>
        <v>59.94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1335</v>
      </c>
      <c r="Q336" s="18">
        <f>O336*P336</f>
        <v>40.049999999999997</v>
      </c>
      <c r="R336" s="92">
        <f>P336</f>
        <v>1335</v>
      </c>
      <c r="S336" s="18">
        <f>L336+Q336</f>
        <v>40.049999999999997</v>
      </c>
      <c r="T336" s="16"/>
      <c r="U336" s="18"/>
      <c r="V336" s="16"/>
      <c r="W336" s="18"/>
      <c r="X336" s="21">
        <v>0.03</v>
      </c>
      <c r="Y336" s="14">
        <v>1068</v>
      </c>
      <c r="Z336" s="18">
        <f t="shared" ref="Z336" si="454">X336*Y336</f>
        <v>32.04</v>
      </c>
      <c r="AA336" s="14">
        <f t="shared" ref="AA336" si="455">Y336</f>
        <v>1068</v>
      </c>
      <c r="AB336" s="18">
        <f t="shared" ref="AB336" si="456">U336+Z336</f>
        <v>32.04</v>
      </c>
    </row>
    <row r="337" spans="1:28" s="50" customFormat="1">
      <c r="A337" s="46"/>
      <c r="B337" s="82" t="s">
        <v>106</v>
      </c>
      <c r="C337" s="83">
        <f>C336</f>
        <v>1998</v>
      </c>
      <c r="D337" s="84">
        <f>D336</f>
        <v>59.94</v>
      </c>
      <c r="E337" s="83">
        <f>E336</f>
        <v>1998</v>
      </c>
      <c r="F337" s="84">
        <f>F336</f>
        <v>59.94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1335</v>
      </c>
      <c r="Q337" s="84">
        <f t="shared" si="459"/>
        <v>40.049999999999997</v>
      </c>
      <c r="R337" s="276">
        <f t="shared" si="459"/>
        <v>1335</v>
      </c>
      <c r="S337" s="84">
        <f t="shared" si="459"/>
        <v>40.049999999999997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1068</v>
      </c>
      <c r="Z337" s="84">
        <f t="shared" si="461"/>
        <v>32.04</v>
      </c>
      <c r="AA337" s="276">
        <f t="shared" si="461"/>
        <v>1068</v>
      </c>
      <c r="AB337" s="84">
        <f t="shared" si="461"/>
        <v>32.04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4.16</v>
      </c>
      <c r="E341" s="19"/>
      <c r="F341" s="18">
        <f t="shared" si="465"/>
        <v>4.16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4.17</v>
      </c>
      <c r="E342" s="19"/>
      <c r="F342" s="18">
        <f t="shared" si="465"/>
        <v>4.17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6066</v>
      </c>
      <c r="D346" s="18">
        <v>18.198</v>
      </c>
      <c r="E346" s="17">
        <v>5784</v>
      </c>
      <c r="F346" s="18">
        <v>17.352</v>
      </c>
      <c r="G346" s="8">
        <f>E346/C346*100</f>
        <v>95.351137487636009</v>
      </c>
      <c r="H346" s="18">
        <f>F346/D346*100</f>
        <v>95.351137487636009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6810</v>
      </c>
      <c r="Q346" s="18">
        <f>O346*P346</f>
        <v>20.43</v>
      </c>
      <c r="R346" s="92">
        <f>P346</f>
        <v>6810</v>
      </c>
      <c r="S346" s="18">
        <f>L346+Q346</f>
        <v>20.43</v>
      </c>
      <c r="T346" s="16"/>
      <c r="U346" s="18"/>
      <c r="V346" s="16"/>
      <c r="W346" s="18"/>
      <c r="X346" s="21">
        <v>3.0000000000000001E-3</v>
      </c>
      <c r="Y346" s="14">
        <v>6186</v>
      </c>
      <c r="Z346" s="18">
        <f t="shared" ref="Z346" si="469">X346*Y346</f>
        <v>18.558</v>
      </c>
      <c r="AA346" s="14">
        <f t="shared" ref="AA346" si="470">Y346</f>
        <v>6186</v>
      </c>
      <c r="AB346" s="18">
        <f t="shared" ref="AB346" si="471">U346+Z346</f>
        <v>18.558</v>
      </c>
    </row>
    <row r="347" spans="1:28" s="50" customFormat="1">
      <c r="A347" s="46"/>
      <c r="B347" s="47" t="s">
        <v>104</v>
      </c>
      <c r="C347" s="48">
        <f>C346</f>
        <v>6066</v>
      </c>
      <c r="D347" s="49">
        <f>D346</f>
        <v>18.198</v>
      </c>
      <c r="E347" s="48">
        <f>E346</f>
        <v>5784</v>
      </c>
      <c r="F347" s="49">
        <f>F346</f>
        <v>17.352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6810</v>
      </c>
      <c r="Q347" s="49">
        <f t="shared" si="474"/>
        <v>20.43</v>
      </c>
      <c r="R347" s="286">
        <f t="shared" si="474"/>
        <v>6810</v>
      </c>
      <c r="S347" s="49">
        <f t="shared" si="474"/>
        <v>20.43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6186</v>
      </c>
      <c r="Z347" s="49">
        <f>Z346</f>
        <v>18.558</v>
      </c>
      <c r="AA347" s="286">
        <f>AA346</f>
        <v>6186</v>
      </c>
      <c r="AB347" s="49">
        <f>AB346</f>
        <v>18.558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43.45</v>
      </c>
      <c r="E355" s="17">
        <f t="shared" si="476"/>
        <v>0</v>
      </c>
      <c r="F355" s="18">
        <f t="shared" si="477"/>
        <v>22</v>
      </c>
      <c r="G355" s="8" t="e">
        <f t="shared" si="486"/>
        <v>#DIV/0!</v>
      </c>
      <c r="H355" s="18">
        <f t="shared" si="486"/>
        <v>50.632911392405056</v>
      </c>
      <c r="I355" s="16"/>
      <c r="J355" s="20"/>
      <c r="K355" s="16">
        <v>0</v>
      </c>
      <c r="L355" s="18">
        <v>21.450000000000003</v>
      </c>
      <c r="M355" s="16"/>
      <c r="N355" s="18"/>
      <c r="O355" s="138">
        <v>8.3000000000000007</v>
      </c>
      <c r="P355" s="92">
        <v>6</v>
      </c>
      <c r="Q355" s="18">
        <f t="shared" si="479"/>
        <v>49.800000000000004</v>
      </c>
      <c r="R355" s="92">
        <f t="shared" si="480"/>
        <v>6</v>
      </c>
      <c r="S355" s="18">
        <f t="shared" si="481"/>
        <v>71.25</v>
      </c>
      <c r="T355" s="16">
        <v>0</v>
      </c>
      <c r="U355" s="18">
        <v>21.450000000000003</v>
      </c>
      <c r="V355" s="16"/>
      <c r="W355" s="18"/>
      <c r="X355" s="138">
        <v>8.3000000000000007</v>
      </c>
      <c r="Y355" s="14">
        <v>1</v>
      </c>
      <c r="Z355" s="18">
        <f t="shared" si="482"/>
        <v>8.3000000000000007</v>
      </c>
      <c r="AA355" s="14">
        <f t="shared" si="483"/>
        <v>1</v>
      </c>
      <c r="AB355" s="18">
        <f t="shared" si="484"/>
        <v>29.750000000000004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3</v>
      </c>
      <c r="Q356" s="18">
        <f t="shared" si="479"/>
        <v>27.75</v>
      </c>
      <c r="R356" s="92">
        <f t="shared" si="480"/>
        <v>3</v>
      </c>
      <c r="S356" s="18">
        <f t="shared" si="481"/>
        <v>27.75</v>
      </c>
      <c r="T356" s="16">
        <v>0</v>
      </c>
      <c r="U356" s="18">
        <v>0</v>
      </c>
      <c r="V356" s="16"/>
      <c r="W356" s="18"/>
      <c r="X356" s="138">
        <v>9.25</v>
      </c>
      <c r="Y356" s="14">
        <v>1</v>
      </c>
      <c r="Z356" s="18">
        <f t="shared" si="482"/>
        <v>9.25</v>
      </c>
      <c r="AA356" s="14">
        <f t="shared" si="483"/>
        <v>1</v>
      </c>
      <c r="AB356" s="18">
        <f t="shared" si="484"/>
        <v>9.25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8</v>
      </c>
      <c r="D359" s="129">
        <v>8.6999999999999993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8</v>
      </c>
      <c r="L359" s="129">
        <v>8.6999999999999993</v>
      </c>
      <c r="M359" s="127"/>
      <c r="N359" s="129"/>
      <c r="O359" s="245">
        <v>2.1</v>
      </c>
      <c r="P359" s="92">
        <v>29</v>
      </c>
      <c r="Q359" s="18">
        <f t="shared" si="479"/>
        <v>60.900000000000006</v>
      </c>
      <c r="R359" s="92">
        <f t="shared" si="480"/>
        <v>29</v>
      </c>
      <c r="S359" s="18">
        <f t="shared" si="481"/>
        <v>69.600000000000009</v>
      </c>
      <c r="T359" s="127">
        <v>8</v>
      </c>
      <c r="U359" s="129">
        <v>8.6999999999999993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8.6999999999999993</v>
      </c>
    </row>
    <row r="360" spans="1:28">
      <c r="A360" s="8">
        <f t="shared" si="485"/>
        <v>23.110000000000003</v>
      </c>
      <c r="B360" s="16" t="s">
        <v>240</v>
      </c>
      <c r="C360" s="17">
        <v>13</v>
      </c>
      <c r="D360" s="18">
        <v>20.14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13</v>
      </c>
      <c r="L360" s="18">
        <v>20.14</v>
      </c>
      <c r="M360" s="16"/>
      <c r="N360" s="18"/>
      <c r="O360" s="138">
        <v>2.1</v>
      </c>
      <c r="P360" s="92">
        <v>12</v>
      </c>
      <c r="Q360" s="18">
        <f t="shared" si="479"/>
        <v>25.200000000000003</v>
      </c>
      <c r="R360" s="92">
        <f t="shared" si="480"/>
        <v>12</v>
      </c>
      <c r="S360" s="18">
        <f t="shared" si="481"/>
        <v>45.34</v>
      </c>
      <c r="T360" s="16">
        <v>13</v>
      </c>
      <c r="U360" s="18">
        <v>20.14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20.14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22</v>
      </c>
      <c r="Q361" s="18">
        <f t="shared" si="479"/>
        <v>24.200000000000003</v>
      </c>
      <c r="R361" s="92">
        <f t="shared" si="480"/>
        <v>22</v>
      </c>
      <c r="S361" s="18">
        <f t="shared" si="481"/>
        <v>24.200000000000003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77</v>
      </c>
      <c r="D364" s="129">
        <v>92.4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77</v>
      </c>
      <c r="L364" s="129">
        <v>92.4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92.4</v>
      </c>
      <c r="T364" s="127">
        <v>77</v>
      </c>
      <c r="U364" s="129">
        <v>92.4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92.4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2</v>
      </c>
      <c r="Q367" s="18">
        <f t="shared" si="479"/>
        <v>16.600000000000001</v>
      </c>
      <c r="R367" s="92">
        <f t="shared" si="480"/>
        <v>2</v>
      </c>
      <c r="S367" s="18">
        <f t="shared" si="481"/>
        <v>16.600000000000001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103</v>
      </c>
      <c r="Q370" s="18">
        <f>O370*P370</f>
        <v>26.78</v>
      </c>
      <c r="R370" s="92">
        <f>P370</f>
        <v>103</v>
      </c>
      <c r="S370" s="18">
        <f>L370+Q370</f>
        <v>26.78</v>
      </c>
      <c r="T370" s="24">
        <v>0</v>
      </c>
      <c r="U370" s="26">
        <v>0</v>
      </c>
      <c r="V370" s="24"/>
      <c r="W370" s="26"/>
      <c r="X370" s="244">
        <v>0.26</v>
      </c>
      <c r="Y370" s="14">
        <v>103</v>
      </c>
      <c r="Z370" s="18">
        <f t="shared" si="482"/>
        <v>26.78</v>
      </c>
      <c r="AA370" s="14">
        <f t="shared" si="483"/>
        <v>103</v>
      </c>
      <c r="AB370" s="18">
        <f t="shared" si="484"/>
        <v>26.78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36</v>
      </c>
      <c r="Q373" s="18">
        <v>31.23</v>
      </c>
      <c r="R373" s="92">
        <f t="shared" si="488"/>
        <v>36</v>
      </c>
      <c r="S373" s="18">
        <f t="shared" si="489"/>
        <v>31.23</v>
      </c>
      <c r="T373" s="195">
        <v>0</v>
      </c>
      <c r="U373" s="194">
        <v>0</v>
      </c>
      <c r="V373" s="195"/>
      <c r="W373" s="194"/>
      <c r="X373" s="246"/>
      <c r="Y373" s="14">
        <v>36</v>
      </c>
      <c r="Z373" s="18">
        <v>31.23</v>
      </c>
      <c r="AA373" s="14">
        <f t="shared" si="483"/>
        <v>36</v>
      </c>
      <c r="AB373" s="18">
        <f t="shared" si="484"/>
        <v>31.23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35</v>
      </c>
      <c r="Q374" s="18">
        <v>32.799999999999997</v>
      </c>
      <c r="R374" s="92">
        <f t="shared" si="488"/>
        <v>35</v>
      </c>
      <c r="S374" s="18">
        <f t="shared" si="489"/>
        <v>32.799999999999997</v>
      </c>
      <c r="T374" s="195">
        <v>0</v>
      </c>
      <c r="U374" s="194">
        <v>0</v>
      </c>
      <c r="V374" s="195"/>
      <c r="W374" s="194"/>
      <c r="X374" s="246"/>
      <c r="Y374" s="14">
        <v>35</v>
      </c>
      <c r="Z374" s="18">
        <v>32.799999999999997</v>
      </c>
      <c r="AA374" s="14">
        <f t="shared" si="483"/>
        <v>35</v>
      </c>
      <c r="AB374" s="18">
        <f t="shared" si="484"/>
        <v>32.799999999999997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>
        <v>3</v>
      </c>
      <c r="Z381" s="18">
        <f t="shared" si="482"/>
        <v>93</v>
      </c>
      <c r="AA381" s="14">
        <f t="shared" si="483"/>
        <v>3</v>
      </c>
      <c r="AB381" s="18">
        <f t="shared" si="484"/>
        <v>93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98</v>
      </c>
      <c r="D384" s="84">
        <f>SUM(D350:D383)</f>
        <v>164.69</v>
      </c>
      <c r="E384" s="83">
        <f>SUM(E350:E383)</f>
        <v>0</v>
      </c>
      <c r="F384" s="84">
        <f>SUM(F350:F383)</f>
        <v>22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98</v>
      </c>
      <c r="L384" s="84">
        <f t="shared" si="490"/>
        <v>142.69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253</v>
      </c>
      <c r="Q384" s="84">
        <f t="shared" si="491"/>
        <v>450.26000000000005</v>
      </c>
      <c r="R384" s="276">
        <f t="shared" si="491"/>
        <v>253</v>
      </c>
      <c r="S384" s="84">
        <f t="shared" si="491"/>
        <v>592.95000000000005</v>
      </c>
      <c r="T384" s="83">
        <f t="shared" si="491"/>
        <v>98</v>
      </c>
      <c r="U384" s="84">
        <f t="shared" si="491"/>
        <v>142.69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179</v>
      </c>
      <c r="Z384" s="84">
        <f t="shared" si="492"/>
        <v>201.36</v>
      </c>
      <c r="AA384" s="276">
        <f t="shared" si="492"/>
        <v>179</v>
      </c>
      <c r="AB384" s="84">
        <f t="shared" si="492"/>
        <v>344.05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411.62702000000007</v>
      </c>
      <c r="R388" s="92"/>
      <c r="S388" s="18">
        <f>Q388</f>
        <v>411.62702000000007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411.62702000000007</v>
      </c>
      <c r="R391" s="276">
        <f t="shared" si="500"/>
        <v>0</v>
      </c>
      <c r="S391" s="84">
        <f t="shared" si="500"/>
        <v>411.62702000000007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36.57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1006</v>
      </c>
      <c r="Q393" s="129">
        <v>35.584000000000003</v>
      </c>
      <c r="R393" s="92">
        <f>P393</f>
        <v>1006</v>
      </c>
      <c r="S393" s="18">
        <f>Q393</f>
        <v>35.584000000000003</v>
      </c>
      <c r="T393" s="127"/>
      <c r="U393" s="129"/>
      <c r="V393" s="127"/>
      <c r="W393" s="129"/>
      <c r="X393" s="131"/>
      <c r="Y393" s="108">
        <v>1006</v>
      </c>
      <c r="Z393" s="129">
        <v>35.584000000000003</v>
      </c>
      <c r="AA393" s="14">
        <f t="shared" ref="AA393:AA396" si="503">Y393</f>
        <v>1006</v>
      </c>
      <c r="AB393" s="18">
        <f t="shared" ref="AB393:AB396" si="504">U393+Z393</f>
        <v>35.584000000000003</v>
      </c>
    </row>
    <row r="394" spans="1:29">
      <c r="A394" s="126"/>
      <c r="B394" s="127" t="s">
        <v>172</v>
      </c>
      <c r="C394" s="128"/>
      <c r="D394" s="129">
        <v>8.0399999999999991</v>
      </c>
      <c r="E394" s="189">
        <v>42930</v>
      </c>
      <c r="F394" s="129">
        <v>2.58</v>
      </c>
      <c r="G394" s="8" t="e">
        <f t="shared" si="502"/>
        <v>#DIV/0!</v>
      </c>
      <c r="H394" s="18">
        <f t="shared" si="502"/>
        <v>32.089552238805972</v>
      </c>
      <c r="I394" s="127"/>
      <c r="J394" s="130"/>
      <c r="K394" s="127"/>
      <c r="L394" s="129"/>
      <c r="M394" s="127"/>
      <c r="N394" s="129"/>
      <c r="O394" s="131"/>
      <c r="P394" s="277">
        <v>12627</v>
      </c>
      <c r="Q394" s="129">
        <v>15.151999999999999</v>
      </c>
      <c r="R394" s="92">
        <f t="shared" ref="R394:R396" si="505">P394</f>
        <v>12627</v>
      </c>
      <c r="S394" s="18">
        <f t="shared" ref="S394:S396" si="506">Q394</f>
        <v>15.151999999999999</v>
      </c>
      <c r="T394" s="127"/>
      <c r="U394" s="129"/>
      <c r="V394" s="127"/>
      <c r="W394" s="129"/>
      <c r="X394" s="131"/>
      <c r="Y394" s="108">
        <v>12627</v>
      </c>
      <c r="Z394" s="129">
        <v>13</v>
      </c>
      <c r="AA394" s="14">
        <f t="shared" si="503"/>
        <v>12627</v>
      </c>
      <c r="AB394" s="18">
        <f t="shared" si="504"/>
        <v>13</v>
      </c>
    </row>
    <row r="395" spans="1:29">
      <c r="A395" s="126"/>
      <c r="B395" s="127" t="s">
        <v>173</v>
      </c>
      <c r="C395" s="128"/>
      <c r="D395" s="129">
        <v>70.2</v>
      </c>
      <c r="E395" s="189">
        <v>34859</v>
      </c>
      <c r="F395" s="129">
        <v>2.79</v>
      </c>
      <c r="G395" s="8" t="e">
        <f t="shared" si="502"/>
        <v>#DIV/0!</v>
      </c>
      <c r="H395" s="18">
        <f t="shared" si="502"/>
        <v>3.974358974358974</v>
      </c>
      <c r="I395" s="127"/>
      <c r="J395" s="130"/>
      <c r="K395" s="127"/>
      <c r="L395" s="129"/>
      <c r="M395" s="127"/>
      <c r="N395" s="129"/>
      <c r="O395" s="131"/>
      <c r="P395" s="277">
        <v>381</v>
      </c>
      <c r="Q395" s="129">
        <v>95.8</v>
      </c>
      <c r="R395" s="92">
        <f t="shared" si="505"/>
        <v>381</v>
      </c>
      <c r="S395" s="18">
        <f t="shared" si="506"/>
        <v>95.8</v>
      </c>
      <c r="T395" s="127"/>
      <c r="U395" s="129"/>
      <c r="V395" s="127"/>
      <c r="W395" s="129"/>
      <c r="X395" s="131"/>
      <c r="Y395" s="108">
        <v>381</v>
      </c>
      <c r="Z395" s="129">
        <v>95.8</v>
      </c>
      <c r="AA395" s="14">
        <f t="shared" si="503"/>
        <v>381</v>
      </c>
      <c r="AB395" s="18">
        <f t="shared" si="504"/>
        <v>95.8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60.861995100000001</v>
      </c>
      <c r="R396" s="92">
        <f t="shared" si="505"/>
        <v>0</v>
      </c>
      <c r="S396" s="18">
        <f t="shared" si="506"/>
        <v>60.861995100000001</v>
      </c>
      <c r="T396" s="16"/>
      <c r="U396" s="18"/>
      <c r="V396" s="16"/>
      <c r="W396" s="18"/>
      <c r="X396" s="21"/>
      <c r="Y396" s="14"/>
      <c r="Z396" s="18">
        <v>32</v>
      </c>
      <c r="AA396" s="14">
        <f t="shared" si="503"/>
        <v>0</v>
      </c>
      <c r="AB396" s="18">
        <f t="shared" si="504"/>
        <v>32</v>
      </c>
    </row>
    <row r="397" spans="1:29" s="50" customFormat="1">
      <c r="A397" s="46"/>
      <c r="B397" s="82" t="s">
        <v>106</v>
      </c>
      <c r="C397" s="83"/>
      <c r="D397" s="84">
        <f>SUM(D393:D396)</f>
        <v>138.642</v>
      </c>
      <c r="E397" s="83">
        <f>SUM(E393:E396)</f>
        <v>77789</v>
      </c>
      <c r="F397" s="84">
        <f>SUM(F393:F396)</f>
        <v>5.37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14014</v>
      </c>
      <c r="Q397" s="84">
        <f t="shared" si="508"/>
        <v>207.3979951</v>
      </c>
      <c r="R397" s="276">
        <f t="shared" si="508"/>
        <v>14014</v>
      </c>
      <c r="S397" s="84">
        <f t="shared" si="508"/>
        <v>207.3979951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14014</v>
      </c>
      <c r="Z397" s="84">
        <f>SUM(Z393:Z396)</f>
        <v>176.38400000000001</v>
      </c>
      <c r="AA397" s="276">
        <f>SUM(AA393:AA396)</f>
        <v>14014</v>
      </c>
      <c r="AB397" s="84">
        <f>SUM(AB393:AB396)</f>
        <v>176.38400000000001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5040.1762999999992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4552.2831999999999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98</v>
      </c>
      <c r="L398" s="84">
        <f>SUM(L21+L44+L52+L76+L86+L109+L117+L141+L147+L149+L156+L162+L168+L174+L180+L186+L192+L206+L212+L216+L237+L258+L283+L297+L306+L311+L315+L322+L326+L330+L333+L337+L343+L347+L384+L391+L397)</f>
        <v>142.69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188479</v>
      </c>
      <c r="Q398" s="84">
        <f>SUM(Q21+Q44+Q52+Q76+Q86+Q109+Q117+Q141+Q147+Q149+Q156+Q162+Q168+Q174+Q180+Q186+Q192+Q206+Q212+Q216+Q237+Q258+Q283+Q297+Q306+Q311+Q315+Q322+Q326+Q330+Q333+Q337+Q343+Q347+Q384+Q391+Q397)</f>
        <v>6399.2267151000015</v>
      </c>
      <c r="R398" s="276">
        <f>R397+R391+R384+R347+R343+R337+R333+R330+R326+R322+R315+R311+R306+R297+R283+R260+R216+R212+R206+R193+R147+R143+R78</f>
        <v>188479</v>
      </c>
      <c r="S398" s="84">
        <f>SUM(S21+S44+S52+S76+S86+S109+S117+S141+S147+S149+S156+S162+S168+S174+S180+S186+S192+S206+S212+S216+S237+S258+S283+S297+S306+S311+S315+S322+S326+S330+S333+S337+S343+S347+S384+S391+S397)</f>
        <v>6541.9167151000011</v>
      </c>
      <c r="T398" s="83">
        <f>T397+T391+T384+T347+T343+T337+T333+T330+T326+T322+T315+T311+T306+T297+T283+T260+T216+T212+T206+T193+T147+T143+T78</f>
        <v>98</v>
      </c>
      <c r="U398" s="84">
        <f>SUM(U21+U44+U52+U76+U86+U109+U117+U141+U147+U149+U156+U162+U168+U174+U180+U186+U192+U206+U212+U216+U237+U258+U283+U297+U306+U311+U315+U322+U326+U330+U333+U337+U343+U347+U384+U391+U397)</f>
        <v>142.69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187037</v>
      </c>
      <c r="Z398" s="84">
        <f>SUM(Z21+Z44+Z52+Z76+Z86+Z109+Z117+Z141+Z147+Z149+Z156+Z162+Z168+Z174+Z180+Z186+Z192+Z206+Z212+Z216+Z237+Z258+Z283+Z297+Z306+Z311+Z315+Z322+Z326+Z330+Z333+Z337+Z343+Z347+Z384+Z391+Z397)</f>
        <v>5748.8317000000006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187037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5891.5217000000011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5040.1762999999992</v>
      </c>
      <c r="E403" s="82"/>
      <c r="F403" s="84">
        <f>F398</f>
        <v>4552.2831999999999</v>
      </c>
      <c r="G403" s="82"/>
      <c r="H403" s="82"/>
      <c r="I403" s="82"/>
      <c r="J403" s="84">
        <f>J398</f>
        <v>0</v>
      </c>
      <c r="K403" s="83"/>
      <c r="L403" s="84">
        <f>L398</f>
        <v>142.69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6399.2267151000015</v>
      </c>
      <c r="R403" s="276"/>
      <c r="S403" s="84">
        <f>S398</f>
        <v>6541.9167151000011</v>
      </c>
      <c r="T403" s="83"/>
      <c r="U403" s="84">
        <f>U398</f>
        <v>142.69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5748.8317000000006</v>
      </c>
      <c r="AA403" s="276"/>
      <c r="AB403" s="84">
        <f>AB398</f>
        <v>5891.5217000000011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8</v>
      </c>
      <c r="Q407" s="18">
        <f>O407*P407</f>
        <v>2160</v>
      </c>
      <c r="R407" s="92">
        <f>P407</f>
        <v>8</v>
      </c>
      <c r="S407" s="18">
        <f>L407+Q407</f>
        <v>2160</v>
      </c>
      <c r="T407" s="22"/>
      <c r="U407" s="18"/>
      <c r="V407" s="22"/>
      <c r="W407" s="18"/>
      <c r="X407" s="138">
        <v>270</v>
      </c>
      <c r="Y407" s="14">
        <v>1</v>
      </c>
      <c r="Z407" s="18">
        <f>X407*Y407</f>
        <v>270</v>
      </c>
      <c r="AA407" s="14">
        <f>Y407</f>
        <v>1</v>
      </c>
      <c r="AB407" s="18">
        <f>U407+Z407</f>
        <v>270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24</v>
      </c>
      <c r="Q412" s="18">
        <f t="shared" si="512"/>
        <v>72</v>
      </c>
      <c r="R412" s="92">
        <f t="shared" si="513"/>
        <v>24</v>
      </c>
      <c r="S412" s="18">
        <f t="shared" si="514"/>
        <v>72</v>
      </c>
      <c r="T412" s="22"/>
      <c r="U412" s="18"/>
      <c r="V412" s="22"/>
      <c r="W412" s="18"/>
      <c r="X412" s="21">
        <v>3</v>
      </c>
      <c r="Y412" s="14">
        <v>6</v>
      </c>
      <c r="Z412" s="18">
        <f t="shared" si="515"/>
        <v>18</v>
      </c>
      <c r="AA412" s="14">
        <f t="shared" si="516"/>
        <v>6</v>
      </c>
      <c r="AB412" s="18">
        <f t="shared" si="517"/>
        <v>18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24</v>
      </c>
      <c r="Q413" s="18">
        <f t="shared" si="512"/>
        <v>84</v>
      </c>
      <c r="R413" s="92">
        <f t="shared" si="513"/>
        <v>24</v>
      </c>
      <c r="S413" s="18">
        <f t="shared" si="514"/>
        <v>84</v>
      </c>
      <c r="T413" s="22"/>
      <c r="U413" s="18"/>
      <c r="V413" s="22"/>
      <c r="W413" s="18"/>
      <c r="X413" s="21">
        <v>3.5</v>
      </c>
      <c r="Y413" s="14">
        <v>6</v>
      </c>
      <c r="Z413" s="18">
        <f t="shared" si="515"/>
        <v>21</v>
      </c>
      <c r="AA413" s="14">
        <f t="shared" si="516"/>
        <v>6</v>
      </c>
      <c r="AB413" s="18">
        <f t="shared" si="517"/>
        <v>21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8</v>
      </c>
      <c r="Q414" s="18">
        <f t="shared" si="512"/>
        <v>6</v>
      </c>
      <c r="R414" s="92">
        <f t="shared" si="513"/>
        <v>8</v>
      </c>
      <c r="S414" s="18">
        <f t="shared" si="514"/>
        <v>6</v>
      </c>
      <c r="T414" s="22"/>
      <c r="U414" s="18"/>
      <c r="V414" s="22"/>
      <c r="W414" s="18"/>
      <c r="X414" s="21">
        <v>0.75</v>
      </c>
      <c r="Y414" s="14">
        <v>6</v>
      </c>
      <c r="Z414" s="18">
        <f t="shared" si="515"/>
        <v>4.5</v>
      </c>
      <c r="AA414" s="14">
        <f t="shared" si="516"/>
        <v>6</v>
      </c>
      <c r="AB414" s="18">
        <f t="shared" si="517"/>
        <v>4.5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10</v>
      </c>
      <c r="Q415" s="18">
        <f t="shared" si="512"/>
        <v>9</v>
      </c>
      <c r="R415" s="92">
        <f t="shared" si="513"/>
        <v>10</v>
      </c>
      <c r="S415" s="18">
        <f t="shared" si="514"/>
        <v>9</v>
      </c>
      <c r="T415" s="22"/>
      <c r="U415" s="18"/>
      <c r="V415" s="22"/>
      <c r="W415" s="18"/>
      <c r="X415" s="21">
        <v>0.9</v>
      </c>
      <c r="Y415" s="14">
        <v>10</v>
      </c>
      <c r="Z415" s="18">
        <f t="shared" si="515"/>
        <v>9</v>
      </c>
      <c r="AA415" s="14">
        <f t="shared" si="516"/>
        <v>10</v>
      </c>
      <c r="AB415" s="18">
        <f t="shared" si="517"/>
        <v>9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2331</v>
      </c>
      <c r="R416" s="276"/>
      <c r="S416" s="84">
        <f>SUM(S407:S415)</f>
        <v>2331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322.5</v>
      </c>
      <c r="AA416" s="276"/>
      <c r="AB416" s="84">
        <f>SUM(AB407:AB415)</f>
        <v>322.5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1920</v>
      </c>
      <c r="D418" s="53">
        <v>345.59999999999997</v>
      </c>
      <c r="E418" s="17">
        <f t="shared" ref="E418:F439" si="520">C418</f>
        <v>1920</v>
      </c>
      <c r="F418" s="18">
        <f t="shared" si="520"/>
        <v>345.59999999999997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2880</v>
      </c>
      <c r="Q418" s="18">
        <f t="shared" ref="Q418:Q439" si="522">O418*P418</f>
        <v>518.4</v>
      </c>
      <c r="R418" s="92">
        <f t="shared" ref="R418:R439" si="523">P418</f>
        <v>2880</v>
      </c>
      <c r="S418" s="18">
        <f t="shared" ref="S418:S439" si="524">L418+Q418</f>
        <v>518.4</v>
      </c>
      <c r="T418" s="51"/>
      <c r="U418" s="53"/>
      <c r="V418" s="51"/>
      <c r="W418" s="53"/>
      <c r="X418" s="250">
        <v>0.18</v>
      </c>
      <c r="Y418" s="312">
        <f>2100+480</f>
        <v>2580</v>
      </c>
      <c r="Z418" s="18">
        <f t="shared" ref="Z418:Z439" si="525">X418*Y418</f>
        <v>464.4</v>
      </c>
      <c r="AA418" s="14">
        <f t="shared" ref="AA418:AA439" si="526">Y418</f>
        <v>2580</v>
      </c>
      <c r="AB418" s="18">
        <f t="shared" ref="AB418:AB439" si="527">U418+Z418</f>
        <v>464.4</v>
      </c>
    </row>
    <row r="419" spans="1:28">
      <c r="A419" s="206">
        <f>+A418+0.01</f>
        <v>26.110000000000003</v>
      </c>
      <c r="B419" s="51" t="s">
        <v>285</v>
      </c>
      <c r="C419" s="52">
        <v>1920</v>
      </c>
      <c r="D419" s="53">
        <v>23.04</v>
      </c>
      <c r="E419" s="17">
        <f t="shared" si="520"/>
        <v>1920</v>
      </c>
      <c r="F419" s="18">
        <f t="shared" si="520"/>
        <v>23.04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2880</v>
      </c>
      <c r="Q419" s="18">
        <f t="shared" si="522"/>
        <v>34.56</v>
      </c>
      <c r="R419" s="92">
        <f t="shared" si="523"/>
        <v>2880</v>
      </c>
      <c r="S419" s="18">
        <f t="shared" si="524"/>
        <v>34.56</v>
      </c>
      <c r="T419" s="51"/>
      <c r="U419" s="53"/>
      <c r="V419" s="51"/>
      <c r="W419" s="53"/>
      <c r="X419" s="250">
        <v>1.2E-2</v>
      </c>
      <c r="Y419" s="312">
        <v>2580</v>
      </c>
      <c r="Z419" s="18">
        <f t="shared" si="525"/>
        <v>30.96</v>
      </c>
      <c r="AA419" s="14">
        <f t="shared" si="526"/>
        <v>2580</v>
      </c>
      <c r="AB419" s="18">
        <f t="shared" si="527"/>
        <v>30.96</v>
      </c>
    </row>
    <row r="420" spans="1:28" ht="47.25">
      <c r="A420" s="206">
        <f>+A419+0.01</f>
        <v>26.120000000000005</v>
      </c>
      <c r="B420" s="51" t="s">
        <v>286</v>
      </c>
      <c r="C420" s="52">
        <v>1920</v>
      </c>
      <c r="D420" s="53">
        <v>19.2</v>
      </c>
      <c r="E420" s="17">
        <f t="shared" si="520"/>
        <v>1920</v>
      </c>
      <c r="F420" s="18">
        <f t="shared" si="520"/>
        <v>19.2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2880</v>
      </c>
      <c r="Q420" s="18">
        <f t="shared" si="522"/>
        <v>28.8</v>
      </c>
      <c r="R420" s="92">
        <f t="shared" si="523"/>
        <v>2880</v>
      </c>
      <c r="S420" s="18">
        <f t="shared" si="524"/>
        <v>28.8</v>
      </c>
      <c r="T420" s="51"/>
      <c r="U420" s="53"/>
      <c r="V420" s="51"/>
      <c r="W420" s="53"/>
      <c r="X420" s="250">
        <v>0.01</v>
      </c>
      <c r="Y420" s="312">
        <v>2580</v>
      </c>
      <c r="Z420" s="18">
        <f t="shared" si="525"/>
        <v>25.8</v>
      </c>
      <c r="AA420" s="14">
        <f t="shared" si="526"/>
        <v>2580</v>
      </c>
      <c r="AB420" s="18">
        <f t="shared" si="527"/>
        <v>25.8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16</v>
      </c>
      <c r="D422" s="18">
        <v>48</v>
      </c>
      <c r="E422" s="17">
        <f t="shared" si="520"/>
        <v>16</v>
      </c>
      <c r="F422" s="18">
        <f t="shared" si="520"/>
        <v>48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24</v>
      </c>
      <c r="Q422" s="18">
        <f t="shared" si="522"/>
        <v>72</v>
      </c>
      <c r="R422" s="92">
        <f t="shared" si="523"/>
        <v>24</v>
      </c>
      <c r="S422" s="18">
        <f t="shared" si="524"/>
        <v>72</v>
      </c>
      <c r="T422" s="22"/>
      <c r="U422" s="18"/>
      <c r="V422" s="22"/>
      <c r="W422" s="18"/>
      <c r="X422" s="21">
        <v>3</v>
      </c>
      <c r="Y422" s="14">
        <v>22</v>
      </c>
      <c r="Z422" s="18">
        <f t="shared" si="525"/>
        <v>66</v>
      </c>
      <c r="AA422" s="14">
        <f t="shared" si="526"/>
        <v>22</v>
      </c>
      <c r="AB422" s="18">
        <f t="shared" si="527"/>
        <v>66</v>
      </c>
    </row>
    <row r="423" spans="1:28" ht="31.5">
      <c r="A423" s="206" t="s">
        <v>43</v>
      </c>
      <c r="B423" s="22" t="s">
        <v>77</v>
      </c>
      <c r="C423" s="17">
        <v>16</v>
      </c>
      <c r="D423" s="18">
        <v>48</v>
      </c>
      <c r="E423" s="17">
        <f t="shared" si="520"/>
        <v>16</v>
      </c>
      <c r="F423" s="18">
        <f t="shared" si="520"/>
        <v>48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24</v>
      </c>
      <c r="Q423" s="18">
        <f t="shared" si="522"/>
        <v>72</v>
      </c>
      <c r="R423" s="92">
        <f t="shared" si="523"/>
        <v>24</v>
      </c>
      <c r="S423" s="18">
        <f t="shared" si="524"/>
        <v>72</v>
      </c>
      <c r="T423" s="22"/>
      <c r="U423" s="18"/>
      <c r="V423" s="22"/>
      <c r="W423" s="18"/>
      <c r="X423" s="21">
        <v>3</v>
      </c>
      <c r="Y423" s="14">
        <v>22</v>
      </c>
      <c r="Z423" s="18">
        <f t="shared" si="525"/>
        <v>66</v>
      </c>
      <c r="AA423" s="14">
        <f t="shared" si="526"/>
        <v>22</v>
      </c>
      <c r="AB423" s="18">
        <f t="shared" si="527"/>
        <v>66</v>
      </c>
    </row>
    <row r="424" spans="1:28" ht="31.5">
      <c r="A424" s="206" t="s">
        <v>45</v>
      </c>
      <c r="B424" s="22" t="s">
        <v>78</v>
      </c>
      <c r="C424" s="17">
        <v>16</v>
      </c>
      <c r="D424" s="18">
        <v>153.60000000000002</v>
      </c>
      <c r="E424" s="17">
        <f t="shared" si="520"/>
        <v>16</v>
      </c>
      <c r="F424" s="18">
        <f t="shared" si="520"/>
        <v>153.60000000000002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24</v>
      </c>
      <c r="Q424" s="18">
        <f t="shared" si="522"/>
        <v>230.39999999999998</v>
      </c>
      <c r="R424" s="92">
        <f t="shared" si="523"/>
        <v>24</v>
      </c>
      <c r="S424" s="18">
        <f t="shared" si="524"/>
        <v>230.39999999999998</v>
      </c>
      <c r="T424" s="22"/>
      <c r="U424" s="18"/>
      <c r="V424" s="22"/>
      <c r="W424" s="18"/>
      <c r="X424" s="21">
        <v>9.6</v>
      </c>
      <c r="Y424" s="14">
        <v>22</v>
      </c>
      <c r="Z424" s="18">
        <f t="shared" si="525"/>
        <v>211.2</v>
      </c>
      <c r="AA424" s="14">
        <f t="shared" si="526"/>
        <v>22</v>
      </c>
      <c r="AB424" s="18">
        <f t="shared" si="527"/>
        <v>211.2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16</v>
      </c>
      <c r="D426" s="18">
        <v>28.8</v>
      </c>
      <c r="E426" s="17">
        <f t="shared" si="520"/>
        <v>16</v>
      </c>
      <c r="F426" s="18">
        <f t="shared" si="520"/>
        <v>28.8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24</v>
      </c>
      <c r="Q426" s="18">
        <f t="shared" si="522"/>
        <v>43.2</v>
      </c>
      <c r="R426" s="92">
        <f t="shared" si="523"/>
        <v>24</v>
      </c>
      <c r="S426" s="18">
        <f t="shared" si="524"/>
        <v>43.2</v>
      </c>
      <c r="T426" s="22"/>
      <c r="U426" s="18"/>
      <c r="V426" s="22"/>
      <c r="W426" s="18"/>
      <c r="X426" s="21">
        <v>1.8</v>
      </c>
      <c r="Y426" s="14">
        <v>22</v>
      </c>
      <c r="Z426" s="18">
        <f t="shared" si="525"/>
        <v>39.6</v>
      </c>
      <c r="AA426" s="14">
        <f t="shared" si="526"/>
        <v>22</v>
      </c>
      <c r="AB426" s="18">
        <f t="shared" si="527"/>
        <v>39.6</v>
      </c>
    </row>
    <row r="427" spans="1:28" ht="31.5">
      <c r="A427" s="206" t="s">
        <v>51</v>
      </c>
      <c r="B427" s="22" t="s">
        <v>50</v>
      </c>
      <c r="C427" s="17">
        <v>16</v>
      </c>
      <c r="D427" s="18">
        <v>19.2</v>
      </c>
      <c r="E427" s="17">
        <f t="shared" si="520"/>
        <v>16</v>
      </c>
      <c r="F427" s="18">
        <f t="shared" si="520"/>
        <v>19.2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24</v>
      </c>
      <c r="Q427" s="18">
        <f t="shared" si="522"/>
        <v>28.799999999999997</v>
      </c>
      <c r="R427" s="92">
        <f t="shared" si="523"/>
        <v>24</v>
      </c>
      <c r="S427" s="18">
        <f t="shared" si="524"/>
        <v>28.799999999999997</v>
      </c>
      <c r="T427" s="22"/>
      <c r="U427" s="18"/>
      <c r="V427" s="22"/>
      <c r="W427" s="18"/>
      <c r="X427" s="21">
        <v>1.2</v>
      </c>
      <c r="Y427" s="14">
        <v>22</v>
      </c>
      <c r="Z427" s="18">
        <f t="shared" si="525"/>
        <v>26.4</v>
      </c>
      <c r="AA427" s="14">
        <f t="shared" si="526"/>
        <v>22</v>
      </c>
      <c r="AB427" s="18">
        <f t="shared" si="527"/>
        <v>26.4</v>
      </c>
    </row>
    <row r="428" spans="1:28" ht="47.25">
      <c r="A428" s="206" t="s">
        <v>53</v>
      </c>
      <c r="B428" s="22" t="s">
        <v>81</v>
      </c>
      <c r="C428" s="17">
        <v>16</v>
      </c>
      <c r="D428" s="18">
        <v>19.2</v>
      </c>
      <c r="E428" s="17">
        <f t="shared" si="520"/>
        <v>16</v>
      </c>
      <c r="F428" s="18">
        <f t="shared" si="520"/>
        <v>19.2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24</v>
      </c>
      <c r="Q428" s="18">
        <f t="shared" si="522"/>
        <v>28.799999999999997</v>
      </c>
      <c r="R428" s="92">
        <f t="shared" si="523"/>
        <v>24</v>
      </c>
      <c r="S428" s="18">
        <f t="shared" si="524"/>
        <v>28.799999999999997</v>
      </c>
      <c r="T428" s="22"/>
      <c r="U428" s="18"/>
      <c r="V428" s="22"/>
      <c r="W428" s="18"/>
      <c r="X428" s="21">
        <v>1.2</v>
      </c>
      <c r="Y428" s="14">
        <v>22</v>
      </c>
      <c r="Z428" s="18">
        <f t="shared" si="525"/>
        <v>26.4</v>
      </c>
      <c r="AA428" s="14">
        <f t="shared" si="526"/>
        <v>22</v>
      </c>
      <c r="AB428" s="18">
        <f t="shared" si="527"/>
        <v>26.4</v>
      </c>
    </row>
    <row r="429" spans="1:28" ht="47.25">
      <c r="A429" s="206" t="s">
        <v>82</v>
      </c>
      <c r="B429" s="22" t="s">
        <v>83</v>
      </c>
      <c r="C429" s="17">
        <v>16</v>
      </c>
      <c r="D429" s="18">
        <v>28.8</v>
      </c>
      <c r="E429" s="17">
        <f t="shared" si="520"/>
        <v>16</v>
      </c>
      <c r="F429" s="18">
        <f t="shared" si="520"/>
        <v>28.8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24</v>
      </c>
      <c r="Q429" s="18">
        <f t="shared" si="522"/>
        <v>43.2</v>
      </c>
      <c r="R429" s="92">
        <f t="shared" si="523"/>
        <v>24</v>
      </c>
      <c r="S429" s="18">
        <f t="shared" si="524"/>
        <v>43.2</v>
      </c>
      <c r="T429" s="22"/>
      <c r="U429" s="18"/>
      <c r="V429" s="22"/>
      <c r="W429" s="18"/>
      <c r="X429" s="21">
        <v>1.8</v>
      </c>
      <c r="Y429" s="14">
        <v>22</v>
      </c>
      <c r="Z429" s="18">
        <f t="shared" si="525"/>
        <v>39.6</v>
      </c>
      <c r="AA429" s="14">
        <f t="shared" si="526"/>
        <v>22</v>
      </c>
      <c r="AB429" s="18">
        <f t="shared" si="527"/>
        <v>39.6</v>
      </c>
    </row>
    <row r="430" spans="1:28" ht="31.5">
      <c r="A430" s="206">
        <v>26.14</v>
      </c>
      <c r="B430" s="51" t="s">
        <v>287</v>
      </c>
      <c r="C430" s="52">
        <v>1920</v>
      </c>
      <c r="D430" s="53">
        <v>19.2</v>
      </c>
      <c r="E430" s="17">
        <f t="shared" si="520"/>
        <v>1920</v>
      </c>
      <c r="F430" s="18">
        <f t="shared" si="520"/>
        <v>19.2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2880</v>
      </c>
      <c r="Q430" s="18">
        <f t="shared" si="522"/>
        <v>28.8</v>
      </c>
      <c r="R430" s="92">
        <f t="shared" si="523"/>
        <v>2880</v>
      </c>
      <c r="S430" s="18">
        <f t="shared" si="524"/>
        <v>28.8</v>
      </c>
      <c r="T430" s="51"/>
      <c r="U430" s="53"/>
      <c r="V430" s="51"/>
      <c r="W430" s="53"/>
      <c r="X430" s="250">
        <v>0.01</v>
      </c>
      <c r="Y430" s="312">
        <v>2580</v>
      </c>
      <c r="Z430" s="18">
        <f t="shared" si="525"/>
        <v>25.8</v>
      </c>
      <c r="AA430" s="14">
        <f t="shared" si="526"/>
        <v>2580</v>
      </c>
      <c r="AB430" s="18">
        <f t="shared" si="527"/>
        <v>25.8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1920</v>
      </c>
      <c r="D431" s="53">
        <v>19.2</v>
      </c>
      <c r="E431" s="17">
        <f t="shared" si="520"/>
        <v>1920</v>
      </c>
      <c r="F431" s="18">
        <f t="shared" si="520"/>
        <v>19.2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2880</v>
      </c>
      <c r="Q431" s="18">
        <f t="shared" si="522"/>
        <v>28.8</v>
      </c>
      <c r="R431" s="92">
        <f t="shared" si="523"/>
        <v>2880</v>
      </c>
      <c r="S431" s="18">
        <f t="shared" si="524"/>
        <v>28.8</v>
      </c>
      <c r="T431" s="51"/>
      <c r="U431" s="53"/>
      <c r="V431" s="51"/>
      <c r="W431" s="53"/>
      <c r="X431" s="250">
        <v>0.01</v>
      </c>
      <c r="Y431" s="312">
        <v>2580</v>
      </c>
      <c r="Z431" s="18">
        <f t="shared" si="525"/>
        <v>25.8</v>
      </c>
      <c r="AA431" s="14">
        <f t="shared" si="526"/>
        <v>2580</v>
      </c>
      <c r="AB431" s="18">
        <f t="shared" si="527"/>
        <v>25.8</v>
      </c>
    </row>
    <row r="432" spans="1:28" ht="31.5">
      <c r="A432" s="206">
        <f t="shared" si="528"/>
        <v>26.160000000000004</v>
      </c>
      <c r="B432" s="51" t="s">
        <v>289</v>
      </c>
      <c r="C432" s="52">
        <v>1920</v>
      </c>
      <c r="D432" s="53">
        <v>24</v>
      </c>
      <c r="E432" s="17">
        <f t="shared" si="520"/>
        <v>1920</v>
      </c>
      <c r="F432" s="18">
        <f t="shared" si="520"/>
        <v>24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2880</v>
      </c>
      <c r="Q432" s="18">
        <f t="shared" si="522"/>
        <v>36</v>
      </c>
      <c r="R432" s="92">
        <f t="shared" si="523"/>
        <v>2880</v>
      </c>
      <c r="S432" s="18">
        <f t="shared" si="524"/>
        <v>36</v>
      </c>
      <c r="T432" s="51"/>
      <c r="U432" s="53"/>
      <c r="V432" s="51"/>
      <c r="W432" s="53"/>
      <c r="X432" s="250">
        <v>1.2500000000000001E-2</v>
      </c>
      <c r="Y432" s="312">
        <v>2580</v>
      </c>
      <c r="Z432" s="18">
        <f t="shared" si="525"/>
        <v>32.25</v>
      </c>
      <c r="AA432" s="14">
        <f t="shared" si="526"/>
        <v>2580</v>
      </c>
      <c r="AB432" s="18">
        <f t="shared" si="527"/>
        <v>32.25</v>
      </c>
    </row>
    <row r="433" spans="1:28">
      <c r="A433" s="206">
        <f t="shared" si="528"/>
        <v>26.170000000000005</v>
      </c>
      <c r="B433" s="51" t="s">
        <v>290</v>
      </c>
      <c r="C433" s="52">
        <v>1920</v>
      </c>
      <c r="D433" s="53">
        <v>14.399999999999999</v>
      </c>
      <c r="E433" s="17">
        <f t="shared" si="520"/>
        <v>1920</v>
      </c>
      <c r="F433" s="18">
        <f t="shared" si="520"/>
        <v>14.399999999999999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2880</v>
      </c>
      <c r="Q433" s="18">
        <f t="shared" si="522"/>
        <v>21.599999999999998</v>
      </c>
      <c r="R433" s="92">
        <f t="shared" si="523"/>
        <v>2880</v>
      </c>
      <c r="S433" s="18">
        <f t="shared" si="524"/>
        <v>21.599999999999998</v>
      </c>
      <c r="T433" s="51"/>
      <c r="U433" s="53"/>
      <c r="V433" s="51"/>
      <c r="W433" s="53"/>
      <c r="X433" s="250">
        <v>7.4999999999999997E-3</v>
      </c>
      <c r="Y433" s="312">
        <v>2580</v>
      </c>
      <c r="Z433" s="18">
        <f t="shared" si="525"/>
        <v>19.349999999999998</v>
      </c>
      <c r="AA433" s="14">
        <f t="shared" si="526"/>
        <v>2580</v>
      </c>
      <c r="AB433" s="18">
        <f t="shared" si="527"/>
        <v>19.349999999999998</v>
      </c>
    </row>
    <row r="434" spans="1:28" ht="31.5">
      <c r="A434" s="206">
        <f t="shared" si="528"/>
        <v>26.180000000000007</v>
      </c>
      <c r="B434" s="51" t="s">
        <v>291</v>
      </c>
      <c r="C434" s="52">
        <v>1920</v>
      </c>
      <c r="D434" s="53">
        <v>14.399999999999999</v>
      </c>
      <c r="E434" s="17">
        <f t="shared" si="520"/>
        <v>1920</v>
      </c>
      <c r="F434" s="18">
        <f t="shared" si="520"/>
        <v>14.399999999999999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2880</v>
      </c>
      <c r="Q434" s="18">
        <f t="shared" si="522"/>
        <v>21.599999999999998</v>
      </c>
      <c r="R434" s="92">
        <f t="shared" si="523"/>
        <v>2880</v>
      </c>
      <c r="S434" s="18">
        <f t="shared" si="524"/>
        <v>21.599999999999998</v>
      </c>
      <c r="T434" s="51"/>
      <c r="U434" s="53"/>
      <c r="V434" s="51"/>
      <c r="W434" s="53"/>
      <c r="X434" s="250">
        <v>7.4999999999999997E-3</v>
      </c>
      <c r="Y434" s="312">
        <v>2580</v>
      </c>
      <c r="Z434" s="18">
        <f t="shared" si="525"/>
        <v>19.349999999999998</v>
      </c>
      <c r="AA434" s="14">
        <f t="shared" si="526"/>
        <v>2580</v>
      </c>
      <c r="AB434" s="18">
        <f t="shared" si="527"/>
        <v>19.349999999999998</v>
      </c>
    </row>
    <row r="435" spans="1:28" ht="31.5">
      <c r="A435" s="206">
        <f t="shared" si="528"/>
        <v>26.190000000000008</v>
      </c>
      <c r="B435" s="51" t="s">
        <v>292</v>
      </c>
      <c r="C435" s="52">
        <v>1920</v>
      </c>
      <c r="D435" s="53">
        <v>3.84</v>
      </c>
      <c r="E435" s="17">
        <f t="shared" si="520"/>
        <v>1920</v>
      </c>
      <c r="F435" s="18">
        <f t="shared" si="520"/>
        <v>3.84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2880</v>
      </c>
      <c r="Q435" s="18">
        <f t="shared" si="522"/>
        <v>5.76</v>
      </c>
      <c r="R435" s="92">
        <f t="shared" si="523"/>
        <v>2880</v>
      </c>
      <c r="S435" s="18">
        <f t="shared" si="524"/>
        <v>5.76</v>
      </c>
      <c r="T435" s="51"/>
      <c r="U435" s="53"/>
      <c r="V435" s="51"/>
      <c r="W435" s="53"/>
      <c r="X435" s="250">
        <v>2E-3</v>
      </c>
      <c r="Y435" s="312">
        <v>2580</v>
      </c>
      <c r="Z435" s="18">
        <f t="shared" si="525"/>
        <v>5.16</v>
      </c>
      <c r="AA435" s="14">
        <f t="shared" si="526"/>
        <v>2580</v>
      </c>
      <c r="AB435" s="18">
        <f t="shared" si="527"/>
        <v>5.16</v>
      </c>
    </row>
    <row r="436" spans="1:28" ht="31.5">
      <c r="A436" s="206">
        <f t="shared" si="528"/>
        <v>26.20000000000001</v>
      </c>
      <c r="B436" s="51" t="s">
        <v>293</v>
      </c>
      <c r="C436" s="52">
        <v>1920</v>
      </c>
      <c r="D436" s="53">
        <v>3.84</v>
      </c>
      <c r="E436" s="17">
        <f t="shared" si="520"/>
        <v>1920</v>
      </c>
      <c r="F436" s="18">
        <f t="shared" si="520"/>
        <v>3.84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2880</v>
      </c>
      <c r="Q436" s="18">
        <f t="shared" si="522"/>
        <v>5.76</v>
      </c>
      <c r="R436" s="92">
        <f t="shared" si="523"/>
        <v>2880</v>
      </c>
      <c r="S436" s="18">
        <f t="shared" si="524"/>
        <v>5.76</v>
      </c>
      <c r="T436" s="51"/>
      <c r="U436" s="53"/>
      <c r="V436" s="51"/>
      <c r="W436" s="53"/>
      <c r="X436" s="250">
        <v>2E-3</v>
      </c>
      <c r="Y436" s="312">
        <v>2580</v>
      </c>
      <c r="Z436" s="18">
        <f t="shared" si="525"/>
        <v>5.16</v>
      </c>
      <c r="AA436" s="14">
        <f t="shared" si="526"/>
        <v>2580</v>
      </c>
      <c r="AB436" s="18">
        <f t="shared" si="527"/>
        <v>5.16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8</v>
      </c>
      <c r="Q437" s="18">
        <f t="shared" si="522"/>
        <v>13.92</v>
      </c>
      <c r="R437" s="92">
        <f t="shared" si="523"/>
        <v>8</v>
      </c>
      <c r="S437" s="18">
        <f t="shared" si="524"/>
        <v>13.92</v>
      </c>
      <c r="T437" s="208"/>
      <c r="U437" s="210"/>
      <c r="V437" s="208"/>
      <c r="W437" s="210"/>
      <c r="X437" s="259">
        <v>1.74</v>
      </c>
      <c r="Y437" s="312">
        <v>6</v>
      </c>
      <c r="Z437" s="18">
        <f t="shared" si="525"/>
        <v>10.44</v>
      </c>
      <c r="AA437" s="14">
        <f t="shared" si="526"/>
        <v>6</v>
      </c>
      <c r="AB437" s="18">
        <f t="shared" si="527"/>
        <v>10.44</v>
      </c>
    </row>
    <row r="438" spans="1:28" ht="31.5">
      <c r="A438" s="206">
        <f t="shared" si="528"/>
        <v>26.220000000000013</v>
      </c>
      <c r="B438" s="51" t="s">
        <v>294</v>
      </c>
      <c r="C438" s="52">
        <v>1920</v>
      </c>
      <c r="D438" s="53">
        <v>9.6</v>
      </c>
      <c r="E438" s="17">
        <f t="shared" si="520"/>
        <v>1920</v>
      </c>
      <c r="F438" s="18">
        <f t="shared" si="520"/>
        <v>9.6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2880</v>
      </c>
      <c r="Q438" s="18">
        <f t="shared" si="522"/>
        <v>14.4</v>
      </c>
      <c r="R438" s="92">
        <f t="shared" si="523"/>
        <v>2880</v>
      </c>
      <c r="S438" s="18">
        <f t="shared" si="524"/>
        <v>14.4</v>
      </c>
      <c r="T438" s="51"/>
      <c r="U438" s="53"/>
      <c r="V438" s="51"/>
      <c r="W438" s="53"/>
      <c r="X438" s="250">
        <v>5.0000000000000001E-3</v>
      </c>
      <c r="Y438" s="312">
        <v>2580</v>
      </c>
      <c r="Z438" s="18">
        <f t="shared" si="525"/>
        <v>12.9</v>
      </c>
      <c r="AA438" s="14">
        <f t="shared" si="526"/>
        <v>2580</v>
      </c>
      <c r="AB438" s="18">
        <f t="shared" si="527"/>
        <v>12.9</v>
      </c>
    </row>
    <row r="439" spans="1:28" ht="31.5">
      <c r="A439" s="206">
        <f t="shared" si="528"/>
        <v>26.230000000000015</v>
      </c>
      <c r="B439" s="51" t="s">
        <v>93</v>
      </c>
      <c r="C439" s="52">
        <v>1920</v>
      </c>
      <c r="D439" s="53">
        <v>3.84</v>
      </c>
      <c r="E439" s="17">
        <f t="shared" si="520"/>
        <v>1920</v>
      </c>
      <c r="F439" s="18">
        <f t="shared" si="520"/>
        <v>3.84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2880</v>
      </c>
      <c r="Q439" s="18">
        <f t="shared" si="522"/>
        <v>5.76</v>
      </c>
      <c r="R439" s="92">
        <f t="shared" si="523"/>
        <v>2880</v>
      </c>
      <c r="S439" s="18">
        <f t="shared" si="524"/>
        <v>5.76</v>
      </c>
      <c r="T439" s="51"/>
      <c r="U439" s="53"/>
      <c r="V439" s="51"/>
      <c r="W439" s="53"/>
      <c r="X439" s="250">
        <v>2E-3</v>
      </c>
      <c r="Y439" s="312">
        <v>2580</v>
      </c>
      <c r="Z439" s="18">
        <f t="shared" si="525"/>
        <v>5.16</v>
      </c>
      <c r="AA439" s="14">
        <f t="shared" si="526"/>
        <v>2580</v>
      </c>
      <c r="AB439" s="18">
        <f t="shared" si="527"/>
        <v>5.16</v>
      </c>
    </row>
    <row r="440" spans="1:28" s="50" customFormat="1">
      <c r="A440" s="46"/>
      <c r="B440" s="89" t="s">
        <v>295</v>
      </c>
      <c r="C440" s="82"/>
      <c r="D440" s="84">
        <f>SUM(D418:D439)</f>
        <v>845.76000000000022</v>
      </c>
      <c r="E440" s="82"/>
      <c r="F440" s="84">
        <f>SUM(F418:F439)</f>
        <v>845.76000000000022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1282.56</v>
      </c>
      <c r="R440" s="85"/>
      <c r="S440" s="84">
        <f>SUM(S418:S439)</f>
        <v>1282.56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2580</v>
      </c>
      <c r="Z440" s="84">
        <f>SUM(Z418:Z439)</f>
        <v>1157.73</v>
      </c>
      <c r="AA440" s="276"/>
      <c r="AB440" s="84">
        <f>SUM(AB418:AB439)</f>
        <v>1157.73</v>
      </c>
    </row>
    <row r="441" spans="1:28" s="50" customFormat="1" ht="31.5">
      <c r="A441" s="46"/>
      <c r="B441" s="89" t="s">
        <v>296</v>
      </c>
      <c r="C441" s="82"/>
      <c r="D441" s="84">
        <f>D416+D440</f>
        <v>846.6600000000002</v>
      </c>
      <c r="E441" s="82"/>
      <c r="F441" s="84">
        <f>F416+F440</f>
        <v>846.6600000000002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3613.56</v>
      </c>
      <c r="R441" s="85"/>
      <c r="S441" s="84">
        <f>S416+S440</f>
        <v>3613.56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2580</v>
      </c>
      <c r="Z441" s="84">
        <f>Z416+Z440</f>
        <v>1480.23</v>
      </c>
      <c r="AA441" s="276"/>
      <c r="AB441" s="84">
        <f>AB416+AB440</f>
        <v>1480.23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846.6600000000002</v>
      </c>
      <c r="E514" s="228">
        <f t="shared" ref="E514" si="547">E440</f>
        <v>0</v>
      </c>
      <c r="F514" s="11">
        <f>F441</f>
        <v>846.6600000000002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3613.56</v>
      </c>
      <c r="R514" s="199">
        <f>R422</f>
        <v>24</v>
      </c>
      <c r="S514" s="11">
        <f>S441</f>
        <v>3613.56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2580</v>
      </c>
      <c r="Z514" s="11">
        <f>Z441</f>
        <v>1480.23</v>
      </c>
      <c r="AA514" s="199">
        <f>AA422</f>
        <v>22</v>
      </c>
      <c r="AB514" s="11">
        <f>AB441</f>
        <v>1480.23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846.6600000000002</v>
      </c>
      <c r="E515" s="228">
        <f t="shared" ref="E515" si="554">E514</f>
        <v>0</v>
      </c>
      <c r="F515" s="11">
        <f>F514</f>
        <v>846.6600000000002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3613.56</v>
      </c>
      <c r="R515" s="199">
        <f t="shared" ref="R515:U515" si="558">R514</f>
        <v>24</v>
      </c>
      <c r="S515" s="11">
        <f>S514</f>
        <v>3613.56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2580</v>
      </c>
      <c r="Z515" s="11">
        <f>Z514</f>
        <v>1480.23</v>
      </c>
      <c r="AA515" s="199">
        <f t="shared" si="560"/>
        <v>22</v>
      </c>
      <c r="AB515" s="11">
        <f>AB514</f>
        <v>1480.23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5886.836299999999</v>
      </c>
      <c r="E516" s="228">
        <f t="shared" ref="E516" si="561">E515+E403</f>
        <v>0</v>
      </c>
      <c r="F516" s="11">
        <f>F403+F515</f>
        <v>5398.9431999999997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142.69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10012.786715100001</v>
      </c>
      <c r="R516" s="199">
        <f t="shared" ref="R516:T516" si="565">R515+R403</f>
        <v>24</v>
      </c>
      <c r="S516" s="11">
        <f>S403+S515</f>
        <v>10155.476715100001</v>
      </c>
      <c r="T516" s="228">
        <f t="shared" si="565"/>
        <v>0</v>
      </c>
      <c r="U516" s="11">
        <f>U403+U515</f>
        <v>142.69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2580</v>
      </c>
      <c r="Z516" s="11">
        <f>Z403+Z515</f>
        <v>7229.0617000000002</v>
      </c>
      <c r="AA516" s="199">
        <f t="shared" si="566"/>
        <v>22</v>
      </c>
      <c r="AB516" s="11">
        <f>AB403+AB515</f>
        <v>7371.7517000000007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Siddipet&amp;C&amp;"-,Bold"&amp;18Costing Sheets for AWP&amp;&amp;B 2017-18 - SSA-RTE&amp;R&amp;"-,Bold"&amp;20Annexure-XII(Rs. in lakh)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1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597</v>
      </c>
      <c r="Q145" s="18">
        <f t="shared" ref="Q145:Q146" si="141">O145*P145</f>
        <v>17.91</v>
      </c>
      <c r="R145" s="92">
        <f t="shared" ref="R145:R146" si="142">P145</f>
        <v>597</v>
      </c>
      <c r="S145" s="18">
        <f t="shared" ref="S145:S146" si="143">L145+Q145</f>
        <v>17.91</v>
      </c>
      <c r="T145" s="16"/>
      <c r="U145" s="18"/>
      <c r="V145" s="16"/>
      <c r="W145" s="18"/>
      <c r="X145" s="21">
        <v>0.03</v>
      </c>
      <c r="Y145" s="14">
        <v>597</v>
      </c>
      <c r="Z145" s="18">
        <f t="shared" ref="Z145:Z146" si="144">X145*Y145</f>
        <v>17.91</v>
      </c>
      <c r="AA145" s="14">
        <f t="shared" ref="AA145:AA146" si="145">Y145</f>
        <v>597</v>
      </c>
      <c r="AB145" s="18">
        <f t="shared" ref="AB145:AB146" si="146">U145+Z145</f>
        <v>17.91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597</v>
      </c>
      <c r="Q147" s="84">
        <f t="shared" si="149"/>
        <v>17.91</v>
      </c>
      <c r="R147" s="276">
        <f t="shared" si="149"/>
        <v>597</v>
      </c>
      <c r="S147" s="84">
        <f t="shared" si="149"/>
        <v>17.91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597</v>
      </c>
      <c r="Z147" s="84">
        <f t="shared" si="151"/>
        <v>17.91</v>
      </c>
      <c r="AA147" s="276">
        <f t="shared" si="151"/>
        <v>597</v>
      </c>
      <c r="AB147" s="84">
        <f t="shared" si="151"/>
        <v>17.91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61</v>
      </c>
      <c r="D164" s="18">
        <f>C164*O164</f>
        <v>3.6599999999999997</v>
      </c>
      <c r="E164" s="19">
        <v>61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71</v>
      </c>
      <c r="Q166" s="18">
        <f t="shared" si="183"/>
        <v>2.13</v>
      </c>
      <c r="R166" s="92">
        <f t="shared" si="184"/>
        <v>71</v>
      </c>
      <c r="S166" s="18">
        <f t="shared" si="185"/>
        <v>2.13</v>
      </c>
      <c r="T166" s="16"/>
      <c r="U166" s="18"/>
      <c r="V166" s="16"/>
      <c r="W166" s="18"/>
      <c r="X166" s="21">
        <v>0.03</v>
      </c>
      <c r="Y166" s="14">
        <v>0</v>
      </c>
      <c r="Z166" s="18">
        <f t="shared" si="186"/>
        <v>0</v>
      </c>
      <c r="AA166" s="14">
        <f t="shared" si="187"/>
        <v>0</v>
      </c>
      <c r="AB166" s="18">
        <f t="shared" si="188"/>
        <v>0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61</v>
      </c>
      <c r="D168" s="84">
        <f>SUM(D164:D167)</f>
        <v>3.6599999999999997</v>
      </c>
      <c r="E168" s="83">
        <f>SUM(E164:E167)</f>
        <v>61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71</v>
      </c>
      <c r="Q168" s="84">
        <f t="shared" si="191"/>
        <v>2.13</v>
      </c>
      <c r="R168" s="276">
        <f t="shared" si="191"/>
        <v>71</v>
      </c>
      <c r="S168" s="84">
        <f t="shared" si="191"/>
        <v>2.13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0</v>
      </c>
      <c r="Z168" s="84">
        <f t="shared" si="193"/>
        <v>0</v>
      </c>
      <c r="AA168" s="276">
        <f t="shared" si="193"/>
        <v>0</v>
      </c>
      <c r="AB168" s="84">
        <f t="shared" si="193"/>
        <v>0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61</v>
      </c>
      <c r="Q172" s="18">
        <f t="shared" si="195"/>
        <v>1.8299999999999998</v>
      </c>
      <c r="R172" s="92">
        <f t="shared" si="196"/>
        <v>61</v>
      </c>
      <c r="S172" s="18">
        <f t="shared" si="197"/>
        <v>1.8299999999999998</v>
      </c>
      <c r="T172" s="16"/>
      <c r="U172" s="18"/>
      <c r="V172" s="16"/>
      <c r="W172" s="18"/>
      <c r="X172" s="21">
        <v>0.03</v>
      </c>
      <c r="Y172" s="14">
        <v>61</v>
      </c>
      <c r="Z172" s="18">
        <f t="shared" si="198"/>
        <v>1.8299999999999998</v>
      </c>
      <c r="AA172" s="14">
        <f t="shared" si="199"/>
        <v>61</v>
      </c>
      <c r="AB172" s="18">
        <f t="shared" si="200"/>
        <v>1.8299999999999998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61</v>
      </c>
      <c r="Q174" s="84">
        <f t="shared" si="203"/>
        <v>1.8299999999999998</v>
      </c>
      <c r="R174" s="276">
        <f t="shared" si="203"/>
        <v>61</v>
      </c>
      <c r="S174" s="84">
        <f t="shared" si="203"/>
        <v>1.8299999999999998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61</v>
      </c>
      <c r="Z174" s="84">
        <f t="shared" si="205"/>
        <v>1.8299999999999998</v>
      </c>
      <c r="AA174" s="276">
        <f t="shared" si="205"/>
        <v>61</v>
      </c>
      <c r="AB174" s="84">
        <f t="shared" si="205"/>
        <v>1.8299999999999998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171</v>
      </c>
      <c r="D176" s="18">
        <f>C176*O176</f>
        <v>10.26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187</v>
      </c>
      <c r="Q176" s="18">
        <f t="shared" ref="Q176:Q179" si="207">O176*P176</f>
        <v>11.219999999999999</v>
      </c>
      <c r="R176" s="92">
        <f t="shared" ref="R176:R179" si="208">P176</f>
        <v>187</v>
      </c>
      <c r="S176" s="18">
        <f t="shared" ref="S176:S179" si="209">L176+Q176</f>
        <v>11.219999999999999</v>
      </c>
      <c r="T176" s="16"/>
      <c r="U176" s="18"/>
      <c r="V176" s="16"/>
      <c r="W176" s="18"/>
      <c r="X176" s="21">
        <v>0.06</v>
      </c>
      <c r="Y176" s="14">
        <v>100</v>
      </c>
      <c r="Z176" s="18">
        <f t="shared" ref="Z176:Z179" si="210">X176*Y176</f>
        <v>6</v>
      </c>
      <c r="AA176" s="14">
        <f t="shared" ref="AA176:AA179" si="211">Y176</f>
        <v>100</v>
      </c>
      <c r="AB176" s="18">
        <f t="shared" ref="AB176:AB179" si="212">U176+Z176</f>
        <v>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171</v>
      </c>
      <c r="D180" s="84">
        <f>SUM(D176:D179)</f>
        <v>10.26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187</v>
      </c>
      <c r="Q180" s="84">
        <f t="shared" si="215"/>
        <v>11.219999999999999</v>
      </c>
      <c r="R180" s="276">
        <f t="shared" si="215"/>
        <v>187</v>
      </c>
      <c r="S180" s="84">
        <f t="shared" si="215"/>
        <v>11.219999999999999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100</v>
      </c>
      <c r="Z180" s="84">
        <f t="shared" si="217"/>
        <v>6</v>
      </c>
      <c r="AA180" s="276">
        <f t="shared" si="217"/>
        <v>100</v>
      </c>
      <c r="AB180" s="84">
        <f t="shared" si="217"/>
        <v>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232</v>
      </c>
      <c r="D193" s="84">
        <f>D156+D162+D168+D174+D180+D186+D192</f>
        <v>13.92</v>
      </c>
      <c r="E193" s="83">
        <f>E156+E162+E168+E174+E180+E186+E192</f>
        <v>61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319</v>
      </c>
      <c r="Q193" s="84">
        <f t="shared" si="244"/>
        <v>15.18</v>
      </c>
      <c r="R193" s="276">
        <f t="shared" si="244"/>
        <v>319</v>
      </c>
      <c r="S193" s="84">
        <f t="shared" si="244"/>
        <v>15.18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161</v>
      </c>
      <c r="Z193" s="84">
        <f t="shared" si="246"/>
        <v>7.83</v>
      </c>
      <c r="AA193" s="276">
        <f t="shared" si="246"/>
        <v>161</v>
      </c>
      <c r="AB193" s="84">
        <f t="shared" si="246"/>
        <v>7.83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9223</v>
      </c>
      <c r="Q197" s="212">
        <f t="shared" ref="Q197:Q205" si="248">O197*P197</f>
        <v>13.8345</v>
      </c>
      <c r="R197" s="313">
        <f t="shared" ref="R197:R205" si="249">P197</f>
        <v>9223</v>
      </c>
      <c r="S197" s="212">
        <f t="shared" ref="S197:S205" si="250">L197+Q197</f>
        <v>13.8345</v>
      </c>
      <c r="T197" s="335"/>
      <c r="U197" s="212"/>
      <c r="V197" s="335"/>
      <c r="W197" s="212"/>
      <c r="X197" s="338">
        <v>1.5E-3</v>
      </c>
      <c r="Y197" s="214">
        <v>9223</v>
      </c>
      <c r="Z197" s="212">
        <f t="shared" ref="Z197:Z205" si="251">X197*Y197</f>
        <v>13.8345</v>
      </c>
      <c r="AA197" s="214">
        <f t="shared" ref="AA197:AA205" si="252">Y197</f>
        <v>9223</v>
      </c>
      <c r="AB197" s="212">
        <f t="shared" ref="AB197:AB205" si="253">U197+Z197</f>
        <v>13.8345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12</v>
      </c>
      <c r="Q198" s="212">
        <f t="shared" si="248"/>
        <v>1.8000000000000002E-2</v>
      </c>
      <c r="R198" s="313">
        <f t="shared" si="249"/>
        <v>12</v>
      </c>
      <c r="S198" s="212">
        <f t="shared" si="250"/>
        <v>1.8000000000000002E-2</v>
      </c>
      <c r="T198" s="335"/>
      <c r="U198" s="212"/>
      <c r="V198" s="335"/>
      <c r="W198" s="212"/>
      <c r="X198" s="338">
        <v>1.5E-3</v>
      </c>
      <c r="Y198" s="214">
        <v>12</v>
      </c>
      <c r="Z198" s="212">
        <f t="shared" si="251"/>
        <v>1.8000000000000002E-2</v>
      </c>
      <c r="AA198" s="214">
        <f t="shared" si="252"/>
        <v>12</v>
      </c>
      <c r="AB198" s="212">
        <f t="shared" si="253"/>
        <v>1.8000000000000002E-2</v>
      </c>
    </row>
    <row r="199" spans="1:28" s="339" customFormat="1">
      <c r="A199" s="211"/>
      <c r="B199" s="335" t="s">
        <v>126</v>
      </c>
      <c r="C199" s="336">
        <v>4</v>
      </c>
      <c r="D199" s="212">
        <f>C199*0.0015</f>
        <v>6.0000000000000001E-3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8</v>
      </c>
      <c r="Q199" s="212">
        <f t="shared" si="248"/>
        <v>1.2E-2</v>
      </c>
      <c r="R199" s="313">
        <f t="shared" si="249"/>
        <v>8</v>
      </c>
      <c r="S199" s="212">
        <f t="shared" si="250"/>
        <v>1.2E-2</v>
      </c>
      <c r="T199" s="335"/>
      <c r="U199" s="212"/>
      <c r="V199" s="335"/>
      <c r="W199" s="212"/>
      <c r="X199" s="338">
        <v>1.5E-3</v>
      </c>
      <c r="Y199" s="214">
        <v>8</v>
      </c>
      <c r="Z199" s="212">
        <f t="shared" si="251"/>
        <v>1.2E-2</v>
      </c>
      <c r="AA199" s="214">
        <f t="shared" si="252"/>
        <v>8</v>
      </c>
      <c r="AB199" s="212">
        <f t="shared" si="253"/>
        <v>1.2E-2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11706</v>
      </c>
      <c r="Q200" s="212">
        <f t="shared" si="248"/>
        <v>17.559000000000001</v>
      </c>
      <c r="R200" s="313">
        <f t="shared" si="249"/>
        <v>11706</v>
      </c>
      <c r="S200" s="212">
        <f t="shared" si="250"/>
        <v>17.559000000000001</v>
      </c>
      <c r="T200" s="335"/>
      <c r="U200" s="212"/>
      <c r="V200" s="335"/>
      <c r="W200" s="212"/>
      <c r="X200" s="338">
        <v>1.5E-3</v>
      </c>
      <c r="Y200" s="214">
        <v>11706</v>
      </c>
      <c r="Z200" s="212">
        <f t="shared" si="251"/>
        <v>17.559000000000001</v>
      </c>
      <c r="AA200" s="214">
        <f t="shared" si="252"/>
        <v>11706</v>
      </c>
      <c r="AB200" s="212">
        <f t="shared" si="253"/>
        <v>17.559000000000001</v>
      </c>
    </row>
    <row r="201" spans="1:28" s="339" customFormat="1">
      <c r="A201" s="211"/>
      <c r="B201" s="335" t="s">
        <v>128</v>
      </c>
      <c r="C201" s="336">
        <v>25</v>
      </c>
      <c r="D201" s="212">
        <f>C201*0.0015</f>
        <v>3.7499999999999999E-2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17</v>
      </c>
      <c r="Q201" s="212">
        <f t="shared" si="248"/>
        <v>2.5500000000000002E-2</v>
      </c>
      <c r="R201" s="313">
        <f t="shared" si="249"/>
        <v>17</v>
      </c>
      <c r="S201" s="212">
        <f t="shared" si="250"/>
        <v>2.5500000000000002E-2</v>
      </c>
      <c r="T201" s="335"/>
      <c r="U201" s="212"/>
      <c r="V201" s="335"/>
      <c r="W201" s="212"/>
      <c r="X201" s="338">
        <v>1.5E-3</v>
      </c>
      <c r="Y201" s="214">
        <v>17</v>
      </c>
      <c r="Z201" s="212">
        <f t="shared" si="251"/>
        <v>2.5500000000000002E-2</v>
      </c>
      <c r="AA201" s="214">
        <f t="shared" si="252"/>
        <v>17</v>
      </c>
      <c r="AB201" s="212">
        <f t="shared" si="253"/>
        <v>2.5500000000000002E-2</v>
      </c>
    </row>
    <row r="202" spans="1:28" s="339" customFormat="1">
      <c r="A202" s="211"/>
      <c r="B202" s="335" t="s">
        <v>129</v>
      </c>
      <c r="C202" s="336">
        <v>24</v>
      </c>
      <c r="D202" s="212">
        <f>C202*0.0015</f>
        <v>3.6000000000000004E-2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21</v>
      </c>
      <c r="Q202" s="212">
        <f t="shared" si="248"/>
        <v>3.15E-2</v>
      </c>
      <c r="R202" s="313">
        <f t="shared" si="249"/>
        <v>21</v>
      </c>
      <c r="S202" s="212">
        <f t="shared" si="250"/>
        <v>3.15E-2</v>
      </c>
      <c r="T202" s="335"/>
      <c r="U202" s="212"/>
      <c r="V202" s="335"/>
      <c r="W202" s="212"/>
      <c r="X202" s="338">
        <v>1.5E-3</v>
      </c>
      <c r="Y202" s="214">
        <v>21</v>
      </c>
      <c r="Z202" s="212">
        <f t="shared" si="251"/>
        <v>3.15E-2</v>
      </c>
      <c r="AA202" s="214">
        <f t="shared" si="252"/>
        <v>21</v>
      </c>
      <c r="AB202" s="212">
        <f t="shared" si="253"/>
        <v>3.15E-2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17990</v>
      </c>
      <c r="Q203" s="212">
        <f t="shared" si="248"/>
        <v>44.975000000000001</v>
      </c>
      <c r="R203" s="313">
        <f t="shared" si="249"/>
        <v>17990</v>
      </c>
      <c r="S203" s="212">
        <f t="shared" si="250"/>
        <v>44.975000000000001</v>
      </c>
      <c r="T203" s="335"/>
      <c r="U203" s="212"/>
      <c r="V203" s="335"/>
      <c r="W203" s="212"/>
      <c r="X203" s="338">
        <v>2.5000000000000001E-3</v>
      </c>
      <c r="Y203" s="214">
        <v>17990</v>
      </c>
      <c r="Z203" s="212">
        <f t="shared" si="251"/>
        <v>44.975000000000001</v>
      </c>
      <c r="AA203" s="214">
        <f t="shared" si="252"/>
        <v>17990</v>
      </c>
      <c r="AB203" s="212">
        <f t="shared" si="253"/>
        <v>44.975000000000001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52</v>
      </c>
      <c r="D204" s="212">
        <f>C204*0.0025</f>
        <v>0.13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22</v>
      </c>
      <c r="Q204" s="212">
        <f t="shared" si="248"/>
        <v>5.5E-2</v>
      </c>
      <c r="R204" s="313">
        <f t="shared" si="249"/>
        <v>22</v>
      </c>
      <c r="S204" s="212">
        <f t="shared" si="250"/>
        <v>5.5E-2</v>
      </c>
      <c r="T204" s="335"/>
      <c r="U204" s="212"/>
      <c r="V204" s="335"/>
      <c r="W204" s="212"/>
      <c r="X204" s="338">
        <v>2.5000000000000001E-3</v>
      </c>
      <c r="Y204" s="214">
        <v>22</v>
      </c>
      <c r="Z204" s="212">
        <f t="shared" si="251"/>
        <v>5.5E-2</v>
      </c>
      <c r="AA204" s="214">
        <f t="shared" si="252"/>
        <v>22</v>
      </c>
      <c r="AB204" s="212">
        <f t="shared" si="253"/>
        <v>5.5E-2</v>
      </c>
    </row>
    <row r="205" spans="1:28">
      <c r="A205" s="8">
        <f>+A204+0.01</f>
        <v>7.0399999999999991</v>
      </c>
      <c r="B205" s="16" t="s">
        <v>132</v>
      </c>
      <c r="C205" s="17">
        <v>26</v>
      </c>
      <c r="D205" s="18">
        <f>C205*0.0025</f>
        <v>6.5000000000000002E-2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50</v>
      </c>
      <c r="Q205" s="18">
        <f t="shared" si="248"/>
        <v>0.125</v>
      </c>
      <c r="R205" s="92">
        <f t="shared" si="249"/>
        <v>50</v>
      </c>
      <c r="S205" s="18">
        <f t="shared" si="250"/>
        <v>0.125</v>
      </c>
      <c r="T205" s="16"/>
      <c r="U205" s="18"/>
      <c r="V205" s="16"/>
      <c r="W205" s="18"/>
      <c r="X205" s="21">
        <v>2.5000000000000001E-3</v>
      </c>
      <c r="Y205" s="14">
        <v>50</v>
      </c>
      <c r="Z205" s="18">
        <f t="shared" si="251"/>
        <v>0.125</v>
      </c>
      <c r="AA205" s="14">
        <f t="shared" si="252"/>
        <v>50</v>
      </c>
      <c r="AB205" s="18">
        <f t="shared" si="253"/>
        <v>0.125</v>
      </c>
    </row>
    <row r="206" spans="1:28" s="50" customFormat="1">
      <c r="A206" s="46"/>
      <c r="B206" s="82" t="s">
        <v>104</v>
      </c>
      <c r="C206" s="83">
        <f>SUM(C197:C205)</f>
        <v>131</v>
      </c>
      <c r="D206" s="84">
        <f>SUM(D197:D205)</f>
        <v>0.27450000000000002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39049</v>
      </c>
      <c r="Q206" s="84">
        <f t="shared" si="256"/>
        <v>76.635500000000008</v>
      </c>
      <c r="R206" s="276">
        <f t="shared" si="256"/>
        <v>39049</v>
      </c>
      <c r="S206" s="84">
        <f t="shared" si="256"/>
        <v>76.635500000000008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39049</v>
      </c>
      <c r="Z206" s="84">
        <f t="shared" si="258"/>
        <v>76.635500000000008</v>
      </c>
      <c r="AA206" s="276">
        <f t="shared" si="258"/>
        <v>39049</v>
      </c>
      <c r="AB206" s="84">
        <f t="shared" si="258"/>
        <v>76.635500000000008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21242</v>
      </c>
      <c r="D208" s="18">
        <v>84.968000000000004</v>
      </c>
      <c r="E208" s="17">
        <f>C208</f>
        <v>21242</v>
      </c>
      <c r="F208" s="18">
        <f>D208</f>
        <v>84.968000000000004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19344</v>
      </c>
      <c r="Q208" s="18">
        <f t="shared" ref="Q208:Q211" si="260">O208*P208</f>
        <v>77.376000000000005</v>
      </c>
      <c r="R208" s="92">
        <f t="shared" ref="R208:R211" si="261">P208</f>
        <v>19344</v>
      </c>
      <c r="S208" s="18">
        <f t="shared" ref="S208:S211" si="262">L208+Q208</f>
        <v>77.376000000000005</v>
      </c>
      <c r="T208" s="16"/>
      <c r="U208" s="18"/>
      <c r="V208" s="16"/>
      <c r="W208" s="18"/>
      <c r="X208" s="21">
        <v>4.0000000000000001E-3</v>
      </c>
      <c r="Y208" s="14">
        <v>19344</v>
      </c>
      <c r="Z208" s="18">
        <f t="shared" ref="Z208:Z211" si="263">X208*Y208</f>
        <v>77.376000000000005</v>
      </c>
      <c r="AA208" s="14">
        <f t="shared" ref="AA208:AA211" si="264">Y208</f>
        <v>19344</v>
      </c>
      <c r="AB208" s="18">
        <f t="shared" ref="AB208:AB211" si="265">U208+Z208</f>
        <v>77.376000000000005</v>
      </c>
    </row>
    <row r="209" spans="1:28">
      <c r="A209" s="8">
        <f>+A208+0.01</f>
        <v>8.02</v>
      </c>
      <c r="B209" s="16" t="s">
        <v>135</v>
      </c>
      <c r="C209" s="17">
        <v>6452</v>
      </c>
      <c r="D209" s="18">
        <v>25.808</v>
      </c>
      <c r="E209" s="17">
        <f t="shared" ref="E209:F211" si="266">C209</f>
        <v>6452</v>
      </c>
      <c r="F209" s="18">
        <f t="shared" si="266"/>
        <v>25.808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5748</v>
      </c>
      <c r="Q209" s="18">
        <f t="shared" si="260"/>
        <v>22.992000000000001</v>
      </c>
      <c r="R209" s="92">
        <f t="shared" si="261"/>
        <v>5748</v>
      </c>
      <c r="S209" s="18">
        <f t="shared" si="262"/>
        <v>22.992000000000001</v>
      </c>
      <c r="T209" s="16"/>
      <c r="U209" s="18"/>
      <c r="V209" s="16"/>
      <c r="W209" s="18"/>
      <c r="X209" s="21">
        <v>4.0000000000000001E-3</v>
      </c>
      <c r="Y209" s="14">
        <v>5748</v>
      </c>
      <c r="Z209" s="18">
        <f t="shared" si="263"/>
        <v>22.992000000000001</v>
      </c>
      <c r="AA209" s="14">
        <f t="shared" si="264"/>
        <v>5748</v>
      </c>
      <c r="AB209" s="18">
        <f t="shared" si="265"/>
        <v>22.992000000000001</v>
      </c>
    </row>
    <row r="210" spans="1:28">
      <c r="A210" s="8">
        <f>+A209+0.01</f>
        <v>8.0299999999999994</v>
      </c>
      <c r="B210" s="16" t="s">
        <v>136</v>
      </c>
      <c r="C210" s="17">
        <v>2958</v>
      </c>
      <c r="D210" s="18">
        <v>11.832000000000001</v>
      </c>
      <c r="E210" s="17">
        <f t="shared" si="266"/>
        <v>2958</v>
      </c>
      <c r="F210" s="18">
        <f t="shared" si="266"/>
        <v>11.832000000000001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2719</v>
      </c>
      <c r="Q210" s="18">
        <f t="shared" si="260"/>
        <v>10.875999999999999</v>
      </c>
      <c r="R210" s="92">
        <f t="shared" si="261"/>
        <v>2719</v>
      </c>
      <c r="S210" s="18">
        <f t="shared" si="262"/>
        <v>10.875999999999999</v>
      </c>
      <c r="T210" s="16"/>
      <c r="U210" s="18"/>
      <c r="V210" s="16"/>
      <c r="W210" s="18"/>
      <c r="X210" s="21">
        <v>4.0000000000000001E-3</v>
      </c>
      <c r="Y210" s="14">
        <v>2719</v>
      </c>
      <c r="Z210" s="18">
        <f t="shared" si="263"/>
        <v>10.875999999999999</v>
      </c>
      <c r="AA210" s="14">
        <f t="shared" si="264"/>
        <v>2719</v>
      </c>
      <c r="AB210" s="18">
        <f t="shared" si="265"/>
        <v>10.875999999999999</v>
      </c>
    </row>
    <row r="211" spans="1:28">
      <c r="A211" s="8">
        <f>+A210+0.01</f>
        <v>8.0399999999999991</v>
      </c>
      <c r="B211" s="16" t="s">
        <v>137</v>
      </c>
      <c r="C211" s="17">
        <v>9916</v>
      </c>
      <c r="D211" s="18">
        <v>39.664000000000001</v>
      </c>
      <c r="E211" s="17">
        <f t="shared" si="266"/>
        <v>9916</v>
      </c>
      <c r="F211" s="18">
        <f t="shared" si="266"/>
        <v>39.664000000000001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9818</v>
      </c>
      <c r="Q211" s="18">
        <f t="shared" si="260"/>
        <v>39.271999999999998</v>
      </c>
      <c r="R211" s="92">
        <f t="shared" si="261"/>
        <v>9818</v>
      </c>
      <c r="S211" s="18">
        <f t="shared" si="262"/>
        <v>39.271999999999998</v>
      </c>
      <c r="T211" s="16"/>
      <c r="U211" s="18"/>
      <c r="V211" s="16"/>
      <c r="W211" s="18"/>
      <c r="X211" s="21">
        <v>4.0000000000000001E-3</v>
      </c>
      <c r="Y211" s="14">
        <v>9818</v>
      </c>
      <c r="Z211" s="18">
        <f t="shared" si="263"/>
        <v>39.271999999999998</v>
      </c>
      <c r="AA211" s="14">
        <f t="shared" si="264"/>
        <v>9818</v>
      </c>
      <c r="AB211" s="18">
        <f t="shared" si="265"/>
        <v>39.271999999999998</v>
      </c>
    </row>
    <row r="212" spans="1:28" s="50" customFormat="1">
      <c r="A212" s="46"/>
      <c r="B212" s="82" t="s">
        <v>106</v>
      </c>
      <c r="C212" s="83">
        <f>SUM(C208:C211)</f>
        <v>40568</v>
      </c>
      <c r="D212" s="84">
        <f>SUM(D208:D211)</f>
        <v>162.27199999999999</v>
      </c>
      <c r="E212" s="83">
        <f>SUM(E208:E211)</f>
        <v>40568</v>
      </c>
      <c r="F212" s="84">
        <f>SUM(F208:F211)</f>
        <v>162.27199999999999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37629</v>
      </c>
      <c r="Q212" s="84">
        <f t="shared" si="269"/>
        <v>150.51600000000002</v>
      </c>
      <c r="R212" s="276">
        <f t="shared" si="269"/>
        <v>37629</v>
      </c>
      <c r="S212" s="84">
        <f t="shared" si="269"/>
        <v>150.51600000000002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37629</v>
      </c>
      <c r="Z212" s="84">
        <f>SUM(Z208:Z211)</f>
        <v>150.51600000000002</v>
      </c>
      <c r="AA212" s="276">
        <f>SUM(AA208:AA211)</f>
        <v>37629</v>
      </c>
      <c r="AB212" s="84">
        <f>SUM(AB208:AB211)</f>
        <v>150.51600000000002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58</v>
      </c>
      <c r="D241" s="164">
        <f>C241*0.429*12</f>
        <v>298.58399999999995</v>
      </c>
      <c r="E241" s="163">
        <f>C241</f>
        <v>58</v>
      </c>
      <c r="F241" s="164">
        <f>D241</f>
        <v>298.58399999999995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58</v>
      </c>
      <c r="Q241" s="18">
        <f t="shared" ref="Q241:Q254" si="299">O241*P241*12</f>
        <v>317.37599999999998</v>
      </c>
      <c r="R241" s="92">
        <f t="shared" ref="R241:R257" si="300">P241</f>
        <v>58</v>
      </c>
      <c r="S241" s="18">
        <f t="shared" ref="S241:S257" si="301">L241+Q241</f>
        <v>317.37599999999998</v>
      </c>
      <c r="T241" s="162"/>
      <c r="U241" s="164"/>
      <c r="V241" s="162"/>
      <c r="W241" s="164"/>
      <c r="X241" s="166">
        <v>0.45600000000000002</v>
      </c>
      <c r="Y241" s="331">
        <v>58</v>
      </c>
      <c r="Z241" s="121">
        <f>X241*Y241*12</f>
        <v>317.37599999999998</v>
      </c>
      <c r="AA241" s="321">
        <f>Y241</f>
        <v>58</v>
      </c>
      <c r="AB241" s="121">
        <f>U241+Z241</f>
        <v>317.37599999999998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73</v>
      </c>
      <c r="D246" s="176">
        <f>C246*0.6006*12</f>
        <v>526.12560000000008</v>
      </c>
      <c r="E246" s="163">
        <f t="shared" ref="E246:E248" si="309">C246</f>
        <v>73</v>
      </c>
      <c r="F246" s="164">
        <f t="shared" ref="F246:F248" si="310">D246</f>
        <v>526.12560000000008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73</v>
      </c>
      <c r="Q246" s="18">
        <f t="shared" si="299"/>
        <v>559.76400000000001</v>
      </c>
      <c r="R246" s="92">
        <f t="shared" si="300"/>
        <v>73</v>
      </c>
      <c r="S246" s="18">
        <f t="shared" si="301"/>
        <v>559.76400000000001</v>
      </c>
      <c r="T246" s="174"/>
      <c r="U246" s="176"/>
      <c r="V246" s="174"/>
      <c r="W246" s="176"/>
      <c r="X246" s="177">
        <v>0.63900000000000001</v>
      </c>
      <c r="Y246" s="278">
        <v>73</v>
      </c>
      <c r="Z246" s="121">
        <f t="shared" ref="Z246:Z254" si="311">X246*Y246*12</f>
        <v>559.76400000000001</v>
      </c>
      <c r="AA246" s="321">
        <f t="shared" si="306"/>
        <v>73</v>
      </c>
      <c r="AB246" s="121">
        <f t="shared" ref="AB246:AB257" si="312">U246+Z246</f>
        <v>559.76400000000001</v>
      </c>
    </row>
    <row r="247" spans="1:28" s="125" customFormat="1">
      <c r="A247" s="118"/>
      <c r="B247" s="174" t="s">
        <v>151</v>
      </c>
      <c r="C247" s="175">
        <f t="shared" si="308"/>
        <v>49</v>
      </c>
      <c r="D247" s="176">
        <f t="shared" ref="D247:D248" si="313">C247*0.6006*12</f>
        <v>353.15280000000001</v>
      </c>
      <c r="E247" s="163">
        <f t="shared" si="309"/>
        <v>49</v>
      </c>
      <c r="F247" s="164">
        <f t="shared" si="310"/>
        <v>353.15280000000001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49</v>
      </c>
      <c r="Q247" s="18">
        <f t="shared" si="299"/>
        <v>375.73199999999997</v>
      </c>
      <c r="R247" s="92">
        <f t="shared" si="300"/>
        <v>49</v>
      </c>
      <c r="S247" s="18">
        <f t="shared" si="301"/>
        <v>375.73199999999997</v>
      </c>
      <c r="T247" s="174"/>
      <c r="U247" s="176"/>
      <c r="V247" s="174"/>
      <c r="W247" s="176"/>
      <c r="X247" s="177">
        <v>0.63900000000000001</v>
      </c>
      <c r="Y247" s="278">
        <v>49</v>
      </c>
      <c r="Z247" s="121">
        <f t="shared" si="311"/>
        <v>375.73199999999997</v>
      </c>
      <c r="AA247" s="321">
        <f t="shared" si="306"/>
        <v>49</v>
      </c>
      <c r="AB247" s="121">
        <f t="shared" si="312"/>
        <v>375.73199999999997</v>
      </c>
    </row>
    <row r="248" spans="1:28" s="125" customFormat="1">
      <c r="A248" s="118"/>
      <c r="B248" s="174" t="s">
        <v>152</v>
      </c>
      <c r="C248" s="175">
        <f t="shared" si="308"/>
        <v>56</v>
      </c>
      <c r="D248" s="176">
        <f t="shared" si="313"/>
        <v>403.60320000000002</v>
      </c>
      <c r="E248" s="163">
        <f t="shared" si="309"/>
        <v>56</v>
      </c>
      <c r="F248" s="164">
        <f t="shared" si="310"/>
        <v>403.60320000000002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56</v>
      </c>
      <c r="Q248" s="18">
        <f t="shared" si="299"/>
        <v>429.40800000000002</v>
      </c>
      <c r="R248" s="92">
        <f t="shared" si="300"/>
        <v>56</v>
      </c>
      <c r="S248" s="18">
        <f t="shared" si="301"/>
        <v>429.40800000000002</v>
      </c>
      <c r="T248" s="174"/>
      <c r="U248" s="176"/>
      <c r="V248" s="174"/>
      <c r="W248" s="176"/>
      <c r="X248" s="177">
        <v>0.63900000000000001</v>
      </c>
      <c r="Y248" s="278">
        <v>56</v>
      </c>
      <c r="Z248" s="121">
        <f t="shared" si="311"/>
        <v>429.40800000000002</v>
      </c>
      <c r="AA248" s="321">
        <f t="shared" si="306"/>
        <v>56</v>
      </c>
      <c r="AB248" s="121">
        <f t="shared" si="312"/>
        <v>429.40800000000002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37</v>
      </c>
      <c r="D255" s="176">
        <f>C255*0.12*10</f>
        <v>44.399999999999991</v>
      </c>
      <c r="E255" s="163">
        <f t="shared" ref="E255:E257" si="314">C255</f>
        <v>37</v>
      </c>
      <c r="F255" s="164">
        <f t="shared" ref="F255:F257" si="315">D255</f>
        <v>44.399999999999991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37</v>
      </c>
      <c r="Q255" s="18">
        <f>O255*P255*10</f>
        <v>44.399999999999991</v>
      </c>
      <c r="R255" s="92">
        <f t="shared" si="300"/>
        <v>37</v>
      </c>
      <c r="S255" s="18">
        <f t="shared" si="301"/>
        <v>44.399999999999991</v>
      </c>
      <c r="T255" s="178"/>
      <c r="U255" s="176"/>
      <c r="V255" s="178"/>
      <c r="W255" s="176"/>
      <c r="X255" s="177">
        <v>0.12</v>
      </c>
      <c r="Y255" s="278">
        <v>37</v>
      </c>
      <c r="Z255" s="18">
        <f t="shared" ref="Z255:Z257" si="316">X255*Y255*10</f>
        <v>44.399999999999991</v>
      </c>
      <c r="AA255" s="321">
        <f t="shared" si="306"/>
        <v>37</v>
      </c>
      <c r="AB255" s="121">
        <f t="shared" si="312"/>
        <v>44.399999999999991</v>
      </c>
    </row>
    <row r="256" spans="1:28" s="125" customFormat="1">
      <c r="A256" s="118"/>
      <c r="B256" s="178" t="s">
        <v>157</v>
      </c>
      <c r="C256" s="175">
        <f t="shared" ref="C256:C257" si="317">P256</f>
        <v>21</v>
      </c>
      <c r="D256" s="176">
        <f t="shared" ref="D256:D257" si="318">C256*0.12*10</f>
        <v>25.2</v>
      </c>
      <c r="E256" s="163">
        <f t="shared" si="314"/>
        <v>21</v>
      </c>
      <c r="F256" s="164">
        <f t="shared" si="315"/>
        <v>25.2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21</v>
      </c>
      <c r="Q256" s="18">
        <f>O256*P256*10</f>
        <v>25.2</v>
      </c>
      <c r="R256" s="92">
        <f t="shared" si="300"/>
        <v>21</v>
      </c>
      <c r="S256" s="18">
        <f t="shared" si="301"/>
        <v>25.2</v>
      </c>
      <c r="T256" s="178"/>
      <c r="U256" s="176"/>
      <c r="V256" s="178"/>
      <c r="W256" s="176"/>
      <c r="X256" s="177">
        <v>0.12</v>
      </c>
      <c r="Y256" s="278">
        <v>21</v>
      </c>
      <c r="Z256" s="18">
        <f t="shared" si="316"/>
        <v>25.2</v>
      </c>
      <c r="AA256" s="321">
        <f t="shared" si="306"/>
        <v>21</v>
      </c>
      <c r="AB256" s="121">
        <f t="shared" si="312"/>
        <v>25.2</v>
      </c>
    </row>
    <row r="257" spans="1:28" s="125" customFormat="1">
      <c r="A257" s="118"/>
      <c r="B257" s="178" t="s">
        <v>167</v>
      </c>
      <c r="C257" s="175">
        <f t="shared" si="317"/>
        <v>58</v>
      </c>
      <c r="D257" s="176">
        <f t="shared" si="318"/>
        <v>69.599999999999994</v>
      </c>
      <c r="E257" s="163">
        <f t="shared" si="314"/>
        <v>58</v>
      </c>
      <c r="F257" s="164">
        <f t="shared" si="315"/>
        <v>69.599999999999994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58</v>
      </c>
      <c r="Q257" s="18">
        <f>O257*P257*10</f>
        <v>69.599999999999994</v>
      </c>
      <c r="R257" s="92">
        <f t="shared" si="300"/>
        <v>58</v>
      </c>
      <c r="S257" s="18">
        <f t="shared" si="301"/>
        <v>69.599999999999994</v>
      </c>
      <c r="T257" s="178"/>
      <c r="U257" s="176"/>
      <c r="V257" s="178"/>
      <c r="W257" s="176"/>
      <c r="X257" s="177">
        <v>0.12</v>
      </c>
      <c r="Y257" s="278">
        <v>58</v>
      </c>
      <c r="Z257" s="18">
        <f t="shared" si="316"/>
        <v>69.599999999999994</v>
      </c>
      <c r="AA257" s="321">
        <f t="shared" si="306"/>
        <v>58</v>
      </c>
      <c r="AB257" s="121">
        <f t="shared" si="312"/>
        <v>69.599999999999994</v>
      </c>
    </row>
    <row r="258" spans="1:28" s="50" customFormat="1">
      <c r="A258" s="179"/>
      <c r="B258" s="159" t="s">
        <v>106</v>
      </c>
      <c r="C258" s="160">
        <f>SUM(C241:C257)</f>
        <v>352</v>
      </c>
      <c r="D258" s="161">
        <f>SUM(D241:D257)</f>
        <v>1720.6656</v>
      </c>
      <c r="E258" s="160">
        <f>SUM(E241:E257)</f>
        <v>352</v>
      </c>
      <c r="F258" s="161">
        <f>SUM(F241:F257)</f>
        <v>1720.6656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352</v>
      </c>
      <c r="Q258" s="161">
        <f t="shared" si="321"/>
        <v>1821.4799999999998</v>
      </c>
      <c r="R258" s="301">
        <f t="shared" si="321"/>
        <v>352</v>
      </c>
      <c r="S258" s="161">
        <f t="shared" si="321"/>
        <v>1821.4799999999998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352</v>
      </c>
      <c r="Z258" s="161">
        <f t="shared" si="323"/>
        <v>1821.4799999999998</v>
      </c>
      <c r="AA258" s="301">
        <f t="shared" si="323"/>
        <v>352</v>
      </c>
      <c r="AB258" s="161">
        <f t="shared" si="323"/>
        <v>1821.4799999999998</v>
      </c>
    </row>
    <row r="259" spans="1:28" s="50" customFormat="1">
      <c r="A259" s="179"/>
      <c r="B259" s="180" t="s">
        <v>10</v>
      </c>
      <c r="C259" s="181">
        <f>C258</f>
        <v>352</v>
      </c>
      <c r="D259" s="182">
        <f>D258</f>
        <v>1720.6656</v>
      </c>
      <c r="E259" s="181">
        <f>E258</f>
        <v>352</v>
      </c>
      <c r="F259" s="182">
        <f>F258</f>
        <v>1720.6656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352</v>
      </c>
      <c r="Q259" s="182">
        <f t="shared" si="326"/>
        <v>1821.4799999999998</v>
      </c>
      <c r="R259" s="304">
        <f t="shared" si="326"/>
        <v>352</v>
      </c>
      <c r="S259" s="182">
        <f t="shared" si="326"/>
        <v>1821.4799999999998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352</v>
      </c>
      <c r="Z259" s="182">
        <f t="shared" si="328"/>
        <v>1821.4799999999998</v>
      </c>
      <c r="AA259" s="304">
        <f t="shared" si="328"/>
        <v>352</v>
      </c>
      <c r="AB259" s="182">
        <f t="shared" si="328"/>
        <v>1821.4799999999998</v>
      </c>
    </row>
    <row r="260" spans="1:28" s="50" customFormat="1">
      <c r="A260" s="179"/>
      <c r="B260" s="180" t="s">
        <v>168</v>
      </c>
      <c r="C260" s="181">
        <f>C238+C259</f>
        <v>352</v>
      </c>
      <c r="D260" s="182">
        <f>D238+D259</f>
        <v>1720.6656</v>
      </c>
      <c r="E260" s="181">
        <f>E238+E259</f>
        <v>352</v>
      </c>
      <c r="F260" s="182">
        <f>F238+F259</f>
        <v>1720.6656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352</v>
      </c>
      <c r="Q260" s="182">
        <f t="shared" si="331"/>
        <v>1821.4799999999998</v>
      </c>
      <c r="R260" s="304">
        <f t="shared" si="331"/>
        <v>352</v>
      </c>
      <c r="S260" s="182">
        <f t="shared" si="331"/>
        <v>1821.4799999999998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352</v>
      </c>
      <c r="Z260" s="182">
        <f t="shared" si="333"/>
        <v>1821.4799999999998</v>
      </c>
      <c r="AA260" s="304">
        <f t="shared" si="333"/>
        <v>352</v>
      </c>
      <c r="AB260" s="182">
        <f t="shared" si="333"/>
        <v>1821.4799999999998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638</v>
      </c>
      <c r="D264" s="18">
        <v>4.4660000000000002</v>
      </c>
      <c r="E264" s="19">
        <v>614</v>
      </c>
      <c r="F264" s="18">
        <v>4.3</v>
      </c>
      <c r="G264" s="241">
        <f t="shared" ref="G264:G270" si="334">E264/C264*100</f>
        <v>96.238244514106583</v>
      </c>
      <c r="H264" s="18">
        <f t="shared" ref="H264:H270" si="335">F264/D264*100</f>
        <v>96.283027317510076</v>
      </c>
      <c r="I264" s="16"/>
      <c r="J264" s="20"/>
      <c r="K264" s="16"/>
      <c r="L264" s="18"/>
      <c r="M264" s="16"/>
      <c r="N264" s="18"/>
      <c r="O264" s="21">
        <v>0.01</v>
      </c>
      <c r="P264" s="92">
        <v>600</v>
      </c>
      <c r="Q264" s="18">
        <f>O264*P264</f>
        <v>6</v>
      </c>
      <c r="R264" s="92">
        <f>P264</f>
        <v>600</v>
      </c>
      <c r="S264" s="18">
        <f>L264+Q264</f>
        <v>6</v>
      </c>
      <c r="T264" s="16"/>
      <c r="U264" s="18"/>
      <c r="V264" s="16"/>
      <c r="W264" s="18"/>
      <c r="X264" s="21">
        <v>0.01</v>
      </c>
      <c r="Y264" s="14">
        <v>600</v>
      </c>
      <c r="Z264" s="18">
        <f>X264*Y264</f>
        <v>6</v>
      </c>
      <c r="AA264" s="14">
        <f>Y264</f>
        <v>600</v>
      </c>
      <c r="AB264" s="18">
        <f>U264+Z264</f>
        <v>6</v>
      </c>
    </row>
    <row r="265" spans="1:28" s="66" customFormat="1">
      <c r="A265" s="8"/>
      <c r="B265" s="16" t="s">
        <v>172</v>
      </c>
      <c r="C265" s="17">
        <v>732</v>
      </c>
      <c r="D265" s="18">
        <v>5.1239999999999997</v>
      </c>
      <c r="E265" s="19">
        <v>723</v>
      </c>
      <c r="F265" s="18">
        <v>3.25</v>
      </c>
      <c r="G265" s="241">
        <f t="shared" si="334"/>
        <v>98.770491803278688</v>
      </c>
      <c r="H265" s="18">
        <f t="shared" si="335"/>
        <v>63.427010148321628</v>
      </c>
      <c r="I265" s="16"/>
      <c r="J265" s="20"/>
      <c r="K265" s="16"/>
      <c r="L265" s="18"/>
      <c r="M265" s="16"/>
      <c r="N265" s="18"/>
      <c r="O265" s="21">
        <v>0.01</v>
      </c>
      <c r="P265" s="92">
        <v>730</v>
      </c>
      <c r="Q265" s="18">
        <f t="shared" ref="Q265:Q282" si="336">O265*P265</f>
        <v>7.3</v>
      </c>
      <c r="R265" s="92">
        <f t="shared" ref="R265:R282" si="337">P265</f>
        <v>730</v>
      </c>
      <c r="S265" s="18">
        <f t="shared" ref="S265:S282" si="338">L265+Q265</f>
        <v>7.3</v>
      </c>
      <c r="T265" s="16"/>
      <c r="U265" s="18"/>
      <c r="V265" s="16"/>
      <c r="W265" s="18"/>
      <c r="X265" s="21">
        <v>0.01</v>
      </c>
      <c r="Y265" s="14">
        <v>730</v>
      </c>
      <c r="Z265" s="18">
        <f t="shared" ref="Z265:Z270" si="339">X265*Y265</f>
        <v>7.3</v>
      </c>
      <c r="AA265" s="14">
        <f t="shared" ref="AA265:AA270" si="340">Y265</f>
        <v>730</v>
      </c>
      <c r="AB265" s="18">
        <f t="shared" ref="AB265:AB270" si="341">U265+Z265</f>
        <v>7.3</v>
      </c>
    </row>
    <row r="266" spans="1:28" s="66" customFormat="1">
      <c r="A266" s="8"/>
      <c r="B266" s="16" t="s">
        <v>173</v>
      </c>
      <c r="C266" s="17">
        <v>977</v>
      </c>
      <c r="D266" s="18">
        <v>6.8390000000000004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980</v>
      </c>
      <c r="Q266" s="18">
        <f t="shared" si="336"/>
        <v>9.8000000000000007</v>
      </c>
      <c r="R266" s="92">
        <f t="shared" si="337"/>
        <v>980</v>
      </c>
      <c r="S266" s="18">
        <f t="shared" si="338"/>
        <v>9.8000000000000007</v>
      </c>
      <c r="T266" s="16"/>
      <c r="U266" s="18"/>
      <c r="V266" s="16"/>
      <c r="W266" s="18"/>
      <c r="X266" s="21">
        <v>0.01</v>
      </c>
      <c r="Y266" s="14">
        <v>980</v>
      </c>
      <c r="Z266" s="18">
        <f t="shared" si="339"/>
        <v>9.8000000000000007</v>
      </c>
      <c r="AA266" s="14">
        <f t="shared" si="340"/>
        <v>980</v>
      </c>
      <c r="AB266" s="18">
        <f t="shared" si="341"/>
        <v>9.8000000000000007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638</v>
      </c>
      <c r="D268" s="18">
        <v>3.8280000000000003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600</v>
      </c>
      <c r="Q268" s="18">
        <f t="shared" si="336"/>
        <v>6</v>
      </c>
      <c r="R268" s="92">
        <f t="shared" si="337"/>
        <v>600</v>
      </c>
      <c r="S268" s="18">
        <f t="shared" si="338"/>
        <v>6</v>
      </c>
      <c r="T268" s="16"/>
      <c r="U268" s="18"/>
      <c r="V268" s="16"/>
      <c r="W268" s="18"/>
      <c r="X268" s="21">
        <v>0.01</v>
      </c>
      <c r="Y268" s="14">
        <f>Y264</f>
        <v>600</v>
      </c>
      <c r="Z268" s="18">
        <f t="shared" si="339"/>
        <v>6</v>
      </c>
      <c r="AA268" s="14">
        <f t="shared" si="340"/>
        <v>600</v>
      </c>
      <c r="AB268" s="18">
        <f t="shared" si="341"/>
        <v>6</v>
      </c>
    </row>
    <row r="269" spans="1:28" s="66" customFormat="1">
      <c r="A269" s="8"/>
      <c r="B269" s="16" t="s">
        <v>172</v>
      </c>
      <c r="C269" s="17">
        <v>732</v>
      </c>
      <c r="D269" s="18">
        <v>4.3920000000000003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730</v>
      </c>
      <c r="Q269" s="18">
        <f t="shared" si="336"/>
        <v>7.3</v>
      </c>
      <c r="R269" s="92">
        <f t="shared" si="337"/>
        <v>730</v>
      </c>
      <c r="S269" s="18">
        <f t="shared" si="338"/>
        <v>7.3</v>
      </c>
      <c r="T269" s="16"/>
      <c r="U269" s="18"/>
      <c r="V269" s="16"/>
      <c r="W269" s="18"/>
      <c r="X269" s="21">
        <v>0.01</v>
      </c>
      <c r="Y269" s="14">
        <f>Y265</f>
        <v>730</v>
      </c>
      <c r="Z269" s="18">
        <f t="shared" si="339"/>
        <v>7.3</v>
      </c>
      <c r="AA269" s="14">
        <f t="shared" si="340"/>
        <v>730</v>
      </c>
      <c r="AB269" s="18">
        <f t="shared" si="341"/>
        <v>7.3</v>
      </c>
    </row>
    <row r="270" spans="1:28" s="66" customFormat="1">
      <c r="A270" s="8"/>
      <c r="B270" s="16" t="s">
        <v>173</v>
      </c>
      <c r="C270" s="17">
        <v>977</v>
      </c>
      <c r="D270" s="18">
        <v>5.8620000000000001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980</v>
      </c>
      <c r="Q270" s="18">
        <f t="shared" si="336"/>
        <v>9.8000000000000007</v>
      </c>
      <c r="R270" s="92">
        <f t="shared" si="337"/>
        <v>980</v>
      </c>
      <c r="S270" s="18">
        <f t="shared" si="338"/>
        <v>9.8000000000000007</v>
      </c>
      <c r="T270" s="16"/>
      <c r="U270" s="18"/>
      <c r="V270" s="16"/>
      <c r="W270" s="18"/>
      <c r="X270" s="21">
        <v>0.01</v>
      </c>
      <c r="Y270" s="14">
        <f>Y266</f>
        <v>980</v>
      </c>
      <c r="Z270" s="18">
        <f t="shared" si="339"/>
        <v>9.8000000000000007</v>
      </c>
      <c r="AA270" s="14">
        <f t="shared" si="340"/>
        <v>980</v>
      </c>
      <c r="AB270" s="18">
        <f t="shared" si="341"/>
        <v>9.8000000000000007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123</v>
      </c>
      <c r="Q282" s="18">
        <f t="shared" si="336"/>
        <v>2.46</v>
      </c>
      <c r="R282" s="92">
        <f t="shared" si="337"/>
        <v>123</v>
      </c>
      <c r="S282" s="18">
        <f t="shared" si="338"/>
        <v>2.46</v>
      </c>
      <c r="T282" s="16"/>
      <c r="U282" s="18"/>
      <c r="V282" s="16"/>
      <c r="W282" s="18"/>
      <c r="X282" s="21">
        <v>1.6E-2</v>
      </c>
      <c r="Y282" s="14">
        <v>123</v>
      </c>
      <c r="Z282" s="18">
        <f t="shared" si="343"/>
        <v>1.968</v>
      </c>
      <c r="AA282" s="14">
        <f t="shared" si="344"/>
        <v>123</v>
      </c>
      <c r="AB282" s="18">
        <f t="shared" si="345"/>
        <v>1.968</v>
      </c>
    </row>
    <row r="283" spans="1:28" s="50" customFormat="1">
      <c r="A283" s="46"/>
      <c r="B283" s="82" t="s">
        <v>106</v>
      </c>
      <c r="C283" s="83">
        <f>SUM(C268:C282)</f>
        <v>2405</v>
      </c>
      <c r="D283" s="84">
        <f>SUM(D264:D282)</f>
        <v>31.434999999999999</v>
      </c>
      <c r="E283" s="83">
        <f>SUM(E268:E282)</f>
        <v>56</v>
      </c>
      <c r="F283" s="84">
        <f>SUM(F264:F282)</f>
        <v>8.4339999999999993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2583</v>
      </c>
      <c r="Q283" s="84">
        <f t="shared" ref="Q283" si="355">SUM(Q264:Q282)</f>
        <v>51.74</v>
      </c>
      <c r="R283" s="276">
        <f t="shared" ref="R283" si="356">SUM(R268:R282)</f>
        <v>2583</v>
      </c>
      <c r="S283" s="84">
        <f t="shared" ref="S283" si="357">SUM(S264:S282)</f>
        <v>51.74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2583</v>
      </c>
      <c r="Z283" s="84">
        <f t="shared" ref="Z283" si="361">SUM(Z264:Z282)</f>
        <v>51.168000000000006</v>
      </c>
      <c r="AA283" s="276">
        <f t="shared" ref="AA283" si="362">SUM(AA268:AA282)</f>
        <v>2583</v>
      </c>
      <c r="AB283" s="84">
        <f t="shared" ref="AB283" si="363">SUM(AB264:AB282)</f>
        <v>51.168000000000006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22</v>
      </c>
      <c r="D287" s="185">
        <f>C287*12*0.16</f>
        <v>42.24</v>
      </c>
      <c r="E287" s="184">
        <f>C287</f>
        <v>22</v>
      </c>
      <c r="F287" s="185">
        <f>D287</f>
        <v>42.24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26</v>
      </c>
      <c r="Q287" s="18">
        <f>O287*P287*12</f>
        <v>54.911999999999992</v>
      </c>
      <c r="R287" s="92">
        <f t="shared" si="365"/>
        <v>26</v>
      </c>
      <c r="S287" s="18">
        <f t="shared" si="366"/>
        <v>54.911999999999992</v>
      </c>
      <c r="T287" s="183"/>
      <c r="U287" s="185"/>
      <c r="V287" s="183"/>
      <c r="W287" s="185"/>
      <c r="X287" s="188">
        <v>0.17599999999999999</v>
      </c>
      <c r="Y287" s="333">
        <v>26</v>
      </c>
      <c r="Z287" s="18">
        <f>X287*Y287*12</f>
        <v>54.911999999999992</v>
      </c>
      <c r="AA287" s="14">
        <f>Y287</f>
        <v>26</v>
      </c>
      <c r="AB287" s="18">
        <f>U287+Z287</f>
        <v>54.911999999999992</v>
      </c>
    </row>
    <row r="288" spans="1:28" s="66" customFormat="1">
      <c r="A288" s="8"/>
      <c r="B288" s="183" t="s">
        <v>188</v>
      </c>
      <c r="C288" s="184">
        <v>11</v>
      </c>
      <c r="D288" s="185">
        <f>C288*12*0.16</f>
        <v>21.12</v>
      </c>
      <c r="E288" s="184">
        <f t="shared" ref="E288:E296" si="368">C288</f>
        <v>11</v>
      </c>
      <c r="F288" s="185">
        <f t="shared" ref="F288:F296" si="369">D288</f>
        <v>21.12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13</v>
      </c>
      <c r="Q288" s="18">
        <f>O288*P288*12</f>
        <v>27.455999999999996</v>
      </c>
      <c r="R288" s="92">
        <f t="shared" si="365"/>
        <v>13</v>
      </c>
      <c r="S288" s="18">
        <f t="shared" si="366"/>
        <v>27.455999999999996</v>
      </c>
      <c r="T288" s="183"/>
      <c r="U288" s="185"/>
      <c r="V288" s="183"/>
      <c r="W288" s="185"/>
      <c r="X288" s="188">
        <v>0.17599999999999999</v>
      </c>
      <c r="Y288" s="333">
        <v>13</v>
      </c>
      <c r="Z288" s="18">
        <f t="shared" ref="Z288:Z290" si="370">X288*Y288*12</f>
        <v>27.455999999999996</v>
      </c>
      <c r="AA288" s="14">
        <f t="shared" ref="AA288:AA290" si="371">Y288</f>
        <v>13</v>
      </c>
      <c r="AB288" s="18">
        <f t="shared" ref="AB288:AB290" si="372">U288+Z288</f>
        <v>27.455999999999996</v>
      </c>
    </row>
    <row r="289" spans="1:28" s="66" customFormat="1">
      <c r="A289" s="8"/>
      <c r="B289" s="183" t="s">
        <v>189</v>
      </c>
      <c r="C289" s="184">
        <v>11</v>
      </c>
      <c r="D289" s="185">
        <f>C289*12*0.16</f>
        <v>21.12</v>
      </c>
      <c r="E289" s="184">
        <f t="shared" si="368"/>
        <v>11</v>
      </c>
      <c r="F289" s="185">
        <f t="shared" si="369"/>
        <v>21.12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13</v>
      </c>
      <c r="Q289" s="18">
        <f>O289*P289*12</f>
        <v>27.455999999999996</v>
      </c>
      <c r="R289" s="92">
        <f t="shared" si="365"/>
        <v>13</v>
      </c>
      <c r="S289" s="18">
        <f t="shared" si="366"/>
        <v>27.455999999999996</v>
      </c>
      <c r="T289" s="183"/>
      <c r="U289" s="185"/>
      <c r="V289" s="183"/>
      <c r="W289" s="185"/>
      <c r="X289" s="188">
        <v>0.17599999999999999</v>
      </c>
      <c r="Y289" s="333">
        <v>13</v>
      </c>
      <c r="Z289" s="18">
        <f t="shared" si="370"/>
        <v>27.455999999999996</v>
      </c>
      <c r="AA289" s="14">
        <f t="shared" si="371"/>
        <v>13</v>
      </c>
      <c r="AB289" s="18">
        <f t="shared" si="372"/>
        <v>27.455999999999996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13</v>
      </c>
      <c r="Q290" s="18">
        <f>O290*P290*12</f>
        <v>18.72</v>
      </c>
      <c r="R290" s="92">
        <f t="shared" si="365"/>
        <v>13</v>
      </c>
      <c r="S290" s="18">
        <f t="shared" si="366"/>
        <v>18.72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2</v>
      </c>
      <c r="Q291" s="18">
        <f>O291*P291</f>
        <v>2</v>
      </c>
      <c r="R291" s="92">
        <f t="shared" si="365"/>
        <v>2</v>
      </c>
      <c r="S291" s="18">
        <f t="shared" si="366"/>
        <v>2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11</v>
      </c>
      <c r="Q292" s="18">
        <f>O292*P292</f>
        <v>11</v>
      </c>
      <c r="R292" s="92">
        <f t="shared" si="365"/>
        <v>11</v>
      </c>
      <c r="S292" s="18">
        <f t="shared" si="366"/>
        <v>11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11</v>
      </c>
      <c r="D293" s="185">
        <f>C293*0.5</f>
        <v>5.5</v>
      </c>
      <c r="E293" s="184">
        <f t="shared" si="368"/>
        <v>11</v>
      </c>
      <c r="F293" s="185">
        <f t="shared" si="369"/>
        <v>5.5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13</v>
      </c>
      <c r="Q293" s="18">
        <f t="shared" ref="Q293:Q296" si="376">O293*P293</f>
        <v>6.5</v>
      </c>
      <c r="R293" s="92">
        <f t="shared" ref="R293:R296" si="377">P293</f>
        <v>13</v>
      </c>
      <c r="S293" s="18">
        <f t="shared" ref="S293:S296" si="378">L293+Q293</f>
        <v>6.5</v>
      </c>
      <c r="T293" s="16"/>
      <c r="U293" s="18"/>
      <c r="V293" s="16"/>
      <c r="W293" s="18"/>
      <c r="X293" s="21">
        <v>0.5</v>
      </c>
      <c r="Y293" s="14">
        <v>13</v>
      </c>
      <c r="Z293" s="18">
        <f t="shared" si="373"/>
        <v>6.5</v>
      </c>
      <c r="AA293" s="14">
        <f t="shared" si="374"/>
        <v>13</v>
      </c>
      <c r="AB293" s="18">
        <f t="shared" si="375"/>
        <v>6.5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11</v>
      </c>
      <c r="D294" s="185">
        <f>C294*0.3</f>
        <v>3.3</v>
      </c>
      <c r="E294" s="184">
        <f t="shared" si="368"/>
        <v>11</v>
      </c>
      <c r="F294" s="185">
        <f t="shared" si="369"/>
        <v>3.3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13</v>
      </c>
      <c r="Q294" s="18">
        <f t="shared" si="376"/>
        <v>3.9</v>
      </c>
      <c r="R294" s="92">
        <f t="shared" si="377"/>
        <v>13</v>
      </c>
      <c r="S294" s="18">
        <f t="shared" si="378"/>
        <v>3.9</v>
      </c>
      <c r="T294" s="183"/>
      <c r="U294" s="185"/>
      <c r="V294" s="183"/>
      <c r="W294" s="185"/>
      <c r="X294" s="188">
        <v>0.3</v>
      </c>
      <c r="Y294" s="333">
        <v>13</v>
      </c>
      <c r="Z294" s="18">
        <f t="shared" si="373"/>
        <v>3.9</v>
      </c>
      <c r="AA294" s="14">
        <f t="shared" si="374"/>
        <v>13</v>
      </c>
      <c r="AB294" s="18">
        <f t="shared" si="375"/>
        <v>3.9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13</v>
      </c>
      <c r="Q295" s="18">
        <f t="shared" si="376"/>
        <v>1.3</v>
      </c>
      <c r="R295" s="92">
        <f t="shared" si="377"/>
        <v>13</v>
      </c>
      <c r="S295" s="18">
        <f t="shared" si="378"/>
        <v>1.3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13</v>
      </c>
      <c r="Q296" s="18">
        <f t="shared" si="376"/>
        <v>1.3</v>
      </c>
      <c r="R296" s="92">
        <f t="shared" si="377"/>
        <v>13</v>
      </c>
      <c r="S296" s="18">
        <f t="shared" si="378"/>
        <v>1.3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11</v>
      </c>
      <c r="D297" s="84">
        <f>SUM(D287:D296)</f>
        <v>93.28</v>
      </c>
      <c r="E297" s="83">
        <f>E293</f>
        <v>11</v>
      </c>
      <c r="F297" s="84">
        <f>SUM(F287:F296)</f>
        <v>93.28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13</v>
      </c>
      <c r="Q297" s="84">
        <f t="shared" ref="Q297" si="386">SUM(Q287:Q296)</f>
        <v>154.54400000000001</v>
      </c>
      <c r="R297" s="276">
        <f t="shared" ref="R297" si="387">R293</f>
        <v>13</v>
      </c>
      <c r="S297" s="84">
        <f t="shared" ref="S297" si="388">SUM(S287:S296)</f>
        <v>154.54400000000001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13</v>
      </c>
      <c r="Z297" s="84">
        <f t="shared" ref="Z297" si="391">SUM(Z287:Z296)</f>
        <v>120.22399999999999</v>
      </c>
      <c r="AA297" s="276">
        <f t="shared" ref="AA297" si="392">AA293</f>
        <v>13</v>
      </c>
      <c r="AB297" s="84">
        <f t="shared" ref="AB297" si="393">SUM(AB287:AB296)</f>
        <v>120.22399999999999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33</v>
      </c>
      <c r="D299" s="18">
        <f>C299*0.162*12</f>
        <v>64.152000000000001</v>
      </c>
      <c r="E299" s="17">
        <f>C299</f>
        <v>33</v>
      </c>
      <c r="F299" s="18">
        <f>D299</f>
        <v>64.152000000000001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38</v>
      </c>
      <c r="Q299" s="18">
        <f>O299*P299*12</f>
        <v>81.259200000000007</v>
      </c>
      <c r="R299" s="92">
        <f>P299</f>
        <v>38</v>
      </c>
      <c r="S299" s="18">
        <f>L299+Q299</f>
        <v>81.259200000000007</v>
      </c>
      <c r="T299" s="16"/>
      <c r="U299" s="18"/>
      <c r="V299" s="16"/>
      <c r="W299" s="18"/>
      <c r="X299" s="21">
        <v>0.1782</v>
      </c>
      <c r="Y299" s="14">
        <v>33</v>
      </c>
      <c r="Z299" s="18">
        <f>X299*Y299*12</f>
        <v>70.5672</v>
      </c>
      <c r="AA299" s="14">
        <f>Y299</f>
        <v>33</v>
      </c>
      <c r="AB299" s="18">
        <f>U299+Z299</f>
        <v>70.5672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38</v>
      </c>
      <c r="Q301" s="18">
        <f t="shared" ref="Q301:Q305" si="400">O301*P301</f>
        <v>3.8000000000000003</v>
      </c>
      <c r="R301" s="92">
        <f t="shared" si="396"/>
        <v>38</v>
      </c>
      <c r="S301" s="18">
        <f t="shared" ref="S301:S305" si="401">L301+Q301</f>
        <v>3.8000000000000003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33</v>
      </c>
      <c r="D302" s="18">
        <f>C302*0.1</f>
        <v>3.3000000000000003</v>
      </c>
      <c r="E302" s="17">
        <f>C302</f>
        <v>33</v>
      </c>
      <c r="F302" s="18">
        <f>D302</f>
        <v>3.3000000000000003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38</v>
      </c>
      <c r="Q302" s="18">
        <f t="shared" si="400"/>
        <v>3.8000000000000003</v>
      </c>
      <c r="R302" s="92">
        <f t="shared" si="396"/>
        <v>38</v>
      </c>
      <c r="S302" s="18">
        <f t="shared" si="401"/>
        <v>3.8000000000000003</v>
      </c>
      <c r="T302" s="16"/>
      <c r="U302" s="18"/>
      <c r="V302" s="16"/>
      <c r="W302" s="18"/>
      <c r="X302" s="21">
        <v>0.1</v>
      </c>
      <c r="Y302" s="14">
        <v>33</v>
      </c>
      <c r="Z302" s="18">
        <f t="shared" si="402"/>
        <v>3.3000000000000003</v>
      </c>
      <c r="AA302" s="14">
        <f t="shared" si="398"/>
        <v>33</v>
      </c>
      <c r="AB302" s="18">
        <f t="shared" si="403"/>
        <v>3.3000000000000003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33</v>
      </c>
      <c r="D303" s="185">
        <f>C303*0.12</f>
        <v>3.96</v>
      </c>
      <c r="E303" s="17">
        <f>C303</f>
        <v>33</v>
      </c>
      <c r="F303" s="18">
        <f>D303</f>
        <v>3.96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38</v>
      </c>
      <c r="Q303" s="18">
        <f t="shared" si="400"/>
        <v>4.5599999999999996</v>
      </c>
      <c r="R303" s="92">
        <f t="shared" si="396"/>
        <v>38</v>
      </c>
      <c r="S303" s="18">
        <f t="shared" si="401"/>
        <v>4.5599999999999996</v>
      </c>
      <c r="T303" s="183"/>
      <c r="U303" s="185"/>
      <c r="V303" s="183"/>
      <c r="W303" s="185"/>
      <c r="X303" s="188">
        <v>0.12</v>
      </c>
      <c r="Y303" s="333">
        <v>33</v>
      </c>
      <c r="Z303" s="18">
        <f t="shared" si="402"/>
        <v>3.96</v>
      </c>
      <c r="AA303" s="14">
        <f t="shared" si="398"/>
        <v>33</v>
      </c>
      <c r="AB303" s="18">
        <f t="shared" si="403"/>
        <v>3.96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38</v>
      </c>
      <c r="Q304" s="18">
        <f t="shared" si="400"/>
        <v>1.1399999999999999</v>
      </c>
      <c r="R304" s="92">
        <f t="shared" si="396"/>
        <v>38</v>
      </c>
      <c r="S304" s="18">
        <f t="shared" si="401"/>
        <v>1.1399999999999999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38</v>
      </c>
      <c r="Q305" s="18">
        <f t="shared" si="400"/>
        <v>0.76</v>
      </c>
      <c r="R305" s="92">
        <f t="shared" si="396"/>
        <v>38</v>
      </c>
      <c r="S305" s="18">
        <f t="shared" si="401"/>
        <v>0.76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33</v>
      </c>
      <c r="D306" s="84">
        <f>SUM(D299:D305)</f>
        <v>71.411999999999992</v>
      </c>
      <c r="E306" s="83"/>
      <c r="F306" s="84">
        <f>SUM(F299:F305)</f>
        <v>71.411999999999992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38</v>
      </c>
      <c r="Q306" s="84">
        <f>SUM(Q299:Q305)</f>
        <v>95.319200000000009</v>
      </c>
      <c r="R306" s="276">
        <f>R302</f>
        <v>38</v>
      </c>
      <c r="S306" s="84">
        <f>SUM(S299:S305)</f>
        <v>95.319200000000009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33</v>
      </c>
      <c r="Z306" s="84">
        <f>SUM(Z299:Z305)</f>
        <v>77.827199999999991</v>
      </c>
      <c r="AA306" s="276">
        <f>AA302</f>
        <v>33</v>
      </c>
      <c r="AB306" s="84">
        <f>SUM(AB299:AB305)</f>
        <v>77.827199999999991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10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10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600</v>
      </c>
      <c r="Q319" s="18">
        <f>O319*P319</f>
        <v>3</v>
      </c>
      <c r="R319" s="92">
        <f>P319</f>
        <v>600</v>
      </c>
      <c r="S319" s="18">
        <f>L319+Q319</f>
        <v>3</v>
      </c>
      <c r="T319" s="127"/>
      <c r="U319" s="129"/>
      <c r="V319" s="127"/>
      <c r="W319" s="129"/>
      <c r="X319" s="131">
        <v>5.0000000000000001E-3</v>
      </c>
      <c r="Y319" s="108">
        <v>600</v>
      </c>
      <c r="Z319" s="18">
        <f t="shared" ref="Z319:Z321" si="425">X319*Y319</f>
        <v>3</v>
      </c>
      <c r="AA319" s="14">
        <f t="shared" ref="AA319:AA321" si="426">Y319</f>
        <v>600</v>
      </c>
      <c r="AB319" s="18">
        <f t="shared" ref="AB319:AB321" si="427">U319+Z319</f>
        <v>3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730</v>
      </c>
      <c r="Q320" s="18">
        <f t="shared" ref="Q320:Q321" si="428">O320*P320</f>
        <v>3.65</v>
      </c>
      <c r="R320" s="92">
        <f t="shared" ref="R320:R321" si="429">P320</f>
        <v>730</v>
      </c>
      <c r="S320" s="18">
        <f t="shared" ref="S320:S321" si="430">L320+Q320</f>
        <v>3.65</v>
      </c>
      <c r="T320" s="127"/>
      <c r="U320" s="129"/>
      <c r="V320" s="127"/>
      <c r="W320" s="129"/>
      <c r="X320" s="131">
        <v>5.0000000000000001E-3</v>
      </c>
      <c r="Y320" s="108">
        <v>730</v>
      </c>
      <c r="Z320" s="18">
        <f t="shared" si="425"/>
        <v>3.65</v>
      </c>
      <c r="AA320" s="14">
        <f t="shared" si="426"/>
        <v>730</v>
      </c>
      <c r="AB320" s="18">
        <f t="shared" si="427"/>
        <v>3.65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980</v>
      </c>
      <c r="Q321" s="18">
        <f t="shared" si="428"/>
        <v>4.9000000000000004</v>
      </c>
      <c r="R321" s="92">
        <f t="shared" si="429"/>
        <v>980</v>
      </c>
      <c r="S321" s="18">
        <f t="shared" si="430"/>
        <v>4.9000000000000004</v>
      </c>
      <c r="T321" s="127"/>
      <c r="U321" s="129"/>
      <c r="V321" s="127"/>
      <c r="W321" s="129"/>
      <c r="X321" s="131">
        <v>5.0000000000000001E-3</v>
      </c>
      <c r="Y321" s="108">
        <v>980</v>
      </c>
      <c r="Z321" s="18">
        <f t="shared" si="425"/>
        <v>4.9000000000000004</v>
      </c>
      <c r="AA321" s="14">
        <f t="shared" si="426"/>
        <v>980</v>
      </c>
      <c r="AB321" s="18">
        <f t="shared" si="427"/>
        <v>4.9000000000000004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2310</v>
      </c>
      <c r="Q322" s="84">
        <f t="shared" si="433"/>
        <v>11.55</v>
      </c>
      <c r="R322" s="276">
        <f t="shared" si="433"/>
        <v>2310</v>
      </c>
      <c r="S322" s="84">
        <f t="shared" si="433"/>
        <v>11.55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2310</v>
      </c>
      <c r="Z322" s="84">
        <f>SUM(Z319:Z321)</f>
        <v>11.55</v>
      </c>
      <c r="AA322" s="276">
        <f>SUM(AA319:AA321)</f>
        <v>2310</v>
      </c>
      <c r="AB322" s="84">
        <f>SUM(AB319:AB321)</f>
        <v>11.55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436</v>
      </c>
      <c r="D324" s="18">
        <v>21.8</v>
      </c>
      <c r="E324" s="17">
        <f t="shared" ref="E324:F325" si="435">C324</f>
        <v>436</v>
      </c>
      <c r="F324" s="18">
        <f t="shared" si="435"/>
        <v>21.8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424</v>
      </c>
      <c r="Q324" s="18">
        <f t="shared" ref="Q324:Q325" si="436">O324*P324</f>
        <v>21.200000000000003</v>
      </c>
      <c r="R324" s="92">
        <f t="shared" ref="R324:R325" si="437">P324</f>
        <v>424</v>
      </c>
      <c r="S324" s="18">
        <f t="shared" ref="S324:S325" si="438">L324+Q324</f>
        <v>21.200000000000003</v>
      </c>
      <c r="T324" s="16"/>
      <c r="U324" s="18"/>
      <c r="V324" s="16"/>
      <c r="W324" s="18"/>
      <c r="X324" s="21">
        <v>0.05</v>
      </c>
      <c r="Y324" s="14">
        <v>400</v>
      </c>
      <c r="Z324" s="18">
        <f t="shared" ref="Z324:Z325" si="439">X324*Y324</f>
        <v>20</v>
      </c>
      <c r="AA324" s="14">
        <f t="shared" ref="AA324:AA325" si="440">Y324</f>
        <v>400</v>
      </c>
      <c r="AB324" s="18">
        <f t="shared" ref="AB324:AB325" si="441">U324+Z324</f>
        <v>20</v>
      </c>
      <c r="AC324" s="343">
        <f>P324-Y324</f>
        <v>24</v>
      </c>
    </row>
    <row r="325" spans="1:29" s="66" customFormat="1">
      <c r="A325" s="8">
        <v>17.02</v>
      </c>
      <c r="B325" s="16" t="s">
        <v>205</v>
      </c>
      <c r="C325" s="17">
        <v>208</v>
      </c>
      <c r="D325" s="18">
        <v>14.560000000000002</v>
      </c>
      <c r="E325" s="17">
        <f t="shared" si="435"/>
        <v>208</v>
      </c>
      <c r="F325" s="18">
        <f t="shared" si="435"/>
        <v>14.560000000000002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216</v>
      </c>
      <c r="Q325" s="18">
        <f t="shared" si="436"/>
        <v>15.120000000000001</v>
      </c>
      <c r="R325" s="92">
        <f t="shared" si="437"/>
        <v>216</v>
      </c>
      <c r="S325" s="18">
        <f t="shared" si="438"/>
        <v>15.120000000000001</v>
      </c>
      <c r="T325" s="16"/>
      <c r="U325" s="18"/>
      <c r="V325" s="16"/>
      <c r="W325" s="18"/>
      <c r="X325" s="21">
        <v>7.0000000000000007E-2</v>
      </c>
      <c r="Y325" s="14">
        <v>216</v>
      </c>
      <c r="Z325" s="18">
        <f t="shared" si="439"/>
        <v>15.120000000000001</v>
      </c>
      <c r="AA325" s="14">
        <f t="shared" si="440"/>
        <v>216</v>
      </c>
      <c r="AB325" s="18">
        <f t="shared" si="441"/>
        <v>15.120000000000001</v>
      </c>
      <c r="AC325" s="343">
        <f>P325-Y325</f>
        <v>0</v>
      </c>
    </row>
    <row r="326" spans="1:29" s="50" customFormat="1">
      <c r="A326" s="46"/>
      <c r="B326" s="82" t="s">
        <v>106</v>
      </c>
      <c r="C326" s="83">
        <f>SUM(C324:C325)</f>
        <v>644</v>
      </c>
      <c r="D326" s="84">
        <f>SUM(D324:D325)</f>
        <v>36.36</v>
      </c>
      <c r="E326" s="83">
        <f>SUM(E324:E325)</f>
        <v>644</v>
      </c>
      <c r="F326" s="84">
        <f>SUM(F324:F325)</f>
        <v>36.36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640</v>
      </c>
      <c r="Q326" s="84">
        <f t="shared" si="444"/>
        <v>36.320000000000007</v>
      </c>
      <c r="R326" s="276">
        <f t="shared" si="444"/>
        <v>640</v>
      </c>
      <c r="S326" s="84">
        <f t="shared" si="444"/>
        <v>36.320000000000007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616</v>
      </c>
      <c r="Z326" s="84">
        <f t="shared" si="446"/>
        <v>35.120000000000005</v>
      </c>
      <c r="AA326" s="276">
        <f t="shared" si="446"/>
        <v>616</v>
      </c>
      <c r="AB326" s="84">
        <f t="shared" si="446"/>
        <v>35.120000000000005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637</v>
      </c>
      <c r="D332" s="18">
        <v>44.9</v>
      </c>
      <c r="E332" s="17">
        <f t="shared" ref="E332:F332" si="449">C332</f>
        <v>637</v>
      </c>
      <c r="F332" s="18">
        <f t="shared" si="449"/>
        <v>44.9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645</v>
      </c>
      <c r="Q332" s="18">
        <v>45.3</v>
      </c>
      <c r="R332" s="92">
        <f>P332</f>
        <v>645</v>
      </c>
      <c r="S332" s="18">
        <f>L332+Q332</f>
        <v>45.3</v>
      </c>
      <c r="T332" s="16"/>
      <c r="U332" s="18"/>
      <c r="V332" s="16"/>
      <c r="W332" s="18"/>
      <c r="X332" s="21"/>
      <c r="Y332" s="14">
        <v>645</v>
      </c>
      <c r="Z332" s="18">
        <v>45.3</v>
      </c>
      <c r="AA332" s="14">
        <f>Y332</f>
        <v>645</v>
      </c>
      <c r="AB332" s="18">
        <f>U332+Z332</f>
        <v>45.3</v>
      </c>
    </row>
    <row r="333" spans="1:29" s="50" customFormat="1">
      <c r="A333" s="46"/>
      <c r="B333" s="82" t="s">
        <v>106</v>
      </c>
      <c r="C333" s="83">
        <f>C332</f>
        <v>637</v>
      </c>
      <c r="D333" s="84">
        <f>D332</f>
        <v>44.9</v>
      </c>
      <c r="E333" s="83">
        <f>E332</f>
        <v>637</v>
      </c>
      <c r="F333" s="84">
        <f>F332</f>
        <v>44.9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645</v>
      </c>
      <c r="Q333" s="84">
        <f t="shared" si="452"/>
        <v>45.3</v>
      </c>
      <c r="R333" s="276">
        <f t="shared" si="452"/>
        <v>645</v>
      </c>
      <c r="S333" s="84">
        <f t="shared" si="452"/>
        <v>45.3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645</v>
      </c>
      <c r="Z333" s="84">
        <f>Z332</f>
        <v>45.3</v>
      </c>
      <c r="AA333" s="276">
        <f>AA332</f>
        <v>645</v>
      </c>
      <c r="AB333" s="84">
        <f>AB332</f>
        <v>45.3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1106</v>
      </c>
      <c r="D336" s="18">
        <v>33.18</v>
      </c>
      <c r="E336" s="17">
        <f>C336</f>
        <v>1106</v>
      </c>
      <c r="F336" s="18">
        <f>D336</f>
        <v>33.18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959</v>
      </c>
      <c r="Q336" s="18">
        <f>O336*P336</f>
        <v>28.77</v>
      </c>
      <c r="R336" s="92">
        <f>P336</f>
        <v>959</v>
      </c>
      <c r="S336" s="18">
        <f>L336+Q336</f>
        <v>28.77</v>
      </c>
      <c r="T336" s="16"/>
      <c r="U336" s="18"/>
      <c r="V336" s="16"/>
      <c r="W336" s="18"/>
      <c r="X336" s="21">
        <v>0.03</v>
      </c>
      <c r="Y336" s="14">
        <v>780</v>
      </c>
      <c r="Z336" s="18">
        <f t="shared" ref="Z336" si="454">X336*Y336</f>
        <v>23.4</v>
      </c>
      <c r="AA336" s="14">
        <f t="shared" ref="AA336" si="455">Y336</f>
        <v>780</v>
      </c>
      <c r="AB336" s="18">
        <f t="shared" ref="AB336" si="456">U336+Z336</f>
        <v>23.4</v>
      </c>
    </row>
    <row r="337" spans="1:28" s="50" customFormat="1">
      <c r="A337" s="46"/>
      <c r="B337" s="82" t="s">
        <v>106</v>
      </c>
      <c r="C337" s="83">
        <f>C336</f>
        <v>1106</v>
      </c>
      <c r="D337" s="84">
        <f>D336</f>
        <v>33.18</v>
      </c>
      <c r="E337" s="83">
        <f>E336</f>
        <v>1106</v>
      </c>
      <c r="F337" s="84">
        <f>F336</f>
        <v>33.18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959</v>
      </c>
      <c r="Q337" s="84">
        <f t="shared" si="459"/>
        <v>28.77</v>
      </c>
      <c r="R337" s="276">
        <f t="shared" si="459"/>
        <v>959</v>
      </c>
      <c r="S337" s="84">
        <f t="shared" si="459"/>
        <v>28.77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780</v>
      </c>
      <c r="Z337" s="84">
        <f t="shared" si="461"/>
        <v>23.4</v>
      </c>
      <c r="AA337" s="276">
        <f t="shared" si="461"/>
        <v>780</v>
      </c>
      <c r="AB337" s="84">
        <f t="shared" si="461"/>
        <v>23.4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2.5</v>
      </c>
      <c r="E339" s="19"/>
      <c r="F339" s="18">
        <f>D339</f>
        <v>2.5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2.5</v>
      </c>
      <c r="E340" s="19"/>
      <c r="F340" s="18">
        <f t="shared" ref="F340:F342" si="465">D340</f>
        <v>2.5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2.5</v>
      </c>
      <c r="E341" s="19"/>
      <c r="F341" s="18">
        <f t="shared" si="465"/>
        <v>2.5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2.5</v>
      </c>
      <c r="E342" s="19"/>
      <c r="F342" s="18">
        <f t="shared" si="465"/>
        <v>2.5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10</v>
      </c>
      <c r="E343" s="82"/>
      <c r="F343" s="84">
        <f>SUM(F339:F342)</f>
        <v>10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3456</v>
      </c>
      <c r="D346" s="18">
        <v>10.368</v>
      </c>
      <c r="E346" s="17">
        <v>3210</v>
      </c>
      <c r="F346" s="18">
        <v>9.6300000000000008</v>
      </c>
      <c r="G346" s="8">
        <f>E346/C346*100</f>
        <v>92.881944444444443</v>
      </c>
      <c r="H346" s="18">
        <f>F346/D346*100</f>
        <v>92.881944444444457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3840</v>
      </c>
      <c r="Q346" s="18">
        <f>O346*P346</f>
        <v>11.52</v>
      </c>
      <c r="R346" s="92">
        <f>P346</f>
        <v>3840</v>
      </c>
      <c r="S346" s="18">
        <f>L346+Q346</f>
        <v>11.52</v>
      </c>
      <c r="T346" s="16"/>
      <c r="U346" s="18"/>
      <c r="V346" s="16"/>
      <c r="W346" s="18"/>
      <c r="X346" s="21">
        <v>3.0000000000000001E-3</v>
      </c>
      <c r="Y346" s="14">
        <v>3420</v>
      </c>
      <c r="Z346" s="18">
        <f t="shared" ref="Z346" si="469">X346*Y346</f>
        <v>10.26</v>
      </c>
      <c r="AA346" s="14">
        <f t="shared" ref="AA346" si="470">Y346</f>
        <v>3420</v>
      </c>
      <c r="AB346" s="18">
        <f t="shared" ref="AB346" si="471">U346+Z346</f>
        <v>10.26</v>
      </c>
    </row>
    <row r="347" spans="1:28" s="50" customFormat="1">
      <c r="A347" s="46"/>
      <c r="B347" s="47" t="s">
        <v>104</v>
      </c>
      <c r="C347" s="48">
        <f>C346</f>
        <v>3456</v>
      </c>
      <c r="D347" s="49">
        <f>D346</f>
        <v>10.368</v>
      </c>
      <c r="E347" s="48">
        <f>E346</f>
        <v>3210</v>
      </c>
      <c r="F347" s="49">
        <f>F346</f>
        <v>9.6300000000000008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3840</v>
      </c>
      <c r="Q347" s="49">
        <f t="shared" si="474"/>
        <v>11.52</v>
      </c>
      <c r="R347" s="286">
        <f t="shared" si="474"/>
        <v>3840</v>
      </c>
      <c r="S347" s="49">
        <f t="shared" si="474"/>
        <v>11.52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3420</v>
      </c>
      <c r="Z347" s="49">
        <f>Z346</f>
        <v>10.26</v>
      </c>
      <c r="AA347" s="286">
        <f>AA346</f>
        <v>3420</v>
      </c>
      <c r="AB347" s="49">
        <f>AB346</f>
        <v>10.26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176.54</v>
      </c>
      <c r="E355" s="17">
        <f t="shared" si="476"/>
        <v>0</v>
      </c>
      <c r="F355" s="18">
        <f t="shared" si="477"/>
        <v>13</v>
      </c>
      <c r="G355" s="8" t="e">
        <f t="shared" si="486"/>
        <v>#DIV/0!</v>
      </c>
      <c r="H355" s="18">
        <f t="shared" si="486"/>
        <v>7.363770250368189</v>
      </c>
      <c r="I355" s="16"/>
      <c r="J355" s="20"/>
      <c r="K355" s="16">
        <v>0</v>
      </c>
      <c r="L355" s="18">
        <v>163.54</v>
      </c>
      <c r="M355" s="16"/>
      <c r="N355" s="18"/>
      <c r="O355" s="138">
        <v>8.3000000000000007</v>
      </c>
      <c r="P355" s="92">
        <v>5</v>
      </c>
      <c r="Q355" s="18">
        <f t="shared" si="479"/>
        <v>41.5</v>
      </c>
      <c r="R355" s="92">
        <f t="shared" si="480"/>
        <v>5</v>
      </c>
      <c r="S355" s="18">
        <f t="shared" si="481"/>
        <v>205.04</v>
      </c>
      <c r="T355" s="16">
        <v>0</v>
      </c>
      <c r="U355" s="18">
        <v>163.54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163.54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0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/>
      <c r="D359" s="129"/>
      <c r="E359" s="17">
        <f t="shared" si="476"/>
        <v>0</v>
      </c>
      <c r="F359" s="18">
        <f t="shared" si="477"/>
        <v>0</v>
      </c>
      <c r="G359" s="8" t="e">
        <f t="shared" si="486"/>
        <v>#DIV/0!</v>
      </c>
      <c r="H359" s="18" t="e">
        <f t="shared" si="486"/>
        <v>#DIV/0!</v>
      </c>
      <c r="I359" s="127"/>
      <c r="J359" s="130"/>
      <c r="K359" s="127">
        <v>0</v>
      </c>
      <c r="L359" s="129">
        <v>0</v>
      </c>
      <c r="M359" s="127"/>
      <c r="N359" s="129"/>
      <c r="O359" s="245">
        <v>2.1</v>
      </c>
      <c r="P359" s="92">
        <v>2</v>
      </c>
      <c r="Q359" s="18">
        <f t="shared" si="479"/>
        <v>4.2</v>
      </c>
      <c r="R359" s="92">
        <f t="shared" si="480"/>
        <v>2</v>
      </c>
      <c r="S359" s="18">
        <f t="shared" si="481"/>
        <v>4.2</v>
      </c>
      <c r="T359" s="127">
        <v>0</v>
      </c>
      <c r="U359" s="129">
        <v>0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0</v>
      </c>
    </row>
    <row r="360" spans="1:28">
      <c r="A360" s="8">
        <f t="shared" si="485"/>
        <v>23.110000000000003</v>
      </c>
      <c r="B360" s="16" t="s">
        <v>240</v>
      </c>
      <c r="C360" s="17"/>
      <c r="D360" s="18"/>
      <c r="E360" s="17">
        <f t="shared" si="476"/>
        <v>0</v>
      </c>
      <c r="F360" s="18">
        <f t="shared" si="477"/>
        <v>0</v>
      </c>
      <c r="G360" s="8" t="e">
        <f t="shared" si="486"/>
        <v>#DIV/0!</v>
      </c>
      <c r="H360" s="18" t="e">
        <f t="shared" si="486"/>
        <v>#DIV/0!</v>
      </c>
      <c r="I360" s="16"/>
      <c r="J360" s="20"/>
      <c r="K360" s="16">
        <v>0</v>
      </c>
      <c r="L360" s="18">
        <v>0</v>
      </c>
      <c r="M360" s="16"/>
      <c r="N360" s="18"/>
      <c r="O360" s="138">
        <v>2.1</v>
      </c>
      <c r="P360" s="92">
        <v>0</v>
      </c>
      <c r="Q360" s="18">
        <f t="shared" si="479"/>
        <v>0</v>
      </c>
      <c r="R360" s="92">
        <f t="shared" si="480"/>
        <v>0</v>
      </c>
      <c r="S360" s="18">
        <f t="shared" si="481"/>
        <v>0</v>
      </c>
      <c r="T360" s="16">
        <v>0</v>
      </c>
      <c r="U360" s="18">
        <v>0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0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23</v>
      </c>
      <c r="Q361" s="18">
        <f t="shared" si="479"/>
        <v>25.3</v>
      </c>
      <c r="R361" s="92">
        <f t="shared" si="480"/>
        <v>23</v>
      </c>
      <c r="S361" s="18">
        <f t="shared" si="481"/>
        <v>25.3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/>
      <c r="D364" s="129"/>
      <c r="E364" s="17">
        <f t="shared" si="476"/>
        <v>0</v>
      </c>
      <c r="F364" s="18">
        <f t="shared" si="477"/>
        <v>0</v>
      </c>
      <c r="G364" s="8" t="e">
        <f t="shared" si="486"/>
        <v>#DIV/0!</v>
      </c>
      <c r="H364" s="18" t="e">
        <f t="shared" si="486"/>
        <v>#DIV/0!</v>
      </c>
      <c r="I364" s="127"/>
      <c r="J364" s="130"/>
      <c r="K364" s="127">
        <v>0</v>
      </c>
      <c r="L364" s="129">
        <v>0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0</v>
      </c>
      <c r="T364" s="127">
        <v>0</v>
      </c>
      <c r="U364" s="129">
        <v>0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0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/>
      <c r="Q367" s="18">
        <f t="shared" si="479"/>
        <v>0</v>
      </c>
      <c r="R367" s="92">
        <f t="shared" si="480"/>
        <v>0</v>
      </c>
      <c r="S367" s="18">
        <f t="shared" si="481"/>
        <v>0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78</v>
      </c>
      <c r="Q370" s="18">
        <f>O370*P370</f>
        <v>20.28</v>
      </c>
      <c r="R370" s="92">
        <f>P370</f>
        <v>78</v>
      </c>
      <c r="S370" s="18">
        <f>L370+Q370</f>
        <v>20.28</v>
      </c>
      <c r="T370" s="24">
        <v>0</v>
      </c>
      <c r="U370" s="26">
        <v>0</v>
      </c>
      <c r="V370" s="24"/>
      <c r="W370" s="26"/>
      <c r="X370" s="244">
        <v>0.26</v>
      </c>
      <c r="Y370" s="14">
        <v>78</v>
      </c>
      <c r="Z370" s="18">
        <f t="shared" si="482"/>
        <v>20.28</v>
      </c>
      <c r="AA370" s="14">
        <f t="shared" si="483"/>
        <v>78</v>
      </c>
      <c r="AB370" s="18">
        <f t="shared" si="484"/>
        <v>20.28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18</v>
      </c>
      <c r="Q373" s="18">
        <v>20.2</v>
      </c>
      <c r="R373" s="92">
        <f t="shared" si="488"/>
        <v>18</v>
      </c>
      <c r="S373" s="18">
        <f t="shared" si="489"/>
        <v>20.2</v>
      </c>
      <c r="T373" s="195">
        <v>0</v>
      </c>
      <c r="U373" s="194">
        <v>0</v>
      </c>
      <c r="V373" s="195"/>
      <c r="W373" s="194"/>
      <c r="X373" s="246"/>
      <c r="Y373" s="14">
        <v>18</v>
      </c>
      <c r="Z373" s="18">
        <v>20.2</v>
      </c>
      <c r="AA373" s="14">
        <f t="shared" si="483"/>
        <v>18</v>
      </c>
      <c r="AB373" s="18">
        <f t="shared" si="484"/>
        <v>20.2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18</v>
      </c>
      <c r="Q374" s="18">
        <v>20.45</v>
      </c>
      <c r="R374" s="92">
        <f t="shared" si="488"/>
        <v>18</v>
      </c>
      <c r="S374" s="18">
        <f t="shared" si="489"/>
        <v>20.45</v>
      </c>
      <c r="T374" s="195">
        <v>0</v>
      </c>
      <c r="U374" s="194">
        <v>0</v>
      </c>
      <c r="V374" s="195"/>
      <c r="W374" s="194"/>
      <c r="X374" s="246"/>
      <c r="Y374" s="14">
        <v>18</v>
      </c>
      <c r="Z374" s="18">
        <v>20.45</v>
      </c>
      <c r="AA374" s="14">
        <f t="shared" si="483"/>
        <v>18</v>
      </c>
      <c r="AB374" s="18">
        <f t="shared" si="484"/>
        <v>20.45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2</v>
      </c>
      <c r="Q381" s="18">
        <f t="shared" si="487"/>
        <v>62</v>
      </c>
      <c r="R381" s="92">
        <f t="shared" si="488"/>
        <v>2</v>
      </c>
      <c r="S381" s="18">
        <f t="shared" si="489"/>
        <v>62</v>
      </c>
      <c r="T381" s="263">
        <v>0</v>
      </c>
      <c r="U381" s="265">
        <v>0</v>
      </c>
      <c r="V381" s="263"/>
      <c r="W381" s="265"/>
      <c r="X381" s="268">
        <v>31</v>
      </c>
      <c r="Y381" s="14">
        <v>2</v>
      </c>
      <c r="Z381" s="18">
        <f t="shared" si="482"/>
        <v>62</v>
      </c>
      <c r="AA381" s="14">
        <f t="shared" si="483"/>
        <v>2</v>
      </c>
      <c r="AB381" s="18">
        <f t="shared" si="484"/>
        <v>62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1</v>
      </c>
      <c r="Q382" s="18">
        <f t="shared" si="487"/>
        <v>9.25</v>
      </c>
      <c r="R382" s="92">
        <f t="shared" si="488"/>
        <v>1</v>
      </c>
      <c r="S382" s="18">
        <f t="shared" si="489"/>
        <v>9.25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33</v>
      </c>
      <c r="Q383" s="18">
        <f t="shared" si="487"/>
        <v>273.90000000000003</v>
      </c>
      <c r="R383" s="92">
        <f t="shared" si="488"/>
        <v>33</v>
      </c>
      <c r="S383" s="18">
        <f t="shared" si="489"/>
        <v>273.90000000000003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17</v>
      </c>
      <c r="Z383" s="18">
        <f t="shared" si="482"/>
        <v>141.10000000000002</v>
      </c>
      <c r="AA383" s="14">
        <f t="shared" si="483"/>
        <v>17</v>
      </c>
      <c r="AB383" s="18">
        <f t="shared" si="484"/>
        <v>141.10000000000002</v>
      </c>
    </row>
    <row r="384" spans="1:28" s="50" customFormat="1">
      <c r="A384" s="46"/>
      <c r="B384" s="82" t="s">
        <v>104</v>
      </c>
      <c r="C384" s="83">
        <f>SUM(C350:C383)</f>
        <v>0</v>
      </c>
      <c r="D384" s="84">
        <f>SUM(D350:D383)</f>
        <v>176.54</v>
      </c>
      <c r="E384" s="83">
        <f>SUM(E350:E383)</f>
        <v>0</v>
      </c>
      <c r="F384" s="84">
        <f>SUM(F350:F383)</f>
        <v>13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0</v>
      </c>
      <c r="L384" s="84">
        <f t="shared" si="490"/>
        <v>163.54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180</v>
      </c>
      <c r="Q384" s="84">
        <f t="shared" si="491"/>
        <v>477.08000000000004</v>
      </c>
      <c r="R384" s="276">
        <f t="shared" si="491"/>
        <v>180</v>
      </c>
      <c r="S384" s="84">
        <f t="shared" si="491"/>
        <v>640.62</v>
      </c>
      <c r="T384" s="83">
        <f t="shared" si="491"/>
        <v>0</v>
      </c>
      <c r="U384" s="84">
        <f t="shared" si="491"/>
        <v>163.54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133</v>
      </c>
      <c r="Z384" s="84">
        <f t="shared" si="492"/>
        <v>264.03000000000003</v>
      </c>
      <c r="AA384" s="276">
        <f t="shared" si="492"/>
        <v>133</v>
      </c>
      <c r="AB384" s="84">
        <f t="shared" si="492"/>
        <v>427.57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225.51672500000001</v>
      </c>
      <c r="R388" s="92"/>
      <c r="S388" s="18">
        <f>Q388</f>
        <v>225.51672500000001</v>
      </c>
      <c r="T388" s="16"/>
      <c r="U388" s="18"/>
      <c r="V388" s="16"/>
      <c r="W388" s="18"/>
      <c r="X388" s="21"/>
      <c r="Y388" s="14"/>
      <c r="Z388" s="18">
        <v>108</v>
      </c>
      <c r="AA388" s="14">
        <f t="shared" ref="AA388" si="494">Y388</f>
        <v>0</v>
      </c>
      <c r="AB388" s="18">
        <f t="shared" ref="AB388" si="495">U388+Z388</f>
        <v>108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225.51672500000001</v>
      </c>
      <c r="R391" s="276">
        <f t="shared" si="500"/>
        <v>0</v>
      </c>
      <c r="S391" s="84">
        <f t="shared" si="500"/>
        <v>225.51672500000001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108</v>
      </c>
      <c r="AA391" s="276">
        <f>SUM(AA388:AA390)</f>
        <v>0</v>
      </c>
      <c r="AB391" s="84">
        <f>SUM(AB388:AB390)</f>
        <v>108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21.3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674</v>
      </c>
      <c r="Q393" s="129">
        <v>30.936</v>
      </c>
      <c r="R393" s="92">
        <f>P393</f>
        <v>674</v>
      </c>
      <c r="S393" s="18">
        <f>Q393</f>
        <v>30.936</v>
      </c>
      <c r="T393" s="127"/>
      <c r="U393" s="129"/>
      <c r="V393" s="127"/>
      <c r="W393" s="129"/>
      <c r="X393" s="131"/>
      <c r="Y393" s="108">
        <v>674</v>
      </c>
      <c r="Z393" s="129">
        <v>30.936</v>
      </c>
      <c r="AA393" s="14">
        <f t="shared" ref="AA393:AA396" si="503">Y393</f>
        <v>674</v>
      </c>
      <c r="AB393" s="18">
        <f t="shared" ref="AB393:AB396" si="504">U393+Z393</f>
        <v>30.936</v>
      </c>
    </row>
    <row r="394" spans="1:29">
      <c r="A394" s="126"/>
      <c r="B394" s="127" t="s">
        <v>172</v>
      </c>
      <c r="C394" s="128"/>
      <c r="D394" s="129">
        <v>4.26</v>
      </c>
      <c r="E394" s="189">
        <v>22632</v>
      </c>
      <c r="F394" s="129">
        <v>1.36</v>
      </c>
      <c r="G394" s="8" t="e">
        <f t="shared" si="502"/>
        <v>#DIV/0!</v>
      </c>
      <c r="H394" s="18">
        <f t="shared" si="502"/>
        <v>31.924882629107987</v>
      </c>
      <c r="I394" s="127"/>
      <c r="J394" s="130"/>
      <c r="K394" s="127"/>
      <c r="L394" s="129"/>
      <c r="M394" s="127"/>
      <c r="N394" s="129"/>
      <c r="O394" s="131"/>
      <c r="P394" s="277">
        <v>5829</v>
      </c>
      <c r="Q394" s="129">
        <v>6.9950000000000001</v>
      </c>
      <c r="R394" s="92">
        <f t="shared" ref="R394:R396" si="505">P394</f>
        <v>5829</v>
      </c>
      <c r="S394" s="18">
        <f t="shared" ref="S394:S396" si="506">Q394</f>
        <v>6.9950000000000001</v>
      </c>
      <c r="T394" s="127"/>
      <c r="U394" s="129"/>
      <c r="V394" s="127"/>
      <c r="W394" s="129"/>
      <c r="X394" s="131"/>
      <c r="Y394" s="108">
        <v>5829</v>
      </c>
      <c r="Z394" s="129">
        <v>6.9950000000000001</v>
      </c>
      <c r="AA394" s="14">
        <f t="shared" si="503"/>
        <v>5829</v>
      </c>
      <c r="AB394" s="18">
        <f t="shared" si="504"/>
        <v>6.9950000000000001</v>
      </c>
    </row>
    <row r="395" spans="1:29">
      <c r="A395" s="126"/>
      <c r="B395" s="127" t="s">
        <v>173</v>
      </c>
      <c r="C395" s="128"/>
      <c r="D395" s="129">
        <v>39.61</v>
      </c>
      <c r="E395" s="189">
        <v>17925</v>
      </c>
      <c r="F395" s="129">
        <v>1.43</v>
      </c>
      <c r="G395" s="8" t="e">
        <f t="shared" si="502"/>
        <v>#DIV/0!</v>
      </c>
      <c r="H395" s="18">
        <f t="shared" si="502"/>
        <v>3.6101994445847012</v>
      </c>
      <c r="I395" s="127"/>
      <c r="J395" s="130"/>
      <c r="K395" s="127"/>
      <c r="L395" s="129"/>
      <c r="M395" s="127"/>
      <c r="N395" s="129"/>
      <c r="O395" s="131"/>
      <c r="P395" s="277">
        <v>218</v>
      </c>
      <c r="Q395" s="129">
        <v>63.2</v>
      </c>
      <c r="R395" s="92">
        <f t="shared" si="505"/>
        <v>218</v>
      </c>
      <c r="S395" s="18">
        <f t="shared" si="506"/>
        <v>63.2</v>
      </c>
      <c r="T395" s="127"/>
      <c r="U395" s="129"/>
      <c r="V395" s="127"/>
      <c r="W395" s="129"/>
      <c r="X395" s="131"/>
      <c r="Y395" s="108">
        <v>218</v>
      </c>
      <c r="Z395" s="129">
        <v>50</v>
      </c>
      <c r="AA395" s="14">
        <f t="shared" si="503"/>
        <v>218</v>
      </c>
      <c r="AB395" s="18">
        <f t="shared" si="504"/>
        <v>50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33.344258624999995</v>
      </c>
      <c r="R396" s="92">
        <f t="shared" si="505"/>
        <v>0</v>
      </c>
      <c r="S396" s="18">
        <f t="shared" si="506"/>
        <v>33.344258624999995</v>
      </c>
      <c r="T396" s="16"/>
      <c r="U396" s="18"/>
      <c r="V396" s="16"/>
      <c r="W396" s="18"/>
      <c r="X396" s="21"/>
      <c r="Y396" s="14"/>
      <c r="Z396" s="18">
        <v>18</v>
      </c>
      <c r="AA396" s="14">
        <f t="shared" si="503"/>
        <v>0</v>
      </c>
      <c r="AB396" s="18">
        <f t="shared" si="504"/>
        <v>18</v>
      </c>
    </row>
    <row r="397" spans="1:29" s="50" customFormat="1">
      <c r="A397" s="46"/>
      <c r="B397" s="82" t="s">
        <v>106</v>
      </c>
      <c r="C397" s="83"/>
      <c r="D397" s="84">
        <f>SUM(D393:D396)</f>
        <v>89.00200000000001</v>
      </c>
      <c r="E397" s="83">
        <f>SUM(E393:E396)</f>
        <v>40557</v>
      </c>
      <c r="F397" s="84">
        <f>SUM(F393:F396)</f>
        <v>2.79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6721</v>
      </c>
      <c r="Q397" s="84">
        <f t="shared" si="508"/>
        <v>134.47525862499998</v>
      </c>
      <c r="R397" s="276">
        <f t="shared" si="508"/>
        <v>6721</v>
      </c>
      <c r="S397" s="84">
        <f t="shared" si="508"/>
        <v>134.47525862499998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6721</v>
      </c>
      <c r="Z397" s="84">
        <f>SUM(Z393:Z396)</f>
        <v>105.931</v>
      </c>
      <c r="AA397" s="276">
        <f>SUM(AA393:AA396)</f>
        <v>6721</v>
      </c>
      <c r="AB397" s="84">
        <f>SUM(AB393:AB396)</f>
        <v>105.931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2647.9196999999995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2205.9236000000001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0</v>
      </c>
      <c r="L398" s="84">
        <f>SUM(L21+L44+L52+L76+L86+L109+L117+L141+L147+L149+L156+L162+L168+L174+L180+L186+L192+L206+L212+L216+L237+L258+L283+L297+L306+L311+L315+L322+L326+L330+L333+L337+L343+L347+L384+L391+L397)</f>
        <v>163.54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95897</v>
      </c>
      <c r="Q398" s="84">
        <f>SUM(Q21+Q44+Q52+Q76+Q86+Q109+Q117+Q141+Q147+Q149+Q156+Q162+Q168+Q174+Q180+Q186+Q192+Q206+Q212+Q216+Q237+Q258+Q283+Q297+Q306+Q311+Q315+Q322+Q326+Q330+Q333+Q337+Q343+Q347+Q384+Q391+Q397)</f>
        <v>3511.4566836250001</v>
      </c>
      <c r="R398" s="276">
        <f>R397+R391+R384+R347+R343+R337+R333+R330+R326+R322+R315+R311+R306+R297+R283+R260+R216+R212+R206+R193+R147+R143+R78</f>
        <v>95897</v>
      </c>
      <c r="S398" s="84">
        <f>SUM(S21+S44+S52+S76+S86+S109+S117+S141+S147+S149+S156+S162+S168+S174+S180+S186+S192+S206+S212+S216+S237+S258+S283+S297+S306+S311+S315+S322+S326+S330+S333+S337+S343+S347+S384+S391+S397)</f>
        <v>3674.9966836250001</v>
      </c>
      <c r="T398" s="83">
        <f>T397+T391+T384+T347+T343+T337+T333+T330+T326+T322+T315+T311+T306+T297+T283+T260+T216+T212+T206+T193+T147+T143+T78</f>
        <v>0</v>
      </c>
      <c r="U398" s="84">
        <f>SUM(U21+U44+U52+U76+U86+U109+U117+U141+U147+U149+U156+U162+U168+U174+U180+U186+U192+U206+U212+U216+U237+U258+U283+U297+U306+U311+U315+U322+U326+U330+U333+U337+U343+U347+U384+U391+U397)</f>
        <v>163.54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95064</v>
      </c>
      <c r="Z398" s="84">
        <f>SUM(Z21+Z44+Z52+Z76+Z86+Z109+Z117+Z141+Z147+Z149+Z156+Z162+Z168+Z174+Z180+Z186+Z192+Z206+Z212+Z216+Z237+Z258+Z283+Z297+Z306+Z311+Z315+Z322+Z326+Z330+Z333+Z337+Z343+Z347+Z384+Z391+Z397)</f>
        <v>3084.7817000000009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95064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3248.3217000000009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2647.9196999999995</v>
      </c>
      <c r="E403" s="82"/>
      <c r="F403" s="84">
        <f>F398</f>
        <v>2205.9236000000001</v>
      </c>
      <c r="G403" s="82"/>
      <c r="H403" s="82"/>
      <c r="I403" s="82"/>
      <c r="J403" s="84">
        <f>J398</f>
        <v>0</v>
      </c>
      <c r="K403" s="83"/>
      <c r="L403" s="84">
        <f>L398</f>
        <v>163.54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3511.4566836250001</v>
      </c>
      <c r="R403" s="276"/>
      <c r="S403" s="84">
        <f>S398</f>
        <v>3674.9966836250001</v>
      </c>
      <c r="T403" s="83"/>
      <c r="U403" s="84">
        <f>U398</f>
        <v>163.54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3084.7817000000009</v>
      </c>
      <c r="AA403" s="276"/>
      <c r="AB403" s="84">
        <f>AB398</f>
        <v>3248.3217000000009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2</v>
      </c>
      <c r="Q407" s="18">
        <f>O407*P407</f>
        <v>540</v>
      </c>
      <c r="R407" s="92">
        <f>P407</f>
        <v>2</v>
      </c>
      <c r="S407" s="18">
        <f>L407+Q407</f>
        <v>540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13</v>
      </c>
      <c r="Q412" s="18">
        <f t="shared" si="512"/>
        <v>39</v>
      </c>
      <c r="R412" s="92">
        <f t="shared" si="513"/>
        <v>13</v>
      </c>
      <c r="S412" s="18">
        <f t="shared" si="514"/>
        <v>39</v>
      </c>
      <c r="T412" s="22"/>
      <c r="U412" s="18"/>
      <c r="V412" s="22"/>
      <c r="W412" s="18"/>
      <c r="X412" s="21">
        <v>3</v>
      </c>
      <c r="Y412" s="14">
        <v>2</v>
      </c>
      <c r="Z412" s="18">
        <f t="shared" si="515"/>
        <v>6</v>
      </c>
      <c r="AA412" s="14">
        <f t="shared" si="516"/>
        <v>2</v>
      </c>
      <c r="AB412" s="18">
        <f t="shared" si="517"/>
        <v>6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13</v>
      </c>
      <c r="Q413" s="18">
        <f t="shared" si="512"/>
        <v>45.5</v>
      </c>
      <c r="R413" s="92">
        <f t="shared" si="513"/>
        <v>13</v>
      </c>
      <c r="S413" s="18">
        <f t="shared" si="514"/>
        <v>45.5</v>
      </c>
      <c r="T413" s="22"/>
      <c r="U413" s="18"/>
      <c r="V413" s="22"/>
      <c r="W413" s="18"/>
      <c r="X413" s="21">
        <v>3.5</v>
      </c>
      <c r="Y413" s="14">
        <v>2</v>
      </c>
      <c r="Z413" s="18">
        <f t="shared" si="515"/>
        <v>7</v>
      </c>
      <c r="AA413" s="14">
        <f t="shared" si="516"/>
        <v>2</v>
      </c>
      <c r="AB413" s="18">
        <f t="shared" si="517"/>
        <v>7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2</v>
      </c>
      <c r="Q414" s="18">
        <f t="shared" si="512"/>
        <v>1.5</v>
      </c>
      <c r="R414" s="92">
        <f t="shared" si="513"/>
        <v>2</v>
      </c>
      <c r="S414" s="18">
        <f t="shared" si="514"/>
        <v>1.5</v>
      </c>
      <c r="T414" s="22"/>
      <c r="U414" s="18"/>
      <c r="V414" s="22"/>
      <c r="W414" s="18"/>
      <c r="X414" s="21">
        <v>0.75</v>
      </c>
      <c r="Y414" s="14">
        <v>2</v>
      </c>
      <c r="Z414" s="18">
        <f t="shared" si="515"/>
        <v>1.5</v>
      </c>
      <c r="AA414" s="14">
        <f t="shared" si="516"/>
        <v>2</v>
      </c>
      <c r="AB414" s="18">
        <f t="shared" si="517"/>
        <v>1.5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10</v>
      </c>
      <c r="Q415" s="18">
        <f t="shared" si="512"/>
        <v>9</v>
      </c>
      <c r="R415" s="92">
        <f t="shared" si="513"/>
        <v>10</v>
      </c>
      <c r="S415" s="18">
        <f t="shared" si="514"/>
        <v>9</v>
      </c>
      <c r="T415" s="22"/>
      <c r="U415" s="18"/>
      <c r="V415" s="22"/>
      <c r="W415" s="18"/>
      <c r="X415" s="21">
        <v>0.9</v>
      </c>
      <c r="Y415" s="14">
        <v>10</v>
      </c>
      <c r="Z415" s="18">
        <f t="shared" si="515"/>
        <v>9</v>
      </c>
      <c r="AA415" s="14">
        <f t="shared" si="516"/>
        <v>10</v>
      </c>
      <c r="AB415" s="18">
        <f t="shared" si="517"/>
        <v>9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635</v>
      </c>
      <c r="R416" s="276"/>
      <c r="S416" s="84">
        <f>SUM(S407:S415)</f>
        <v>635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563.5</v>
      </c>
      <c r="AA416" s="276"/>
      <c r="AB416" s="84">
        <f>SUM(AB407:AB415)</f>
        <v>563.5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1320</v>
      </c>
      <c r="D418" s="53">
        <v>237.6</v>
      </c>
      <c r="E418" s="17">
        <f t="shared" ref="E418:F439" si="520">C418</f>
        <v>1320</v>
      </c>
      <c r="F418" s="18">
        <f t="shared" si="520"/>
        <v>237.6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1560</v>
      </c>
      <c r="Q418" s="18">
        <f t="shared" ref="Q418:Q439" si="522">O418*P418</f>
        <v>280.8</v>
      </c>
      <c r="R418" s="92">
        <f t="shared" ref="R418:R439" si="523">P418</f>
        <v>1560</v>
      </c>
      <c r="S418" s="18">
        <f t="shared" ref="S418:S439" si="524">L418+Q418</f>
        <v>280.8</v>
      </c>
      <c r="T418" s="51"/>
      <c r="U418" s="53"/>
      <c r="V418" s="51"/>
      <c r="W418" s="53"/>
      <c r="X418" s="250">
        <v>0.18</v>
      </c>
      <c r="Y418" s="312">
        <f>1320+160</f>
        <v>1480</v>
      </c>
      <c r="Z418" s="18">
        <f t="shared" ref="Z418:Z439" si="525">X418*Y418</f>
        <v>266.39999999999998</v>
      </c>
      <c r="AA418" s="14">
        <f t="shared" ref="AA418:AA439" si="526">Y418</f>
        <v>1480</v>
      </c>
      <c r="AB418" s="18">
        <f t="shared" ref="AB418:AB439" si="527">U418+Z418</f>
        <v>266.39999999999998</v>
      </c>
    </row>
    <row r="419" spans="1:28">
      <c r="A419" s="206">
        <f>+A418+0.01</f>
        <v>26.110000000000003</v>
      </c>
      <c r="B419" s="51" t="s">
        <v>285</v>
      </c>
      <c r="C419" s="52">
        <v>1320</v>
      </c>
      <c r="D419" s="53">
        <v>15.84</v>
      </c>
      <c r="E419" s="17">
        <f t="shared" si="520"/>
        <v>1320</v>
      </c>
      <c r="F419" s="18">
        <f t="shared" si="520"/>
        <v>15.84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1560</v>
      </c>
      <c r="Q419" s="18">
        <f t="shared" si="522"/>
        <v>18.72</v>
      </c>
      <c r="R419" s="92">
        <f t="shared" si="523"/>
        <v>1560</v>
      </c>
      <c r="S419" s="18">
        <f t="shared" si="524"/>
        <v>18.72</v>
      </c>
      <c r="T419" s="51"/>
      <c r="U419" s="53"/>
      <c r="V419" s="51"/>
      <c r="W419" s="53"/>
      <c r="X419" s="250">
        <v>1.2E-2</v>
      </c>
      <c r="Y419" s="312">
        <v>1480</v>
      </c>
      <c r="Z419" s="18">
        <f t="shared" si="525"/>
        <v>17.760000000000002</v>
      </c>
      <c r="AA419" s="14">
        <f t="shared" si="526"/>
        <v>1480</v>
      </c>
      <c r="AB419" s="18">
        <f t="shared" si="527"/>
        <v>17.760000000000002</v>
      </c>
    </row>
    <row r="420" spans="1:28" ht="47.25">
      <c r="A420" s="206">
        <f>+A419+0.01</f>
        <v>26.120000000000005</v>
      </c>
      <c r="B420" s="51" t="s">
        <v>286</v>
      </c>
      <c r="C420" s="52">
        <v>1320</v>
      </c>
      <c r="D420" s="53">
        <v>13.200000000000001</v>
      </c>
      <c r="E420" s="17">
        <f t="shared" si="520"/>
        <v>1320</v>
      </c>
      <c r="F420" s="18">
        <f t="shared" si="520"/>
        <v>13.200000000000001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1560</v>
      </c>
      <c r="Q420" s="18">
        <f t="shared" si="522"/>
        <v>15.6</v>
      </c>
      <c r="R420" s="92">
        <f t="shared" si="523"/>
        <v>1560</v>
      </c>
      <c r="S420" s="18">
        <f t="shared" si="524"/>
        <v>15.6</v>
      </c>
      <c r="T420" s="51"/>
      <c r="U420" s="53"/>
      <c r="V420" s="51"/>
      <c r="W420" s="53"/>
      <c r="X420" s="250">
        <v>0.01</v>
      </c>
      <c r="Y420" s="312">
        <v>1480</v>
      </c>
      <c r="Z420" s="18">
        <f t="shared" si="525"/>
        <v>14.8</v>
      </c>
      <c r="AA420" s="14">
        <f t="shared" si="526"/>
        <v>1480</v>
      </c>
      <c r="AB420" s="18">
        <f t="shared" si="527"/>
        <v>14.8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11</v>
      </c>
      <c r="D422" s="18">
        <v>33</v>
      </c>
      <c r="E422" s="17">
        <f t="shared" si="520"/>
        <v>11</v>
      </c>
      <c r="F422" s="18">
        <f t="shared" si="520"/>
        <v>33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13</v>
      </c>
      <c r="Q422" s="18">
        <f t="shared" si="522"/>
        <v>39</v>
      </c>
      <c r="R422" s="92">
        <f t="shared" si="523"/>
        <v>13</v>
      </c>
      <c r="S422" s="18">
        <f t="shared" si="524"/>
        <v>39</v>
      </c>
      <c r="T422" s="22"/>
      <c r="U422" s="18"/>
      <c r="V422" s="22"/>
      <c r="W422" s="18"/>
      <c r="X422" s="21">
        <v>3</v>
      </c>
      <c r="Y422" s="14">
        <v>13</v>
      </c>
      <c r="Z422" s="18">
        <f t="shared" si="525"/>
        <v>39</v>
      </c>
      <c r="AA422" s="14">
        <f t="shared" si="526"/>
        <v>13</v>
      </c>
      <c r="AB422" s="18">
        <f t="shared" si="527"/>
        <v>39</v>
      </c>
    </row>
    <row r="423" spans="1:28" ht="31.5">
      <c r="A423" s="206" t="s">
        <v>43</v>
      </c>
      <c r="B423" s="22" t="s">
        <v>77</v>
      </c>
      <c r="C423" s="17">
        <v>11</v>
      </c>
      <c r="D423" s="18">
        <v>33</v>
      </c>
      <c r="E423" s="17">
        <f t="shared" si="520"/>
        <v>11</v>
      </c>
      <c r="F423" s="18">
        <f t="shared" si="520"/>
        <v>33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13</v>
      </c>
      <c r="Q423" s="18">
        <f t="shared" si="522"/>
        <v>39</v>
      </c>
      <c r="R423" s="92">
        <f t="shared" si="523"/>
        <v>13</v>
      </c>
      <c r="S423" s="18">
        <f t="shared" si="524"/>
        <v>39</v>
      </c>
      <c r="T423" s="22"/>
      <c r="U423" s="18"/>
      <c r="V423" s="22"/>
      <c r="W423" s="18"/>
      <c r="X423" s="21">
        <v>3</v>
      </c>
      <c r="Y423" s="14">
        <v>13</v>
      </c>
      <c r="Z423" s="18">
        <f t="shared" si="525"/>
        <v>39</v>
      </c>
      <c r="AA423" s="14">
        <f t="shared" si="526"/>
        <v>13</v>
      </c>
      <c r="AB423" s="18">
        <f t="shared" si="527"/>
        <v>39</v>
      </c>
    </row>
    <row r="424" spans="1:28" ht="31.5">
      <c r="A424" s="206" t="s">
        <v>45</v>
      </c>
      <c r="B424" s="22" t="s">
        <v>78</v>
      </c>
      <c r="C424" s="17">
        <v>11</v>
      </c>
      <c r="D424" s="18">
        <v>105.60000000000002</v>
      </c>
      <c r="E424" s="17">
        <f t="shared" si="520"/>
        <v>11</v>
      </c>
      <c r="F424" s="18">
        <f t="shared" si="520"/>
        <v>105.60000000000002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13</v>
      </c>
      <c r="Q424" s="18">
        <f t="shared" si="522"/>
        <v>124.8</v>
      </c>
      <c r="R424" s="92">
        <f t="shared" si="523"/>
        <v>13</v>
      </c>
      <c r="S424" s="18">
        <f t="shared" si="524"/>
        <v>124.8</v>
      </c>
      <c r="T424" s="22"/>
      <c r="U424" s="18"/>
      <c r="V424" s="22"/>
      <c r="W424" s="18"/>
      <c r="X424" s="21">
        <v>9.6</v>
      </c>
      <c r="Y424" s="14">
        <v>13</v>
      </c>
      <c r="Z424" s="18">
        <f t="shared" si="525"/>
        <v>124.8</v>
      </c>
      <c r="AA424" s="14">
        <f t="shared" si="526"/>
        <v>13</v>
      </c>
      <c r="AB424" s="18">
        <f t="shared" si="527"/>
        <v>124.8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11</v>
      </c>
      <c r="D426" s="18">
        <v>19.8</v>
      </c>
      <c r="E426" s="17">
        <f t="shared" si="520"/>
        <v>11</v>
      </c>
      <c r="F426" s="18">
        <f t="shared" si="520"/>
        <v>19.8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13</v>
      </c>
      <c r="Q426" s="18">
        <f t="shared" si="522"/>
        <v>23.400000000000002</v>
      </c>
      <c r="R426" s="92">
        <f t="shared" si="523"/>
        <v>13</v>
      </c>
      <c r="S426" s="18">
        <f t="shared" si="524"/>
        <v>23.400000000000002</v>
      </c>
      <c r="T426" s="22"/>
      <c r="U426" s="18"/>
      <c r="V426" s="22"/>
      <c r="W426" s="18"/>
      <c r="X426" s="21">
        <v>1.8</v>
      </c>
      <c r="Y426" s="14">
        <v>13</v>
      </c>
      <c r="Z426" s="18">
        <f t="shared" si="525"/>
        <v>23.400000000000002</v>
      </c>
      <c r="AA426" s="14">
        <f t="shared" si="526"/>
        <v>13</v>
      </c>
      <c r="AB426" s="18">
        <f t="shared" si="527"/>
        <v>23.400000000000002</v>
      </c>
    </row>
    <row r="427" spans="1:28" ht="31.5">
      <c r="A427" s="206" t="s">
        <v>51</v>
      </c>
      <c r="B427" s="22" t="s">
        <v>50</v>
      </c>
      <c r="C427" s="17">
        <v>11</v>
      </c>
      <c r="D427" s="18">
        <v>13.2</v>
      </c>
      <c r="E427" s="17">
        <f t="shared" si="520"/>
        <v>11</v>
      </c>
      <c r="F427" s="18">
        <f t="shared" si="520"/>
        <v>13.2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13</v>
      </c>
      <c r="Q427" s="18">
        <f t="shared" si="522"/>
        <v>15.6</v>
      </c>
      <c r="R427" s="92">
        <f t="shared" si="523"/>
        <v>13</v>
      </c>
      <c r="S427" s="18">
        <f t="shared" si="524"/>
        <v>15.6</v>
      </c>
      <c r="T427" s="22"/>
      <c r="U427" s="18"/>
      <c r="V427" s="22"/>
      <c r="W427" s="18"/>
      <c r="X427" s="21">
        <v>1.2</v>
      </c>
      <c r="Y427" s="14">
        <v>13</v>
      </c>
      <c r="Z427" s="18">
        <f t="shared" si="525"/>
        <v>15.6</v>
      </c>
      <c r="AA427" s="14">
        <f t="shared" si="526"/>
        <v>13</v>
      </c>
      <c r="AB427" s="18">
        <f t="shared" si="527"/>
        <v>15.6</v>
      </c>
    </row>
    <row r="428" spans="1:28" ht="47.25">
      <c r="A428" s="206" t="s">
        <v>53</v>
      </c>
      <c r="B428" s="22" t="s">
        <v>81</v>
      </c>
      <c r="C428" s="17">
        <v>11</v>
      </c>
      <c r="D428" s="18">
        <v>13.2</v>
      </c>
      <c r="E428" s="17">
        <f t="shared" si="520"/>
        <v>11</v>
      </c>
      <c r="F428" s="18">
        <f t="shared" si="520"/>
        <v>13.2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13</v>
      </c>
      <c r="Q428" s="18">
        <f t="shared" si="522"/>
        <v>15.6</v>
      </c>
      <c r="R428" s="92">
        <f t="shared" si="523"/>
        <v>13</v>
      </c>
      <c r="S428" s="18">
        <f t="shared" si="524"/>
        <v>15.6</v>
      </c>
      <c r="T428" s="22"/>
      <c r="U428" s="18"/>
      <c r="V428" s="22"/>
      <c r="W428" s="18"/>
      <c r="X428" s="21">
        <v>1.2</v>
      </c>
      <c r="Y428" s="14">
        <v>13</v>
      </c>
      <c r="Z428" s="18">
        <f t="shared" si="525"/>
        <v>15.6</v>
      </c>
      <c r="AA428" s="14">
        <f t="shared" si="526"/>
        <v>13</v>
      </c>
      <c r="AB428" s="18">
        <f t="shared" si="527"/>
        <v>15.6</v>
      </c>
    </row>
    <row r="429" spans="1:28" ht="47.25">
      <c r="A429" s="206" t="s">
        <v>82</v>
      </c>
      <c r="B429" s="22" t="s">
        <v>83</v>
      </c>
      <c r="C429" s="17">
        <v>11</v>
      </c>
      <c r="D429" s="18">
        <v>19.8</v>
      </c>
      <c r="E429" s="17">
        <f t="shared" si="520"/>
        <v>11</v>
      </c>
      <c r="F429" s="18">
        <f t="shared" si="520"/>
        <v>19.8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13</v>
      </c>
      <c r="Q429" s="18">
        <f t="shared" si="522"/>
        <v>23.400000000000002</v>
      </c>
      <c r="R429" s="92">
        <f t="shared" si="523"/>
        <v>13</v>
      </c>
      <c r="S429" s="18">
        <f t="shared" si="524"/>
        <v>23.400000000000002</v>
      </c>
      <c r="T429" s="22"/>
      <c r="U429" s="18"/>
      <c r="V429" s="22"/>
      <c r="W429" s="18"/>
      <c r="X429" s="21">
        <v>1.8</v>
      </c>
      <c r="Y429" s="14">
        <v>13</v>
      </c>
      <c r="Z429" s="18">
        <f t="shared" si="525"/>
        <v>23.400000000000002</v>
      </c>
      <c r="AA429" s="14">
        <f t="shared" si="526"/>
        <v>13</v>
      </c>
      <c r="AB429" s="18">
        <f t="shared" si="527"/>
        <v>23.400000000000002</v>
      </c>
    </row>
    <row r="430" spans="1:28" ht="31.5">
      <c r="A430" s="206">
        <v>26.14</v>
      </c>
      <c r="B430" s="51" t="s">
        <v>287</v>
      </c>
      <c r="C430" s="52">
        <v>1320</v>
      </c>
      <c r="D430" s="53">
        <v>13.200000000000001</v>
      </c>
      <c r="E430" s="17">
        <f t="shared" si="520"/>
        <v>1320</v>
      </c>
      <c r="F430" s="18">
        <f t="shared" si="520"/>
        <v>13.200000000000001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1560</v>
      </c>
      <c r="Q430" s="18">
        <f t="shared" si="522"/>
        <v>15.6</v>
      </c>
      <c r="R430" s="92">
        <f t="shared" si="523"/>
        <v>1560</v>
      </c>
      <c r="S430" s="18">
        <f t="shared" si="524"/>
        <v>15.6</v>
      </c>
      <c r="T430" s="51"/>
      <c r="U430" s="53"/>
      <c r="V430" s="51"/>
      <c r="W430" s="53"/>
      <c r="X430" s="250">
        <v>0.01</v>
      </c>
      <c r="Y430" s="312">
        <v>1480</v>
      </c>
      <c r="Z430" s="18">
        <f t="shared" si="525"/>
        <v>14.8</v>
      </c>
      <c r="AA430" s="14">
        <f t="shared" si="526"/>
        <v>1480</v>
      </c>
      <c r="AB430" s="18">
        <f t="shared" si="527"/>
        <v>14.8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1320</v>
      </c>
      <c r="D431" s="53">
        <v>13.200000000000001</v>
      </c>
      <c r="E431" s="17">
        <f t="shared" si="520"/>
        <v>1320</v>
      </c>
      <c r="F431" s="18">
        <f t="shared" si="520"/>
        <v>13.200000000000001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1560</v>
      </c>
      <c r="Q431" s="18">
        <f t="shared" si="522"/>
        <v>15.6</v>
      </c>
      <c r="R431" s="92">
        <f t="shared" si="523"/>
        <v>1560</v>
      </c>
      <c r="S431" s="18">
        <f t="shared" si="524"/>
        <v>15.6</v>
      </c>
      <c r="T431" s="51"/>
      <c r="U431" s="53"/>
      <c r="V431" s="51"/>
      <c r="W431" s="53"/>
      <c r="X431" s="250">
        <v>0.01</v>
      </c>
      <c r="Y431" s="312">
        <v>1480</v>
      </c>
      <c r="Z431" s="18">
        <f t="shared" si="525"/>
        <v>14.8</v>
      </c>
      <c r="AA431" s="14">
        <f t="shared" si="526"/>
        <v>1480</v>
      </c>
      <c r="AB431" s="18">
        <f t="shared" si="527"/>
        <v>14.8</v>
      </c>
    </row>
    <row r="432" spans="1:28" ht="31.5">
      <c r="A432" s="206">
        <f t="shared" si="528"/>
        <v>26.160000000000004</v>
      </c>
      <c r="B432" s="51" t="s">
        <v>289</v>
      </c>
      <c r="C432" s="52">
        <v>1320</v>
      </c>
      <c r="D432" s="53">
        <v>16.5</v>
      </c>
      <c r="E432" s="17">
        <f t="shared" si="520"/>
        <v>1320</v>
      </c>
      <c r="F432" s="18">
        <f t="shared" si="520"/>
        <v>16.5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1560</v>
      </c>
      <c r="Q432" s="18">
        <f t="shared" si="522"/>
        <v>19.5</v>
      </c>
      <c r="R432" s="92">
        <f t="shared" si="523"/>
        <v>1560</v>
      </c>
      <c r="S432" s="18">
        <f t="shared" si="524"/>
        <v>19.5</v>
      </c>
      <c r="T432" s="51"/>
      <c r="U432" s="53"/>
      <c r="V432" s="51"/>
      <c r="W432" s="53"/>
      <c r="X432" s="250">
        <v>1.2500000000000001E-2</v>
      </c>
      <c r="Y432" s="312">
        <v>1480</v>
      </c>
      <c r="Z432" s="18">
        <f t="shared" si="525"/>
        <v>18.5</v>
      </c>
      <c r="AA432" s="14">
        <f t="shared" si="526"/>
        <v>1480</v>
      </c>
      <c r="AB432" s="18">
        <f t="shared" si="527"/>
        <v>18.5</v>
      </c>
    </row>
    <row r="433" spans="1:28">
      <c r="A433" s="206">
        <f t="shared" si="528"/>
        <v>26.170000000000005</v>
      </c>
      <c r="B433" s="51" t="s">
        <v>290</v>
      </c>
      <c r="C433" s="52">
        <v>1320</v>
      </c>
      <c r="D433" s="53">
        <v>9.9</v>
      </c>
      <c r="E433" s="17">
        <f t="shared" si="520"/>
        <v>1320</v>
      </c>
      <c r="F433" s="18">
        <f t="shared" si="520"/>
        <v>9.9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1560</v>
      </c>
      <c r="Q433" s="18">
        <f t="shared" si="522"/>
        <v>11.7</v>
      </c>
      <c r="R433" s="92">
        <f t="shared" si="523"/>
        <v>1560</v>
      </c>
      <c r="S433" s="18">
        <f t="shared" si="524"/>
        <v>11.7</v>
      </c>
      <c r="T433" s="51"/>
      <c r="U433" s="53"/>
      <c r="V433" s="51"/>
      <c r="W433" s="53"/>
      <c r="X433" s="250">
        <v>7.4999999999999997E-3</v>
      </c>
      <c r="Y433" s="312">
        <v>1480</v>
      </c>
      <c r="Z433" s="18">
        <f t="shared" si="525"/>
        <v>11.1</v>
      </c>
      <c r="AA433" s="14">
        <f t="shared" si="526"/>
        <v>1480</v>
      </c>
      <c r="AB433" s="18">
        <f t="shared" si="527"/>
        <v>11.1</v>
      </c>
    </row>
    <row r="434" spans="1:28" ht="31.5">
      <c r="A434" s="206">
        <f t="shared" si="528"/>
        <v>26.180000000000007</v>
      </c>
      <c r="B434" s="51" t="s">
        <v>291</v>
      </c>
      <c r="C434" s="52">
        <v>1320</v>
      </c>
      <c r="D434" s="53">
        <v>9.9</v>
      </c>
      <c r="E434" s="17">
        <f t="shared" si="520"/>
        <v>1320</v>
      </c>
      <c r="F434" s="18">
        <f t="shared" si="520"/>
        <v>9.9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1560</v>
      </c>
      <c r="Q434" s="18">
        <f t="shared" si="522"/>
        <v>11.7</v>
      </c>
      <c r="R434" s="92">
        <f t="shared" si="523"/>
        <v>1560</v>
      </c>
      <c r="S434" s="18">
        <f t="shared" si="524"/>
        <v>11.7</v>
      </c>
      <c r="T434" s="51"/>
      <c r="U434" s="53"/>
      <c r="V434" s="51"/>
      <c r="W434" s="53"/>
      <c r="X434" s="250">
        <v>7.4999999999999997E-3</v>
      </c>
      <c r="Y434" s="312">
        <v>1480</v>
      </c>
      <c r="Z434" s="18">
        <f t="shared" si="525"/>
        <v>11.1</v>
      </c>
      <c r="AA434" s="14">
        <f t="shared" si="526"/>
        <v>1480</v>
      </c>
      <c r="AB434" s="18">
        <f t="shared" si="527"/>
        <v>11.1</v>
      </c>
    </row>
    <row r="435" spans="1:28" ht="31.5">
      <c r="A435" s="206">
        <f t="shared" si="528"/>
        <v>26.190000000000008</v>
      </c>
      <c r="B435" s="51" t="s">
        <v>292</v>
      </c>
      <c r="C435" s="52">
        <v>1320</v>
      </c>
      <c r="D435" s="53">
        <v>2.64</v>
      </c>
      <c r="E435" s="17">
        <f t="shared" si="520"/>
        <v>1320</v>
      </c>
      <c r="F435" s="18">
        <f t="shared" si="520"/>
        <v>2.64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1560</v>
      </c>
      <c r="Q435" s="18">
        <f t="shared" si="522"/>
        <v>3.12</v>
      </c>
      <c r="R435" s="92">
        <f t="shared" si="523"/>
        <v>1560</v>
      </c>
      <c r="S435" s="18">
        <f t="shared" si="524"/>
        <v>3.12</v>
      </c>
      <c r="T435" s="51"/>
      <c r="U435" s="53"/>
      <c r="V435" s="51"/>
      <c r="W435" s="53"/>
      <c r="X435" s="250">
        <v>2E-3</v>
      </c>
      <c r="Y435" s="312">
        <v>1480</v>
      </c>
      <c r="Z435" s="18">
        <f t="shared" si="525"/>
        <v>2.96</v>
      </c>
      <c r="AA435" s="14">
        <f t="shared" si="526"/>
        <v>1480</v>
      </c>
      <c r="AB435" s="18">
        <f t="shared" si="527"/>
        <v>2.96</v>
      </c>
    </row>
    <row r="436" spans="1:28" ht="31.5">
      <c r="A436" s="206">
        <f t="shared" si="528"/>
        <v>26.20000000000001</v>
      </c>
      <c r="B436" s="51" t="s">
        <v>293</v>
      </c>
      <c r="C436" s="52">
        <v>1320</v>
      </c>
      <c r="D436" s="53">
        <v>2.64</v>
      </c>
      <c r="E436" s="17">
        <f t="shared" si="520"/>
        <v>1320</v>
      </c>
      <c r="F436" s="18">
        <f t="shared" si="520"/>
        <v>2.64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1560</v>
      </c>
      <c r="Q436" s="18">
        <f t="shared" si="522"/>
        <v>3.12</v>
      </c>
      <c r="R436" s="92">
        <f t="shared" si="523"/>
        <v>1560</v>
      </c>
      <c r="S436" s="18">
        <f t="shared" si="524"/>
        <v>3.12</v>
      </c>
      <c r="T436" s="51"/>
      <c r="U436" s="53"/>
      <c r="V436" s="51"/>
      <c r="W436" s="53"/>
      <c r="X436" s="250">
        <v>2E-3</v>
      </c>
      <c r="Y436" s="312">
        <v>1480</v>
      </c>
      <c r="Z436" s="18">
        <f t="shared" si="525"/>
        <v>2.96</v>
      </c>
      <c r="AA436" s="14">
        <f t="shared" si="526"/>
        <v>1480</v>
      </c>
      <c r="AB436" s="18">
        <f t="shared" si="527"/>
        <v>2.96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2</v>
      </c>
      <c r="Q437" s="18">
        <f t="shared" si="522"/>
        <v>3.48</v>
      </c>
      <c r="R437" s="92">
        <f t="shared" si="523"/>
        <v>2</v>
      </c>
      <c r="S437" s="18">
        <f t="shared" si="524"/>
        <v>3.48</v>
      </c>
      <c r="T437" s="208"/>
      <c r="U437" s="210"/>
      <c r="V437" s="208"/>
      <c r="W437" s="210"/>
      <c r="X437" s="259">
        <v>1.74</v>
      </c>
      <c r="Y437" s="214">
        <v>2</v>
      </c>
      <c r="Z437" s="18">
        <f t="shared" si="525"/>
        <v>3.48</v>
      </c>
      <c r="AA437" s="14">
        <f t="shared" si="526"/>
        <v>2</v>
      </c>
      <c r="AB437" s="18">
        <f t="shared" si="527"/>
        <v>3.48</v>
      </c>
    </row>
    <row r="438" spans="1:28" ht="31.5">
      <c r="A438" s="206">
        <f t="shared" si="528"/>
        <v>26.220000000000013</v>
      </c>
      <c r="B438" s="51" t="s">
        <v>294</v>
      </c>
      <c r="C438" s="52">
        <v>1320</v>
      </c>
      <c r="D438" s="53">
        <v>6.6000000000000005</v>
      </c>
      <c r="E438" s="17">
        <f t="shared" si="520"/>
        <v>1320</v>
      </c>
      <c r="F438" s="18">
        <f t="shared" si="520"/>
        <v>6.6000000000000005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1560</v>
      </c>
      <c r="Q438" s="18">
        <f t="shared" si="522"/>
        <v>7.8</v>
      </c>
      <c r="R438" s="92">
        <f t="shared" si="523"/>
        <v>1560</v>
      </c>
      <c r="S438" s="18">
        <f t="shared" si="524"/>
        <v>7.8</v>
      </c>
      <c r="T438" s="51"/>
      <c r="U438" s="53"/>
      <c r="V438" s="51"/>
      <c r="W438" s="53"/>
      <c r="X438" s="250">
        <v>5.0000000000000001E-3</v>
      </c>
      <c r="Y438" s="312">
        <v>1480</v>
      </c>
      <c r="Z438" s="18">
        <f t="shared" si="525"/>
        <v>7.4</v>
      </c>
      <c r="AA438" s="14">
        <f t="shared" si="526"/>
        <v>1480</v>
      </c>
      <c r="AB438" s="18">
        <f t="shared" si="527"/>
        <v>7.4</v>
      </c>
    </row>
    <row r="439" spans="1:28" ht="31.5">
      <c r="A439" s="206">
        <f t="shared" si="528"/>
        <v>26.230000000000015</v>
      </c>
      <c r="B439" s="51" t="s">
        <v>93</v>
      </c>
      <c r="C439" s="52">
        <v>1320</v>
      </c>
      <c r="D439" s="53">
        <v>2.64</v>
      </c>
      <c r="E439" s="17">
        <f t="shared" si="520"/>
        <v>1320</v>
      </c>
      <c r="F439" s="18">
        <f t="shared" si="520"/>
        <v>2.64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1560</v>
      </c>
      <c r="Q439" s="18">
        <f t="shared" si="522"/>
        <v>3.12</v>
      </c>
      <c r="R439" s="92">
        <f t="shared" si="523"/>
        <v>1560</v>
      </c>
      <c r="S439" s="18">
        <f t="shared" si="524"/>
        <v>3.12</v>
      </c>
      <c r="T439" s="51"/>
      <c r="U439" s="53"/>
      <c r="V439" s="51"/>
      <c r="W439" s="53"/>
      <c r="X439" s="250">
        <v>2E-3</v>
      </c>
      <c r="Y439" s="312">
        <v>1480</v>
      </c>
      <c r="Z439" s="18">
        <f t="shared" si="525"/>
        <v>2.96</v>
      </c>
      <c r="AA439" s="14">
        <f t="shared" si="526"/>
        <v>1480</v>
      </c>
      <c r="AB439" s="18">
        <f t="shared" si="527"/>
        <v>2.96</v>
      </c>
    </row>
    <row r="440" spans="1:28" s="50" customFormat="1">
      <c r="A440" s="46"/>
      <c r="B440" s="89" t="s">
        <v>295</v>
      </c>
      <c r="C440" s="82"/>
      <c r="D440" s="84">
        <f>SUM(D418:D439)</f>
        <v>581.46</v>
      </c>
      <c r="E440" s="82"/>
      <c r="F440" s="84">
        <f>SUM(F418:F439)</f>
        <v>581.46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690.66000000000008</v>
      </c>
      <c r="R440" s="85"/>
      <c r="S440" s="84">
        <f>SUM(S418:S439)</f>
        <v>690.66000000000008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1480</v>
      </c>
      <c r="Z440" s="84">
        <f>SUM(Z418:Z439)</f>
        <v>669.82</v>
      </c>
      <c r="AA440" s="276"/>
      <c r="AB440" s="84">
        <f>SUM(AB418:AB439)</f>
        <v>669.82</v>
      </c>
    </row>
    <row r="441" spans="1:28" s="50" customFormat="1" ht="31.5">
      <c r="A441" s="46"/>
      <c r="B441" s="89" t="s">
        <v>296</v>
      </c>
      <c r="C441" s="82"/>
      <c r="D441" s="84">
        <f>D416+D440</f>
        <v>581.46</v>
      </c>
      <c r="E441" s="82"/>
      <c r="F441" s="84">
        <f>F416+F440</f>
        <v>581.46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1325.66</v>
      </c>
      <c r="R441" s="85"/>
      <c r="S441" s="84">
        <f>S416+S440</f>
        <v>1325.66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1480</v>
      </c>
      <c r="Z441" s="84">
        <f>Z416+Z440</f>
        <v>1233.3200000000002</v>
      </c>
      <c r="AA441" s="276"/>
      <c r="AB441" s="84">
        <f>AB416+AB440</f>
        <v>1233.3200000000002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581.46</v>
      </c>
      <c r="E514" s="228">
        <f t="shared" ref="E514" si="547">E440</f>
        <v>0</v>
      </c>
      <c r="F514" s="11">
        <f>F441</f>
        <v>581.46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1325.66</v>
      </c>
      <c r="R514" s="199">
        <f>R422</f>
        <v>13</v>
      </c>
      <c r="S514" s="11">
        <f>S441</f>
        <v>1325.66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1480</v>
      </c>
      <c r="Z514" s="11">
        <f>Z441</f>
        <v>1233.3200000000002</v>
      </c>
      <c r="AA514" s="199">
        <f>AA422</f>
        <v>13</v>
      </c>
      <c r="AB514" s="11">
        <f>AB441</f>
        <v>1233.3200000000002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581.46</v>
      </c>
      <c r="E515" s="228">
        <f t="shared" ref="E515" si="554">E514</f>
        <v>0</v>
      </c>
      <c r="F515" s="11">
        <f>F514</f>
        <v>581.46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1325.66</v>
      </c>
      <c r="R515" s="199">
        <f t="shared" ref="R515:U515" si="558">R514</f>
        <v>13</v>
      </c>
      <c r="S515" s="11">
        <f>S514</f>
        <v>1325.66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1480</v>
      </c>
      <c r="Z515" s="11">
        <f>Z514</f>
        <v>1233.3200000000002</v>
      </c>
      <c r="AA515" s="199">
        <f t="shared" si="560"/>
        <v>13</v>
      </c>
      <c r="AB515" s="11">
        <f>AB514</f>
        <v>1233.3200000000002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3229.3796999999995</v>
      </c>
      <c r="E516" s="228">
        <f t="shared" ref="E516" si="561">E515+E403</f>
        <v>0</v>
      </c>
      <c r="F516" s="11">
        <f>F403+F515</f>
        <v>2787.3836000000001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163.54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4837.1166836250004</v>
      </c>
      <c r="R516" s="199">
        <f t="shared" ref="R516:T516" si="565">R515+R403</f>
        <v>13</v>
      </c>
      <c r="S516" s="11">
        <f>S403+S515</f>
        <v>5000.6566836250004</v>
      </c>
      <c r="T516" s="228">
        <f t="shared" si="565"/>
        <v>0</v>
      </c>
      <c r="U516" s="11">
        <f>U403+U515</f>
        <v>163.54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1480</v>
      </c>
      <c r="Z516" s="11">
        <f>Z403+Z515</f>
        <v>4318.1017000000011</v>
      </c>
      <c r="AA516" s="199">
        <f t="shared" si="566"/>
        <v>13</v>
      </c>
      <c r="AB516" s="11">
        <f>AB403+AB515</f>
        <v>4481.641700000001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Jangaon&amp;C&amp;"-,Bold"&amp;18Costing Sheets for AWP&amp;&amp;B 2017-18 - SSA-RTE&amp;R&amp;"-,Bold"&amp;20Annexure-XII(Rs. in lakh)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>
    <tabColor theme="5" tint="-0.249977111117893"/>
  </sheetPr>
  <dimension ref="A1:AC517"/>
  <sheetViews>
    <sheetView showZeros="0" zoomScale="70" zoomScaleNormal="70" zoomScaleSheetLayoutView="70" workbookViewId="0">
      <pane xSplit="2" ySplit="5" topLeftCell="S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>
        <v>1</v>
      </c>
      <c r="Z59" s="18">
        <f t="shared" si="49"/>
        <v>3</v>
      </c>
      <c r="AA59" s="14">
        <f t="shared" si="50"/>
        <v>1</v>
      </c>
      <c r="AB59" s="18">
        <f t="shared" si="51"/>
        <v>3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20</v>
      </c>
      <c r="Z76" s="84">
        <f t="shared" si="57"/>
        <v>53.350000000000009</v>
      </c>
      <c r="AA76" s="276">
        <f t="shared" si="57"/>
        <v>20</v>
      </c>
      <c r="AB76" s="84">
        <f t="shared" si="57"/>
        <v>53.350000000000009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23</v>
      </c>
      <c r="Z77" s="84">
        <f t="shared" si="62"/>
        <v>60.600000000000009</v>
      </c>
      <c r="AA77" s="276">
        <f t="shared" si="62"/>
        <v>23</v>
      </c>
      <c r="AB77" s="84">
        <f t="shared" si="62"/>
        <v>60.600000000000009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23</v>
      </c>
      <c r="Z78" s="84">
        <f t="shared" si="67"/>
        <v>60.600000000000009</v>
      </c>
      <c r="AA78" s="276">
        <f t="shared" si="67"/>
        <v>23</v>
      </c>
      <c r="AB78" s="84">
        <f t="shared" si="67"/>
        <v>60.600000000000009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650</v>
      </c>
      <c r="Q145" s="18">
        <f t="shared" ref="Q145:Q146" si="141">O145*P145</f>
        <v>19.5</v>
      </c>
      <c r="R145" s="92">
        <f t="shared" ref="R145:R146" si="142">P145</f>
        <v>650</v>
      </c>
      <c r="S145" s="18">
        <f t="shared" ref="S145:S146" si="143">L145+Q145</f>
        <v>19.5</v>
      </c>
      <c r="T145" s="16"/>
      <c r="U145" s="18"/>
      <c r="V145" s="16"/>
      <c r="W145" s="18"/>
      <c r="X145" s="21">
        <v>0.03</v>
      </c>
      <c r="Y145" s="14">
        <v>650</v>
      </c>
      <c r="Z145" s="18">
        <f t="shared" ref="Z145:Z146" si="144">X145*Y145</f>
        <v>19.5</v>
      </c>
      <c r="AA145" s="14">
        <f t="shared" ref="AA145:AA146" si="145">Y145</f>
        <v>650</v>
      </c>
      <c r="AB145" s="18">
        <f t="shared" ref="AB145:AB146" si="146">U145+Z145</f>
        <v>19.5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650</v>
      </c>
      <c r="Q147" s="84">
        <f t="shared" si="149"/>
        <v>19.5</v>
      </c>
      <c r="R147" s="276">
        <f t="shared" si="149"/>
        <v>650</v>
      </c>
      <c r="S147" s="84">
        <f t="shared" si="149"/>
        <v>19.5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650</v>
      </c>
      <c r="Z147" s="84">
        <f t="shared" si="151"/>
        <v>19.5</v>
      </c>
      <c r="AA147" s="276">
        <f t="shared" si="151"/>
        <v>650</v>
      </c>
      <c r="AB147" s="84">
        <f t="shared" si="151"/>
        <v>19.5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185</v>
      </c>
      <c r="D164" s="18">
        <f>C164*O164</f>
        <v>11.1</v>
      </c>
      <c r="E164" s="19">
        <v>55</v>
      </c>
      <c r="F164" s="18"/>
      <c r="G164" s="8">
        <f t="shared" ref="G164:H167" si="182">E164/C164*100</f>
        <v>29.72972972972973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508</v>
      </c>
      <c r="Q166" s="18">
        <f t="shared" si="183"/>
        <v>15.24</v>
      </c>
      <c r="R166" s="92">
        <f t="shared" si="184"/>
        <v>508</v>
      </c>
      <c r="S166" s="18">
        <f t="shared" si="185"/>
        <v>15.24</v>
      </c>
      <c r="T166" s="16"/>
      <c r="U166" s="18"/>
      <c r="V166" s="16"/>
      <c r="W166" s="18"/>
      <c r="X166" s="21">
        <v>0.03</v>
      </c>
      <c r="Y166" s="14">
        <v>508</v>
      </c>
      <c r="Z166" s="18">
        <f t="shared" si="186"/>
        <v>15.24</v>
      </c>
      <c r="AA166" s="14">
        <f t="shared" si="187"/>
        <v>508</v>
      </c>
      <c r="AB166" s="18">
        <f t="shared" si="188"/>
        <v>15.24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185</v>
      </c>
      <c r="D168" s="84">
        <f>SUM(D164:D167)</f>
        <v>11.1</v>
      </c>
      <c r="E168" s="83">
        <f>SUM(E164:E167)</f>
        <v>55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508</v>
      </c>
      <c r="Q168" s="84">
        <f t="shared" si="191"/>
        <v>15.24</v>
      </c>
      <c r="R168" s="276">
        <f t="shared" si="191"/>
        <v>508</v>
      </c>
      <c r="S168" s="84">
        <f t="shared" si="191"/>
        <v>15.24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508</v>
      </c>
      <c r="Z168" s="84">
        <f t="shared" si="193"/>
        <v>15.24</v>
      </c>
      <c r="AA168" s="276">
        <f t="shared" si="193"/>
        <v>508</v>
      </c>
      <c r="AB168" s="84">
        <f t="shared" si="193"/>
        <v>15.24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55</v>
      </c>
      <c r="Q172" s="18">
        <f t="shared" si="195"/>
        <v>1.65</v>
      </c>
      <c r="R172" s="92">
        <f t="shared" si="196"/>
        <v>55</v>
      </c>
      <c r="S172" s="18">
        <f t="shared" si="197"/>
        <v>1.65</v>
      </c>
      <c r="T172" s="16"/>
      <c r="U172" s="18"/>
      <c r="V172" s="16"/>
      <c r="W172" s="18"/>
      <c r="X172" s="21">
        <v>0.03</v>
      </c>
      <c r="Y172" s="14">
        <v>55</v>
      </c>
      <c r="Z172" s="18">
        <f t="shared" si="198"/>
        <v>1.65</v>
      </c>
      <c r="AA172" s="14">
        <f t="shared" si="199"/>
        <v>55</v>
      </c>
      <c r="AB172" s="18">
        <f t="shared" si="200"/>
        <v>1.65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55</v>
      </c>
      <c r="Q174" s="84">
        <f t="shared" si="203"/>
        <v>1.65</v>
      </c>
      <c r="R174" s="276">
        <f t="shared" si="203"/>
        <v>55</v>
      </c>
      <c r="S174" s="84">
        <f t="shared" si="203"/>
        <v>1.65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55</v>
      </c>
      <c r="Z174" s="84">
        <f t="shared" si="205"/>
        <v>1.65</v>
      </c>
      <c r="AA174" s="276">
        <f t="shared" si="205"/>
        <v>55</v>
      </c>
      <c r="AB174" s="84">
        <f t="shared" si="205"/>
        <v>1.65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1980</v>
      </c>
      <c r="D176" s="18">
        <f>C176*O176</f>
        <v>118.8</v>
      </c>
      <c r="E176" s="19">
        <v>870</v>
      </c>
      <c r="F176" s="18"/>
      <c r="G176" s="8">
        <f t="shared" ref="G176:H179" si="206">E176/C176*100</f>
        <v>43.939393939393938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1153</v>
      </c>
      <c r="Q176" s="18">
        <f t="shared" ref="Q176:Q179" si="207">O176*P176</f>
        <v>69.179999999999993</v>
      </c>
      <c r="R176" s="92">
        <f t="shared" ref="R176:R179" si="208">P176</f>
        <v>1153</v>
      </c>
      <c r="S176" s="18">
        <f t="shared" ref="S176:S179" si="209">L176+Q176</f>
        <v>69.179999999999993</v>
      </c>
      <c r="T176" s="16"/>
      <c r="U176" s="18"/>
      <c r="V176" s="16"/>
      <c r="W176" s="18"/>
      <c r="X176" s="21">
        <v>0.06</v>
      </c>
      <c r="Y176" s="14">
        <v>870</v>
      </c>
      <c r="Z176" s="18">
        <f t="shared" ref="Z176:Z179" si="210">X176*Y176</f>
        <v>52.199999999999996</v>
      </c>
      <c r="AA176" s="14">
        <f t="shared" ref="AA176:AA179" si="211">Y176</f>
        <v>870</v>
      </c>
      <c r="AB176" s="18">
        <f t="shared" ref="AB176:AB179" si="212">U176+Z176</f>
        <v>52.199999999999996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1980</v>
      </c>
      <c r="D180" s="84">
        <f>SUM(D176:D179)</f>
        <v>118.8</v>
      </c>
      <c r="E180" s="83">
        <f>SUM(E176:E179)</f>
        <v>870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1153</v>
      </c>
      <c r="Q180" s="84">
        <f t="shared" si="215"/>
        <v>69.179999999999993</v>
      </c>
      <c r="R180" s="276">
        <f t="shared" si="215"/>
        <v>1153</v>
      </c>
      <c r="S180" s="84">
        <f t="shared" si="215"/>
        <v>69.179999999999993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870</v>
      </c>
      <c r="Z180" s="84">
        <f t="shared" si="217"/>
        <v>52.199999999999996</v>
      </c>
      <c r="AA180" s="276">
        <f t="shared" si="217"/>
        <v>870</v>
      </c>
      <c r="AB180" s="84">
        <f t="shared" si="217"/>
        <v>52.199999999999996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2165</v>
      </c>
      <c r="D193" s="84">
        <f>D156+D162+D168+D174+D180+D186+D192</f>
        <v>129.9</v>
      </c>
      <c r="E193" s="83">
        <f>E156+E162+E168+E174+E180+E186+E192</f>
        <v>925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1716</v>
      </c>
      <c r="Q193" s="84">
        <f t="shared" si="244"/>
        <v>86.07</v>
      </c>
      <c r="R193" s="276">
        <f t="shared" si="244"/>
        <v>1716</v>
      </c>
      <c r="S193" s="84">
        <f t="shared" si="244"/>
        <v>86.07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1433</v>
      </c>
      <c r="Z193" s="84">
        <f t="shared" si="246"/>
        <v>69.09</v>
      </c>
      <c r="AA193" s="276">
        <f t="shared" si="246"/>
        <v>1433</v>
      </c>
      <c r="AB193" s="84">
        <f t="shared" si="246"/>
        <v>69.09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17268</v>
      </c>
      <c r="Q197" s="212">
        <f t="shared" ref="Q197:Q205" si="248">O197*P197</f>
        <v>25.902000000000001</v>
      </c>
      <c r="R197" s="313">
        <f t="shared" ref="R197:R205" si="249">P197</f>
        <v>17268</v>
      </c>
      <c r="S197" s="212">
        <f t="shared" ref="S197:S205" si="250">L197+Q197</f>
        <v>25.902000000000001</v>
      </c>
      <c r="T197" s="335"/>
      <c r="U197" s="212"/>
      <c r="V197" s="335"/>
      <c r="W197" s="212"/>
      <c r="X197" s="338">
        <v>1.5E-3</v>
      </c>
      <c r="Y197" s="214">
        <v>17268</v>
      </c>
      <c r="Z197" s="212">
        <f t="shared" ref="Z197:Z205" si="251">X197*Y197</f>
        <v>25.902000000000001</v>
      </c>
      <c r="AA197" s="214">
        <f t="shared" ref="AA197:AA205" si="252">Y197</f>
        <v>17268</v>
      </c>
      <c r="AB197" s="212">
        <f t="shared" ref="AB197:AB205" si="253">U197+Z197</f>
        <v>25.902000000000001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18</v>
      </c>
      <c r="Q198" s="212">
        <f t="shared" si="248"/>
        <v>2.7E-2</v>
      </c>
      <c r="R198" s="313">
        <f t="shared" si="249"/>
        <v>18</v>
      </c>
      <c r="S198" s="212">
        <f t="shared" si="250"/>
        <v>2.7E-2</v>
      </c>
      <c r="T198" s="335"/>
      <c r="U198" s="212"/>
      <c r="V198" s="335"/>
      <c r="W198" s="212"/>
      <c r="X198" s="338">
        <v>1.5E-3</v>
      </c>
      <c r="Y198" s="214">
        <v>18</v>
      </c>
      <c r="Z198" s="212">
        <f t="shared" si="251"/>
        <v>2.7E-2</v>
      </c>
      <c r="AA198" s="214">
        <f t="shared" si="252"/>
        <v>18</v>
      </c>
      <c r="AB198" s="212">
        <f t="shared" si="253"/>
        <v>2.7E-2</v>
      </c>
    </row>
    <row r="199" spans="1:28" s="339" customFormat="1">
      <c r="A199" s="211"/>
      <c r="B199" s="335" t="s">
        <v>126</v>
      </c>
      <c r="C199" s="336">
        <v>5</v>
      </c>
      <c r="D199" s="212">
        <f>C199*0.0015</f>
        <v>7.4999999999999997E-3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13</v>
      </c>
      <c r="Q199" s="212">
        <f t="shared" si="248"/>
        <v>1.95E-2</v>
      </c>
      <c r="R199" s="313">
        <f t="shared" si="249"/>
        <v>13</v>
      </c>
      <c r="S199" s="212">
        <f t="shared" si="250"/>
        <v>1.95E-2</v>
      </c>
      <c r="T199" s="335"/>
      <c r="U199" s="212"/>
      <c r="V199" s="335"/>
      <c r="W199" s="212"/>
      <c r="X199" s="338">
        <v>1.5E-3</v>
      </c>
      <c r="Y199" s="214">
        <v>13</v>
      </c>
      <c r="Z199" s="212">
        <f t="shared" si="251"/>
        <v>1.95E-2</v>
      </c>
      <c r="AA199" s="214">
        <f t="shared" si="252"/>
        <v>13</v>
      </c>
      <c r="AB199" s="212">
        <f t="shared" si="253"/>
        <v>1.95E-2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22126</v>
      </c>
      <c r="Q200" s="212">
        <f t="shared" si="248"/>
        <v>33.189</v>
      </c>
      <c r="R200" s="313">
        <f t="shared" si="249"/>
        <v>22126</v>
      </c>
      <c r="S200" s="212">
        <f t="shared" si="250"/>
        <v>33.189</v>
      </c>
      <c r="T200" s="335"/>
      <c r="U200" s="212"/>
      <c r="V200" s="335"/>
      <c r="W200" s="212"/>
      <c r="X200" s="338">
        <v>1.5E-3</v>
      </c>
      <c r="Y200" s="214">
        <v>22126</v>
      </c>
      <c r="Z200" s="212">
        <f t="shared" si="251"/>
        <v>33.189</v>
      </c>
      <c r="AA200" s="214">
        <f t="shared" si="252"/>
        <v>22126</v>
      </c>
      <c r="AB200" s="212">
        <f t="shared" si="253"/>
        <v>33.189</v>
      </c>
    </row>
    <row r="201" spans="1:28" s="339" customFormat="1">
      <c r="A201" s="211"/>
      <c r="B201" s="335" t="s">
        <v>128</v>
      </c>
      <c r="C201" s="336">
        <v>30</v>
      </c>
      <c r="D201" s="212">
        <f>C201*0.0015</f>
        <v>4.4999999999999998E-2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16</v>
      </c>
      <c r="Q201" s="212">
        <f t="shared" si="248"/>
        <v>2.4E-2</v>
      </c>
      <c r="R201" s="313">
        <f t="shared" si="249"/>
        <v>16</v>
      </c>
      <c r="S201" s="212">
        <f t="shared" si="250"/>
        <v>2.4E-2</v>
      </c>
      <c r="T201" s="335"/>
      <c r="U201" s="212"/>
      <c r="V201" s="335"/>
      <c r="W201" s="212"/>
      <c r="X201" s="338">
        <v>1.5E-3</v>
      </c>
      <c r="Y201" s="214">
        <v>16</v>
      </c>
      <c r="Z201" s="212">
        <f t="shared" si="251"/>
        <v>2.4E-2</v>
      </c>
      <c r="AA201" s="214">
        <f t="shared" si="252"/>
        <v>16</v>
      </c>
      <c r="AB201" s="212">
        <f t="shared" si="253"/>
        <v>2.4E-2</v>
      </c>
    </row>
    <row r="202" spans="1:28" s="339" customFormat="1">
      <c r="A202" s="211"/>
      <c r="B202" s="335" t="s">
        <v>129</v>
      </c>
      <c r="C202" s="336">
        <v>28</v>
      </c>
      <c r="D202" s="212">
        <f>C202*0.0015</f>
        <v>4.2000000000000003E-2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20</v>
      </c>
      <c r="Q202" s="212">
        <f t="shared" si="248"/>
        <v>0.03</v>
      </c>
      <c r="R202" s="313">
        <f t="shared" si="249"/>
        <v>20</v>
      </c>
      <c r="S202" s="212">
        <f t="shared" si="250"/>
        <v>0.03</v>
      </c>
      <c r="T202" s="335"/>
      <c r="U202" s="212"/>
      <c r="V202" s="335"/>
      <c r="W202" s="212"/>
      <c r="X202" s="338">
        <v>1.5E-3</v>
      </c>
      <c r="Y202" s="214">
        <v>20</v>
      </c>
      <c r="Z202" s="212">
        <f t="shared" si="251"/>
        <v>0.03</v>
      </c>
      <c r="AA202" s="214">
        <f t="shared" si="252"/>
        <v>20</v>
      </c>
      <c r="AB202" s="212">
        <f t="shared" si="253"/>
        <v>0.03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20699</v>
      </c>
      <c r="Q203" s="212">
        <f t="shared" si="248"/>
        <v>51.747500000000002</v>
      </c>
      <c r="R203" s="313">
        <f t="shared" si="249"/>
        <v>20699</v>
      </c>
      <c r="S203" s="212">
        <f t="shared" si="250"/>
        <v>51.747500000000002</v>
      </c>
      <c r="T203" s="335"/>
      <c r="U203" s="212"/>
      <c r="V203" s="335"/>
      <c r="W203" s="212"/>
      <c r="X203" s="338">
        <v>2.5000000000000001E-3</v>
      </c>
      <c r="Y203" s="214">
        <v>20699</v>
      </c>
      <c r="Z203" s="212">
        <f t="shared" si="251"/>
        <v>51.747500000000002</v>
      </c>
      <c r="AA203" s="214">
        <f t="shared" si="252"/>
        <v>20699</v>
      </c>
      <c r="AB203" s="212">
        <f t="shared" si="253"/>
        <v>51.747500000000002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74</v>
      </c>
      <c r="D204" s="212">
        <f>C204*0.0025</f>
        <v>0.185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9</v>
      </c>
      <c r="Q204" s="212">
        <f t="shared" si="248"/>
        <v>2.2499999999999999E-2</v>
      </c>
      <c r="R204" s="313">
        <f t="shared" si="249"/>
        <v>9</v>
      </c>
      <c r="S204" s="212">
        <f t="shared" si="250"/>
        <v>2.2499999999999999E-2</v>
      </c>
      <c r="T204" s="335"/>
      <c r="U204" s="212"/>
      <c r="V204" s="335"/>
      <c r="W204" s="212"/>
      <c r="X204" s="338">
        <v>2.5000000000000001E-3</v>
      </c>
      <c r="Y204" s="214">
        <v>9</v>
      </c>
      <c r="Z204" s="212">
        <f t="shared" si="251"/>
        <v>2.2499999999999999E-2</v>
      </c>
      <c r="AA204" s="214">
        <f t="shared" si="252"/>
        <v>9</v>
      </c>
      <c r="AB204" s="212">
        <f t="shared" si="253"/>
        <v>2.2499999999999999E-2</v>
      </c>
    </row>
    <row r="205" spans="1:28">
      <c r="A205" s="8">
        <f>+A204+0.01</f>
        <v>7.0399999999999991</v>
      </c>
      <c r="B205" s="16" t="s">
        <v>132</v>
      </c>
      <c r="C205" s="17">
        <v>31</v>
      </c>
      <c r="D205" s="18">
        <f>C205*0.0025</f>
        <v>7.7499999999999999E-2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21</v>
      </c>
      <c r="Q205" s="18">
        <f t="shared" si="248"/>
        <v>5.2499999999999998E-2</v>
      </c>
      <c r="R205" s="92">
        <f t="shared" si="249"/>
        <v>21</v>
      </c>
      <c r="S205" s="18">
        <f t="shared" si="250"/>
        <v>5.2499999999999998E-2</v>
      </c>
      <c r="T205" s="16"/>
      <c r="U205" s="18"/>
      <c r="V205" s="16"/>
      <c r="W205" s="18"/>
      <c r="X205" s="21">
        <v>2.5000000000000001E-3</v>
      </c>
      <c r="Y205" s="14">
        <v>21</v>
      </c>
      <c r="Z205" s="18">
        <f t="shared" si="251"/>
        <v>5.2499999999999998E-2</v>
      </c>
      <c r="AA205" s="14">
        <f t="shared" si="252"/>
        <v>21</v>
      </c>
      <c r="AB205" s="18">
        <f t="shared" si="253"/>
        <v>5.2499999999999998E-2</v>
      </c>
    </row>
    <row r="206" spans="1:28" s="50" customFormat="1">
      <c r="A206" s="46"/>
      <c r="B206" s="82" t="s">
        <v>104</v>
      </c>
      <c r="C206" s="83">
        <f>SUM(C197:C205)</f>
        <v>168</v>
      </c>
      <c r="D206" s="84">
        <f>SUM(D197:D205)</f>
        <v>0.35699999999999998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60190</v>
      </c>
      <c r="Q206" s="84">
        <f t="shared" si="256"/>
        <v>111.014</v>
      </c>
      <c r="R206" s="276">
        <f t="shared" si="256"/>
        <v>60190</v>
      </c>
      <c r="S206" s="84">
        <f t="shared" si="256"/>
        <v>111.014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60190</v>
      </c>
      <c r="Z206" s="84">
        <f t="shared" si="258"/>
        <v>111.014</v>
      </c>
      <c r="AA206" s="276">
        <f t="shared" si="258"/>
        <v>60190</v>
      </c>
      <c r="AB206" s="84">
        <f t="shared" si="258"/>
        <v>111.014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26432</v>
      </c>
      <c r="D208" s="18">
        <v>105.72800000000001</v>
      </c>
      <c r="E208" s="17">
        <f>C208</f>
        <v>26432</v>
      </c>
      <c r="F208" s="18">
        <f>D208</f>
        <v>105.72800000000001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25245</v>
      </c>
      <c r="Q208" s="18">
        <f t="shared" ref="Q208:Q211" si="260">O208*P208</f>
        <v>100.98</v>
      </c>
      <c r="R208" s="92">
        <f t="shared" ref="R208:R211" si="261">P208</f>
        <v>25245</v>
      </c>
      <c r="S208" s="18">
        <f t="shared" ref="S208:S211" si="262">L208+Q208</f>
        <v>100.98</v>
      </c>
      <c r="T208" s="16"/>
      <c r="U208" s="18"/>
      <c r="V208" s="16"/>
      <c r="W208" s="18"/>
      <c r="X208" s="21">
        <v>4.0000000000000001E-3</v>
      </c>
      <c r="Y208" s="14">
        <v>25245</v>
      </c>
      <c r="Z208" s="18">
        <f t="shared" ref="Z208:Z211" si="263">X208*Y208</f>
        <v>100.98</v>
      </c>
      <c r="AA208" s="14">
        <f t="shared" ref="AA208:AA211" si="264">Y208</f>
        <v>25245</v>
      </c>
      <c r="AB208" s="18">
        <f t="shared" ref="AB208:AB211" si="265">U208+Z208</f>
        <v>100.98</v>
      </c>
    </row>
    <row r="209" spans="1:28">
      <c r="A209" s="8">
        <f>+A208+0.01</f>
        <v>8.02</v>
      </c>
      <c r="B209" s="16" t="s">
        <v>135</v>
      </c>
      <c r="C209" s="17">
        <v>3709</v>
      </c>
      <c r="D209" s="18">
        <v>14.836</v>
      </c>
      <c r="E209" s="17">
        <f t="shared" ref="E209:F211" si="266">C209</f>
        <v>3709</v>
      </c>
      <c r="F209" s="18">
        <f t="shared" si="266"/>
        <v>14.836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4069</v>
      </c>
      <c r="Q209" s="18">
        <f t="shared" si="260"/>
        <v>16.276</v>
      </c>
      <c r="R209" s="92">
        <f t="shared" si="261"/>
        <v>4069</v>
      </c>
      <c r="S209" s="18">
        <f t="shared" si="262"/>
        <v>16.276</v>
      </c>
      <c r="T209" s="16"/>
      <c r="U209" s="18"/>
      <c r="V209" s="16"/>
      <c r="W209" s="18"/>
      <c r="X209" s="21">
        <v>4.0000000000000001E-3</v>
      </c>
      <c r="Y209" s="14">
        <v>4069</v>
      </c>
      <c r="Z209" s="18">
        <f t="shared" si="263"/>
        <v>16.276</v>
      </c>
      <c r="AA209" s="14">
        <f t="shared" si="264"/>
        <v>4069</v>
      </c>
      <c r="AB209" s="18">
        <f t="shared" si="265"/>
        <v>16.276</v>
      </c>
    </row>
    <row r="210" spans="1:28">
      <c r="A210" s="8">
        <f>+A209+0.01</f>
        <v>8.0299999999999994</v>
      </c>
      <c r="B210" s="16" t="s">
        <v>136</v>
      </c>
      <c r="C210" s="17">
        <v>7770</v>
      </c>
      <c r="D210" s="18">
        <v>31.080000000000002</v>
      </c>
      <c r="E210" s="17">
        <f t="shared" si="266"/>
        <v>7770</v>
      </c>
      <c r="F210" s="18">
        <f t="shared" si="266"/>
        <v>31.080000000000002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8432</v>
      </c>
      <c r="Q210" s="18">
        <f t="shared" si="260"/>
        <v>33.728000000000002</v>
      </c>
      <c r="R210" s="92">
        <f t="shared" si="261"/>
        <v>8432</v>
      </c>
      <c r="S210" s="18">
        <f t="shared" si="262"/>
        <v>33.728000000000002</v>
      </c>
      <c r="T210" s="16"/>
      <c r="U210" s="18"/>
      <c r="V210" s="16"/>
      <c r="W210" s="18"/>
      <c r="X210" s="21">
        <v>4.0000000000000001E-3</v>
      </c>
      <c r="Y210" s="14">
        <v>8432</v>
      </c>
      <c r="Z210" s="18">
        <f t="shared" si="263"/>
        <v>33.728000000000002</v>
      </c>
      <c r="AA210" s="14">
        <f t="shared" si="264"/>
        <v>8432</v>
      </c>
      <c r="AB210" s="18">
        <f t="shared" si="265"/>
        <v>33.728000000000002</v>
      </c>
    </row>
    <row r="211" spans="1:28">
      <c r="A211" s="8">
        <f>+A210+0.01</f>
        <v>8.0399999999999991</v>
      </c>
      <c r="B211" s="16" t="s">
        <v>137</v>
      </c>
      <c r="C211" s="17">
        <v>12929</v>
      </c>
      <c r="D211" s="18">
        <v>51.716000000000001</v>
      </c>
      <c r="E211" s="17">
        <f t="shared" si="266"/>
        <v>12929</v>
      </c>
      <c r="F211" s="18">
        <f t="shared" si="266"/>
        <v>51.716000000000001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10144</v>
      </c>
      <c r="Q211" s="18">
        <f t="shared" si="260"/>
        <v>40.576000000000001</v>
      </c>
      <c r="R211" s="92">
        <f t="shared" si="261"/>
        <v>10144</v>
      </c>
      <c r="S211" s="18">
        <f t="shared" si="262"/>
        <v>40.576000000000001</v>
      </c>
      <c r="T211" s="16"/>
      <c r="U211" s="18"/>
      <c r="V211" s="16"/>
      <c r="W211" s="18"/>
      <c r="X211" s="21">
        <v>4.0000000000000001E-3</v>
      </c>
      <c r="Y211" s="14">
        <v>10144</v>
      </c>
      <c r="Z211" s="18">
        <f t="shared" si="263"/>
        <v>40.576000000000001</v>
      </c>
      <c r="AA211" s="14">
        <f t="shared" si="264"/>
        <v>10144</v>
      </c>
      <c r="AB211" s="18">
        <f t="shared" si="265"/>
        <v>40.576000000000001</v>
      </c>
    </row>
    <row r="212" spans="1:28" s="50" customFormat="1">
      <c r="A212" s="46"/>
      <c r="B212" s="82" t="s">
        <v>106</v>
      </c>
      <c r="C212" s="83">
        <f>SUM(C208:C211)</f>
        <v>50840</v>
      </c>
      <c r="D212" s="84">
        <f>SUM(D208:D211)</f>
        <v>203.36</v>
      </c>
      <c r="E212" s="83">
        <f>SUM(E208:E211)</f>
        <v>50840</v>
      </c>
      <c r="F212" s="84">
        <f>SUM(F208:F211)</f>
        <v>203.36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47890</v>
      </c>
      <c r="Q212" s="84">
        <f t="shared" si="269"/>
        <v>191.56</v>
      </c>
      <c r="R212" s="276">
        <f t="shared" si="269"/>
        <v>47890</v>
      </c>
      <c r="S212" s="84">
        <f t="shared" si="269"/>
        <v>191.56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47890</v>
      </c>
      <c r="Z212" s="84">
        <f>SUM(Z208:Z211)</f>
        <v>191.56</v>
      </c>
      <c r="AA212" s="276">
        <f>SUM(AA208:AA211)</f>
        <v>47890</v>
      </c>
      <c r="AB212" s="84">
        <f>SUM(AB208:AB211)</f>
        <v>191.56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154</v>
      </c>
      <c r="D241" s="164">
        <f>C241*0.429*12</f>
        <v>792.79200000000003</v>
      </c>
      <c r="E241" s="163">
        <f>C241</f>
        <v>154</v>
      </c>
      <c r="F241" s="164">
        <f>D241</f>
        <v>792.79200000000003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154</v>
      </c>
      <c r="Q241" s="18">
        <f t="shared" ref="Q241:Q254" si="299">O241*P241*12</f>
        <v>842.6880000000001</v>
      </c>
      <c r="R241" s="92">
        <f t="shared" ref="R241:R257" si="300">P241</f>
        <v>154</v>
      </c>
      <c r="S241" s="18">
        <f t="shared" ref="S241:S257" si="301">L241+Q241</f>
        <v>842.6880000000001</v>
      </c>
      <c r="T241" s="162"/>
      <c r="U241" s="164"/>
      <c r="V241" s="162"/>
      <c r="W241" s="164"/>
      <c r="X241" s="166">
        <v>0.45600000000000002</v>
      </c>
      <c r="Y241" s="331">
        <v>154</v>
      </c>
      <c r="Z241" s="121">
        <f>X241*Y241*12</f>
        <v>842.6880000000001</v>
      </c>
      <c r="AA241" s="321">
        <f>Y241</f>
        <v>154</v>
      </c>
      <c r="AB241" s="121">
        <f>U241+Z241</f>
        <v>842.6880000000001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43</v>
      </c>
      <c r="D246" s="176">
        <f>C246*0.6006*12</f>
        <v>309.90960000000001</v>
      </c>
      <c r="E246" s="163">
        <f t="shared" ref="E246:E248" si="309">C246</f>
        <v>43</v>
      </c>
      <c r="F246" s="164">
        <f t="shared" ref="F246:F248" si="310">D246</f>
        <v>309.90960000000001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43</v>
      </c>
      <c r="Q246" s="18">
        <f t="shared" si="299"/>
        <v>329.72399999999999</v>
      </c>
      <c r="R246" s="92">
        <f t="shared" si="300"/>
        <v>43</v>
      </c>
      <c r="S246" s="18">
        <f t="shared" si="301"/>
        <v>329.72399999999999</v>
      </c>
      <c r="T246" s="174"/>
      <c r="U246" s="176"/>
      <c r="V246" s="174"/>
      <c r="W246" s="176"/>
      <c r="X246" s="177">
        <v>0.63900000000000001</v>
      </c>
      <c r="Y246" s="278">
        <v>43</v>
      </c>
      <c r="Z246" s="121">
        <f t="shared" ref="Z246:Z254" si="311">X246*Y246*12</f>
        <v>329.72399999999999</v>
      </c>
      <c r="AA246" s="321">
        <f t="shared" si="306"/>
        <v>43</v>
      </c>
      <c r="AB246" s="121">
        <f t="shared" ref="AB246:AB257" si="312">U246+Z246</f>
        <v>329.72399999999999</v>
      </c>
    </row>
    <row r="247" spans="1:28" s="125" customFormat="1">
      <c r="A247" s="118"/>
      <c r="B247" s="174" t="s">
        <v>151</v>
      </c>
      <c r="C247" s="175">
        <f t="shared" si="308"/>
        <v>41</v>
      </c>
      <c r="D247" s="176">
        <f t="shared" ref="D247:D248" si="313">C247*0.6006*12</f>
        <v>295.49520000000001</v>
      </c>
      <c r="E247" s="163">
        <f t="shared" si="309"/>
        <v>41</v>
      </c>
      <c r="F247" s="164">
        <f t="shared" si="310"/>
        <v>295.49520000000001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41</v>
      </c>
      <c r="Q247" s="18">
        <f t="shared" si="299"/>
        <v>314.38800000000003</v>
      </c>
      <c r="R247" s="92">
        <f t="shared" si="300"/>
        <v>41</v>
      </c>
      <c r="S247" s="18">
        <f t="shared" si="301"/>
        <v>314.38800000000003</v>
      </c>
      <c r="T247" s="174"/>
      <c r="U247" s="176"/>
      <c r="V247" s="174"/>
      <c r="W247" s="176"/>
      <c r="X247" s="177">
        <v>0.63900000000000001</v>
      </c>
      <c r="Y247" s="278">
        <v>41</v>
      </c>
      <c r="Z247" s="121">
        <f t="shared" si="311"/>
        <v>314.38800000000003</v>
      </c>
      <c r="AA247" s="321">
        <f t="shared" si="306"/>
        <v>41</v>
      </c>
      <c r="AB247" s="121">
        <f t="shared" si="312"/>
        <v>314.38800000000003</v>
      </c>
    </row>
    <row r="248" spans="1:28" s="125" customFormat="1">
      <c r="A248" s="118"/>
      <c r="B248" s="174" t="s">
        <v>152</v>
      </c>
      <c r="C248" s="175">
        <f t="shared" si="308"/>
        <v>49</v>
      </c>
      <c r="D248" s="176">
        <f t="shared" si="313"/>
        <v>353.15280000000001</v>
      </c>
      <c r="E248" s="163">
        <f t="shared" si="309"/>
        <v>49</v>
      </c>
      <c r="F248" s="164">
        <f t="shared" si="310"/>
        <v>353.15280000000001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49</v>
      </c>
      <c r="Q248" s="18">
        <f t="shared" si="299"/>
        <v>375.73199999999997</v>
      </c>
      <c r="R248" s="92">
        <f t="shared" si="300"/>
        <v>49</v>
      </c>
      <c r="S248" s="18">
        <f t="shared" si="301"/>
        <v>375.73199999999997</v>
      </c>
      <c r="T248" s="174"/>
      <c r="U248" s="176"/>
      <c r="V248" s="174"/>
      <c r="W248" s="176"/>
      <c r="X248" s="177">
        <v>0.63900000000000001</v>
      </c>
      <c r="Y248" s="278">
        <v>49</v>
      </c>
      <c r="Z248" s="121">
        <f t="shared" si="311"/>
        <v>375.73199999999997</v>
      </c>
      <c r="AA248" s="321">
        <f t="shared" si="306"/>
        <v>49</v>
      </c>
      <c r="AB248" s="121">
        <f t="shared" si="312"/>
        <v>375.73199999999997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64</v>
      </c>
      <c r="D255" s="176">
        <f>C255*0.12*10</f>
        <v>76.8</v>
      </c>
      <c r="E255" s="163">
        <f t="shared" ref="E255:E257" si="314">C255</f>
        <v>64</v>
      </c>
      <c r="F255" s="164">
        <f t="shared" ref="F255:F257" si="315">D255</f>
        <v>76.8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64</v>
      </c>
      <c r="Q255" s="18">
        <f>O255*P255*10</f>
        <v>76.8</v>
      </c>
      <c r="R255" s="92">
        <f t="shared" si="300"/>
        <v>64</v>
      </c>
      <c r="S255" s="18">
        <f t="shared" si="301"/>
        <v>76.8</v>
      </c>
      <c r="T255" s="178"/>
      <c r="U255" s="176"/>
      <c r="V255" s="178"/>
      <c r="W255" s="176"/>
      <c r="X255" s="177">
        <v>0.12</v>
      </c>
      <c r="Y255" s="278">
        <v>64</v>
      </c>
      <c r="Z255" s="18">
        <f t="shared" ref="Z255:Z257" si="316">X255*Y255*10</f>
        <v>76.8</v>
      </c>
      <c r="AA255" s="321">
        <f t="shared" si="306"/>
        <v>64</v>
      </c>
      <c r="AB255" s="121">
        <f t="shared" si="312"/>
        <v>76.8</v>
      </c>
    </row>
    <row r="256" spans="1:28" s="125" customFormat="1">
      <c r="A256" s="118"/>
      <c r="B256" s="178" t="s">
        <v>157</v>
      </c>
      <c r="C256" s="175">
        <f t="shared" ref="C256:C257" si="317">P256</f>
        <v>23</v>
      </c>
      <c r="D256" s="176">
        <f t="shared" ref="D256:D257" si="318">C256*0.12*10</f>
        <v>27.599999999999998</v>
      </c>
      <c r="E256" s="163">
        <f t="shared" si="314"/>
        <v>23</v>
      </c>
      <c r="F256" s="164">
        <f t="shared" si="315"/>
        <v>27.599999999999998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23</v>
      </c>
      <c r="Q256" s="18">
        <f>O256*P256*10</f>
        <v>27.599999999999998</v>
      </c>
      <c r="R256" s="92">
        <f t="shared" si="300"/>
        <v>23</v>
      </c>
      <c r="S256" s="18">
        <f t="shared" si="301"/>
        <v>27.599999999999998</v>
      </c>
      <c r="T256" s="178"/>
      <c r="U256" s="176"/>
      <c r="V256" s="178"/>
      <c r="W256" s="176"/>
      <c r="X256" s="177">
        <v>0.12</v>
      </c>
      <c r="Y256" s="278">
        <v>23</v>
      </c>
      <c r="Z256" s="18">
        <f t="shared" si="316"/>
        <v>27.599999999999998</v>
      </c>
      <c r="AA256" s="321">
        <f t="shared" si="306"/>
        <v>23</v>
      </c>
      <c r="AB256" s="121">
        <f t="shared" si="312"/>
        <v>27.599999999999998</v>
      </c>
    </row>
    <row r="257" spans="1:28" s="125" customFormat="1">
      <c r="A257" s="118"/>
      <c r="B257" s="178" t="s">
        <v>167</v>
      </c>
      <c r="C257" s="175">
        <f t="shared" si="317"/>
        <v>57</v>
      </c>
      <c r="D257" s="176">
        <f t="shared" si="318"/>
        <v>68.400000000000006</v>
      </c>
      <c r="E257" s="163">
        <f t="shared" si="314"/>
        <v>57</v>
      </c>
      <c r="F257" s="164">
        <f t="shared" si="315"/>
        <v>68.400000000000006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57</v>
      </c>
      <c r="Q257" s="18">
        <f>O257*P257*10</f>
        <v>68.400000000000006</v>
      </c>
      <c r="R257" s="92">
        <f t="shared" si="300"/>
        <v>57</v>
      </c>
      <c r="S257" s="18">
        <f t="shared" si="301"/>
        <v>68.400000000000006</v>
      </c>
      <c r="T257" s="178"/>
      <c r="U257" s="176"/>
      <c r="V257" s="178"/>
      <c r="W257" s="176"/>
      <c r="X257" s="177">
        <v>0.12</v>
      </c>
      <c r="Y257" s="278">
        <v>57</v>
      </c>
      <c r="Z257" s="18">
        <f t="shared" si="316"/>
        <v>68.400000000000006</v>
      </c>
      <c r="AA257" s="321">
        <f t="shared" si="306"/>
        <v>57</v>
      </c>
      <c r="AB257" s="121">
        <f t="shared" si="312"/>
        <v>68.400000000000006</v>
      </c>
    </row>
    <row r="258" spans="1:28" s="50" customFormat="1">
      <c r="A258" s="179"/>
      <c r="B258" s="159" t="s">
        <v>106</v>
      </c>
      <c r="C258" s="160">
        <f>SUM(C241:C257)</f>
        <v>431</v>
      </c>
      <c r="D258" s="161">
        <f>SUM(D241:D257)</f>
        <v>1924.1496000000002</v>
      </c>
      <c r="E258" s="160">
        <f>SUM(E241:E257)</f>
        <v>431</v>
      </c>
      <c r="F258" s="161">
        <f>SUM(F241:F257)</f>
        <v>1924.1496000000002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431</v>
      </c>
      <c r="Q258" s="161">
        <f t="shared" si="321"/>
        <v>2035.3320000000001</v>
      </c>
      <c r="R258" s="301">
        <f t="shared" si="321"/>
        <v>431</v>
      </c>
      <c r="S258" s="161">
        <f t="shared" si="321"/>
        <v>2035.3320000000001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431</v>
      </c>
      <c r="Z258" s="161">
        <f t="shared" si="323"/>
        <v>2035.3320000000001</v>
      </c>
      <c r="AA258" s="301">
        <f t="shared" si="323"/>
        <v>431</v>
      </c>
      <c r="AB258" s="161">
        <f t="shared" si="323"/>
        <v>2035.3320000000001</v>
      </c>
    </row>
    <row r="259" spans="1:28" s="50" customFormat="1">
      <c r="A259" s="179"/>
      <c r="B259" s="180" t="s">
        <v>10</v>
      </c>
      <c r="C259" s="181">
        <f>C258</f>
        <v>431</v>
      </c>
      <c r="D259" s="182">
        <f>D258</f>
        <v>1924.1496000000002</v>
      </c>
      <c r="E259" s="181">
        <f>E258</f>
        <v>431</v>
      </c>
      <c r="F259" s="182">
        <f>F258</f>
        <v>1924.1496000000002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431</v>
      </c>
      <c r="Q259" s="182">
        <f t="shared" si="326"/>
        <v>2035.3320000000001</v>
      </c>
      <c r="R259" s="304">
        <f t="shared" si="326"/>
        <v>431</v>
      </c>
      <c r="S259" s="182">
        <f t="shared" si="326"/>
        <v>2035.3320000000001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431</v>
      </c>
      <c r="Z259" s="182">
        <f t="shared" si="328"/>
        <v>2035.3320000000001</v>
      </c>
      <c r="AA259" s="304">
        <f t="shared" si="328"/>
        <v>431</v>
      </c>
      <c r="AB259" s="182">
        <f t="shared" si="328"/>
        <v>2035.3320000000001</v>
      </c>
    </row>
    <row r="260" spans="1:28" s="50" customFormat="1">
      <c r="A260" s="179"/>
      <c r="B260" s="180" t="s">
        <v>168</v>
      </c>
      <c r="C260" s="181">
        <f>C238+C259</f>
        <v>431</v>
      </c>
      <c r="D260" s="182">
        <f>D238+D259</f>
        <v>1924.1496000000002</v>
      </c>
      <c r="E260" s="181">
        <f>E238+E259</f>
        <v>431</v>
      </c>
      <c r="F260" s="182">
        <f>F238+F259</f>
        <v>1924.1496000000002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431</v>
      </c>
      <c r="Q260" s="182">
        <f t="shared" si="331"/>
        <v>2035.3320000000001</v>
      </c>
      <c r="R260" s="304">
        <f t="shared" si="331"/>
        <v>431</v>
      </c>
      <c r="S260" s="182">
        <f t="shared" si="331"/>
        <v>2035.3320000000001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431</v>
      </c>
      <c r="Z260" s="182">
        <f t="shared" si="333"/>
        <v>2035.3320000000001</v>
      </c>
      <c r="AA260" s="304">
        <f t="shared" si="333"/>
        <v>431</v>
      </c>
      <c r="AB260" s="182">
        <f t="shared" si="333"/>
        <v>2035.3320000000001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603</v>
      </c>
      <c r="D264" s="18">
        <v>4.2210000000000001</v>
      </c>
      <c r="E264" s="19">
        <v>593</v>
      </c>
      <c r="F264" s="18">
        <v>4.1500000000000004</v>
      </c>
      <c r="G264" s="241">
        <f t="shared" ref="G264:G270" si="334">E264/C264*100</f>
        <v>98.341625207296843</v>
      </c>
      <c r="H264" s="18">
        <f t="shared" ref="H264:H270" si="335">F264/D264*100</f>
        <v>98.317934138829671</v>
      </c>
      <c r="I264" s="16"/>
      <c r="J264" s="20"/>
      <c r="K264" s="16"/>
      <c r="L264" s="18"/>
      <c r="M264" s="16"/>
      <c r="N264" s="18"/>
      <c r="O264" s="21">
        <v>0.01</v>
      </c>
      <c r="P264" s="92">
        <v>650</v>
      </c>
      <c r="Q264" s="18">
        <f>O264*P264</f>
        <v>6.5</v>
      </c>
      <c r="R264" s="92">
        <f>P264</f>
        <v>650</v>
      </c>
      <c r="S264" s="18">
        <f>L264+Q264</f>
        <v>6.5</v>
      </c>
      <c r="T264" s="16"/>
      <c r="U264" s="18"/>
      <c r="V264" s="16"/>
      <c r="W264" s="18"/>
      <c r="X264" s="21">
        <v>0.01</v>
      </c>
      <c r="Y264" s="14">
        <v>650</v>
      </c>
      <c r="Z264" s="18">
        <f>X264*Y264</f>
        <v>6.5</v>
      </c>
      <c r="AA264" s="14">
        <f>Y264</f>
        <v>650</v>
      </c>
      <c r="AB264" s="18">
        <f>U264+Z264</f>
        <v>6.5</v>
      </c>
    </row>
    <row r="265" spans="1:28" s="66" customFormat="1">
      <c r="A265" s="8"/>
      <c r="B265" s="16" t="s">
        <v>172</v>
      </c>
      <c r="C265" s="17">
        <v>703</v>
      </c>
      <c r="D265" s="18">
        <v>4.9210000000000003</v>
      </c>
      <c r="E265" s="19">
        <v>636</v>
      </c>
      <c r="F265" s="18">
        <v>2.86</v>
      </c>
      <c r="G265" s="241">
        <f t="shared" si="334"/>
        <v>90.469416785206263</v>
      </c>
      <c r="H265" s="18">
        <f t="shared" si="335"/>
        <v>58.118268644584425</v>
      </c>
      <c r="I265" s="16"/>
      <c r="J265" s="20"/>
      <c r="K265" s="16"/>
      <c r="L265" s="18"/>
      <c r="M265" s="16"/>
      <c r="N265" s="18"/>
      <c r="O265" s="21">
        <v>0.01</v>
      </c>
      <c r="P265" s="92">
        <v>458</v>
      </c>
      <c r="Q265" s="18">
        <f t="shared" ref="Q265:Q282" si="336">O265*P265</f>
        <v>4.58</v>
      </c>
      <c r="R265" s="92">
        <f t="shared" ref="R265:R282" si="337">P265</f>
        <v>458</v>
      </c>
      <c r="S265" s="18">
        <f t="shared" ref="S265:S282" si="338">L265+Q265</f>
        <v>4.58</v>
      </c>
      <c r="T265" s="16"/>
      <c r="U265" s="18"/>
      <c r="V265" s="16"/>
      <c r="W265" s="18"/>
      <c r="X265" s="21">
        <v>0.01</v>
      </c>
      <c r="Y265" s="14">
        <v>458</v>
      </c>
      <c r="Z265" s="18">
        <f t="shared" ref="Z265:Z270" si="339">X265*Y265</f>
        <v>4.58</v>
      </c>
      <c r="AA265" s="14">
        <f t="shared" ref="AA265:AA270" si="340">Y265</f>
        <v>458</v>
      </c>
      <c r="AB265" s="18">
        <f t="shared" ref="AB265:AB270" si="341">U265+Z265</f>
        <v>4.58</v>
      </c>
    </row>
    <row r="266" spans="1:28" s="66" customFormat="1">
      <c r="A266" s="8"/>
      <c r="B266" s="16" t="s">
        <v>173</v>
      </c>
      <c r="C266" s="17">
        <v>713</v>
      </c>
      <c r="D266" s="18">
        <v>4.9910000000000005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628</v>
      </c>
      <c r="Q266" s="18">
        <f t="shared" si="336"/>
        <v>6.28</v>
      </c>
      <c r="R266" s="92">
        <f t="shared" si="337"/>
        <v>628</v>
      </c>
      <c r="S266" s="18">
        <f t="shared" si="338"/>
        <v>6.28</v>
      </c>
      <c r="T266" s="16"/>
      <c r="U266" s="18"/>
      <c r="V266" s="16"/>
      <c r="W266" s="18"/>
      <c r="X266" s="21">
        <v>0.01</v>
      </c>
      <c r="Y266" s="14">
        <v>628</v>
      </c>
      <c r="Z266" s="18">
        <f t="shared" si="339"/>
        <v>6.28</v>
      </c>
      <c r="AA266" s="14">
        <f t="shared" si="340"/>
        <v>628</v>
      </c>
      <c r="AB266" s="18">
        <f t="shared" si="341"/>
        <v>6.28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603</v>
      </c>
      <c r="D268" s="18">
        <v>3.6179999999999999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650</v>
      </c>
      <c r="Q268" s="18">
        <f t="shared" si="336"/>
        <v>6.5</v>
      </c>
      <c r="R268" s="92">
        <f t="shared" si="337"/>
        <v>650</v>
      </c>
      <c r="S268" s="18">
        <f t="shared" si="338"/>
        <v>6.5</v>
      </c>
      <c r="T268" s="16"/>
      <c r="U268" s="18"/>
      <c r="V268" s="16"/>
      <c r="W268" s="18"/>
      <c r="X268" s="21">
        <v>0.01</v>
      </c>
      <c r="Y268" s="14">
        <f>Y264</f>
        <v>650</v>
      </c>
      <c r="Z268" s="18">
        <f t="shared" si="339"/>
        <v>6.5</v>
      </c>
      <c r="AA268" s="14">
        <f t="shared" si="340"/>
        <v>650</v>
      </c>
      <c r="AB268" s="18">
        <f t="shared" si="341"/>
        <v>6.5</v>
      </c>
    </row>
    <row r="269" spans="1:28" s="66" customFormat="1">
      <c r="A269" s="8"/>
      <c r="B269" s="16" t="s">
        <v>172</v>
      </c>
      <c r="C269" s="17">
        <v>703</v>
      </c>
      <c r="D269" s="18">
        <v>4.218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458</v>
      </c>
      <c r="Q269" s="18">
        <f t="shared" si="336"/>
        <v>4.58</v>
      </c>
      <c r="R269" s="92">
        <f t="shared" si="337"/>
        <v>458</v>
      </c>
      <c r="S269" s="18">
        <f t="shared" si="338"/>
        <v>4.58</v>
      </c>
      <c r="T269" s="16"/>
      <c r="U269" s="18"/>
      <c r="V269" s="16"/>
      <c r="W269" s="18"/>
      <c r="X269" s="21">
        <v>0.01</v>
      </c>
      <c r="Y269" s="14">
        <f>Y265</f>
        <v>458</v>
      </c>
      <c r="Z269" s="18">
        <f t="shared" si="339"/>
        <v>4.58</v>
      </c>
      <c r="AA269" s="14">
        <f t="shared" si="340"/>
        <v>458</v>
      </c>
      <c r="AB269" s="18">
        <f t="shared" si="341"/>
        <v>4.58</v>
      </c>
    </row>
    <row r="270" spans="1:28" s="66" customFormat="1">
      <c r="A270" s="8"/>
      <c r="B270" s="16" t="s">
        <v>173</v>
      </c>
      <c r="C270" s="17">
        <v>713</v>
      </c>
      <c r="D270" s="18">
        <v>4.2780000000000005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628</v>
      </c>
      <c r="Q270" s="18">
        <f t="shared" si="336"/>
        <v>6.28</v>
      </c>
      <c r="R270" s="92">
        <f t="shared" si="337"/>
        <v>628</v>
      </c>
      <c r="S270" s="18">
        <f t="shared" si="338"/>
        <v>6.28</v>
      </c>
      <c r="T270" s="16"/>
      <c r="U270" s="18"/>
      <c r="V270" s="16"/>
      <c r="W270" s="18"/>
      <c r="X270" s="21">
        <v>0.01</v>
      </c>
      <c r="Y270" s="14">
        <f>Y266</f>
        <v>628</v>
      </c>
      <c r="Z270" s="18">
        <f t="shared" si="339"/>
        <v>6.28</v>
      </c>
      <c r="AA270" s="14">
        <f t="shared" si="340"/>
        <v>628</v>
      </c>
      <c r="AB270" s="18">
        <f t="shared" si="341"/>
        <v>6.28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120</v>
      </c>
      <c r="Q282" s="18">
        <f t="shared" si="336"/>
        <v>2.4</v>
      </c>
      <c r="R282" s="92">
        <f t="shared" si="337"/>
        <v>120</v>
      </c>
      <c r="S282" s="18">
        <f t="shared" si="338"/>
        <v>2.4</v>
      </c>
      <c r="T282" s="16"/>
      <c r="U282" s="18"/>
      <c r="V282" s="16"/>
      <c r="W282" s="18"/>
      <c r="X282" s="21">
        <v>1.6E-2</v>
      </c>
      <c r="Y282" s="14">
        <v>120</v>
      </c>
      <c r="Z282" s="18">
        <f t="shared" si="343"/>
        <v>1.92</v>
      </c>
      <c r="AA282" s="14">
        <f t="shared" si="344"/>
        <v>120</v>
      </c>
      <c r="AB282" s="18">
        <f t="shared" si="345"/>
        <v>1.92</v>
      </c>
    </row>
    <row r="283" spans="1:28" s="50" customFormat="1">
      <c r="A283" s="46"/>
      <c r="B283" s="82" t="s">
        <v>106</v>
      </c>
      <c r="C283" s="83">
        <f>SUM(C268:C282)</f>
        <v>2077</v>
      </c>
      <c r="D283" s="84">
        <f>SUM(D264:D282)</f>
        <v>27.170999999999996</v>
      </c>
      <c r="E283" s="83">
        <f>SUM(E268:E282)</f>
        <v>56</v>
      </c>
      <c r="F283" s="84">
        <f>SUM(F264:F282)</f>
        <v>7.8939999999999984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2006</v>
      </c>
      <c r="Q283" s="84">
        <f t="shared" ref="Q283" si="355">SUM(Q264:Q282)</f>
        <v>40.199999999999996</v>
      </c>
      <c r="R283" s="276">
        <f t="shared" ref="R283" si="356">SUM(R268:R282)</f>
        <v>2006</v>
      </c>
      <c r="S283" s="84">
        <f t="shared" ref="S283" si="357">SUM(S264:S282)</f>
        <v>40.199999999999996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2006</v>
      </c>
      <c r="Z283" s="84">
        <f t="shared" ref="Z283" si="361">SUM(Z264:Z282)</f>
        <v>39.64</v>
      </c>
      <c r="AA283" s="276">
        <f t="shared" ref="AA283" si="362">SUM(AA268:AA282)</f>
        <v>2006</v>
      </c>
      <c r="AB283" s="84">
        <f t="shared" ref="AB283" si="363">SUM(AB264:AB282)</f>
        <v>39.64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24</v>
      </c>
      <c r="D287" s="185">
        <f>C287*12*0.16</f>
        <v>46.08</v>
      </c>
      <c r="E287" s="184">
        <f>C287</f>
        <v>24</v>
      </c>
      <c r="F287" s="185">
        <f>D287</f>
        <v>46.08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30</v>
      </c>
      <c r="Q287" s="18">
        <f>O287*P287*12</f>
        <v>63.359999999999992</v>
      </c>
      <c r="R287" s="92">
        <f t="shared" si="365"/>
        <v>30</v>
      </c>
      <c r="S287" s="18">
        <f t="shared" si="366"/>
        <v>63.359999999999992</v>
      </c>
      <c r="T287" s="183"/>
      <c r="U287" s="185"/>
      <c r="V287" s="183"/>
      <c r="W287" s="185"/>
      <c r="X287" s="188">
        <v>0.17599999999999999</v>
      </c>
      <c r="Y287" s="333">
        <v>30</v>
      </c>
      <c r="Z287" s="18">
        <f>X287*Y287*12</f>
        <v>63.359999999999992</v>
      </c>
      <c r="AA287" s="14">
        <f>Y287</f>
        <v>30</v>
      </c>
      <c r="AB287" s="18">
        <f>U287+Z287</f>
        <v>63.359999999999992</v>
      </c>
    </row>
    <row r="288" spans="1:28" s="66" customFormat="1">
      <c r="A288" s="8"/>
      <c r="B288" s="183" t="s">
        <v>188</v>
      </c>
      <c r="C288" s="184">
        <v>12</v>
      </c>
      <c r="D288" s="185">
        <f>C288*12*0.16</f>
        <v>23.04</v>
      </c>
      <c r="E288" s="184">
        <f t="shared" ref="E288:E296" si="368">C288</f>
        <v>12</v>
      </c>
      <c r="F288" s="185">
        <f t="shared" ref="F288:F296" si="369">D288</f>
        <v>23.04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15</v>
      </c>
      <c r="Q288" s="18">
        <f>O288*P288*12</f>
        <v>31.679999999999996</v>
      </c>
      <c r="R288" s="92">
        <f t="shared" si="365"/>
        <v>15</v>
      </c>
      <c r="S288" s="18">
        <f t="shared" si="366"/>
        <v>31.679999999999996</v>
      </c>
      <c r="T288" s="183"/>
      <c r="U288" s="185"/>
      <c r="V288" s="183"/>
      <c r="W288" s="185"/>
      <c r="X288" s="188">
        <v>0.17599999999999999</v>
      </c>
      <c r="Y288" s="333">
        <v>15</v>
      </c>
      <c r="Z288" s="18">
        <f t="shared" ref="Z288:Z290" si="370">X288*Y288*12</f>
        <v>31.679999999999996</v>
      </c>
      <c r="AA288" s="14">
        <f t="shared" ref="AA288:AA290" si="371">Y288</f>
        <v>15</v>
      </c>
      <c r="AB288" s="18">
        <f t="shared" ref="AB288:AB290" si="372">U288+Z288</f>
        <v>31.679999999999996</v>
      </c>
    </row>
    <row r="289" spans="1:28" s="66" customFormat="1">
      <c r="A289" s="8"/>
      <c r="B289" s="183" t="s">
        <v>189</v>
      </c>
      <c r="C289" s="184">
        <v>12</v>
      </c>
      <c r="D289" s="185">
        <f>C289*12*0.16</f>
        <v>23.04</v>
      </c>
      <c r="E289" s="184">
        <f t="shared" si="368"/>
        <v>12</v>
      </c>
      <c r="F289" s="185">
        <f t="shared" si="369"/>
        <v>23.04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15</v>
      </c>
      <c r="Q289" s="18">
        <f>O289*P289*12</f>
        <v>31.679999999999996</v>
      </c>
      <c r="R289" s="92">
        <f t="shared" si="365"/>
        <v>15</v>
      </c>
      <c r="S289" s="18">
        <f t="shared" si="366"/>
        <v>31.679999999999996</v>
      </c>
      <c r="T289" s="183"/>
      <c r="U289" s="185"/>
      <c r="V289" s="183"/>
      <c r="W289" s="185"/>
      <c r="X289" s="188">
        <v>0.17599999999999999</v>
      </c>
      <c r="Y289" s="333">
        <v>15</v>
      </c>
      <c r="Z289" s="18">
        <f t="shared" si="370"/>
        <v>31.679999999999996</v>
      </c>
      <c r="AA289" s="14">
        <f t="shared" si="371"/>
        <v>15</v>
      </c>
      <c r="AB289" s="18">
        <f t="shared" si="372"/>
        <v>31.679999999999996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15</v>
      </c>
      <c r="Q290" s="18">
        <f>O290*P290*12</f>
        <v>21.599999999999998</v>
      </c>
      <c r="R290" s="92">
        <f t="shared" si="365"/>
        <v>15</v>
      </c>
      <c r="S290" s="18">
        <f t="shared" si="366"/>
        <v>21.599999999999998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3</v>
      </c>
      <c r="Q291" s="18">
        <f>O291*P291</f>
        <v>3</v>
      </c>
      <c r="R291" s="92">
        <f t="shared" si="365"/>
        <v>3</v>
      </c>
      <c r="S291" s="18">
        <f t="shared" si="366"/>
        <v>3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12</v>
      </c>
      <c r="Q292" s="18">
        <f>O292*P292</f>
        <v>12</v>
      </c>
      <c r="R292" s="92">
        <f t="shared" si="365"/>
        <v>12</v>
      </c>
      <c r="S292" s="18">
        <f t="shared" si="366"/>
        <v>12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12</v>
      </c>
      <c r="D293" s="185">
        <f>C293*0.5</f>
        <v>6</v>
      </c>
      <c r="E293" s="184">
        <f t="shared" si="368"/>
        <v>12</v>
      </c>
      <c r="F293" s="185">
        <f t="shared" si="369"/>
        <v>6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15</v>
      </c>
      <c r="Q293" s="18">
        <f t="shared" ref="Q293:Q296" si="376">O293*P293</f>
        <v>7.5</v>
      </c>
      <c r="R293" s="92">
        <f t="shared" ref="R293:R296" si="377">P293</f>
        <v>15</v>
      </c>
      <c r="S293" s="18">
        <f t="shared" ref="S293:S296" si="378">L293+Q293</f>
        <v>7.5</v>
      </c>
      <c r="T293" s="16"/>
      <c r="U293" s="18"/>
      <c r="V293" s="16"/>
      <c r="W293" s="18"/>
      <c r="X293" s="21">
        <v>0.5</v>
      </c>
      <c r="Y293" s="14">
        <v>15</v>
      </c>
      <c r="Z293" s="18">
        <f t="shared" si="373"/>
        <v>7.5</v>
      </c>
      <c r="AA293" s="14">
        <f t="shared" si="374"/>
        <v>15</v>
      </c>
      <c r="AB293" s="18">
        <f t="shared" si="375"/>
        <v>7.5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12</v>
      </c>
      <c r="D294" s="185">
        <f>C294*0.3</f>
        <v>3.5999999999999996</v>
      </c>
      <c r="E294" s="184">
        <f t="shared" si="368"/>
        <v>12</v>
      </c>
      <c r="F294" s="185">
        <f t="shared" si="369"/>
        <v>3.5999999999999996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15</v>
      </c>
      <c r="Q294" s="18">
        <f t="shared" si="376"/>
        <v>4.5</v>
      </c>
      <c r="R294" s="92">
        <f t="shared" si="377"/>
        <v>15</v>
      </c>
      <c r="S294" s="18">
        <f t="shared" si="378"/>
        <v>4.5</v>
      </c>
      <c r="T294" s="183"/>
      <c r="U294" s="185"/>
      <c r="V294" s="183"/>
      <c r="W294" s="185"/>
      <c r="X294" s="188">
        <v>0.3</v>
      </c>
      <c r="Y294" s="333">
        <v>15</v>
      </c>
      <c r="Z294" s="18">
        <f t="shared" si="373"/>
        <v>4.5</v>
      </c>
      <c r="AA294" s="14">
        <f t="shared" si="374"/>
        <v>15</v>
      </c>
      <c r="AB294" s="18">
        <f t="shared" si="375"/>
        <v>4.5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15</v>
      </c>
      <c r="Q295" s="18">
        <f t="shared" si="376"/>
        <v>1.5</v>
      </c>
      <c r="R295" s="92">
        <f t="shared" si="377"/>
        <v>15</v>
      </c>
      <c r="S295" s="18">
        <f t="shared" si="378"/>
        <v>1.5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15</v>
      </c>
      <c r="Q296" s="18">
        <f t="shared" si="376"/>
        <v>1.5</v>
      </c>
      <c r="R296" s="92">
        <f t="shared" si="377"/>
        <v>15</v>
      </c>
      <c r="S296" s="18">
        <f t="shared" si="378"/>
        <v>1.5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12</v>
      </c>
      <c r="D297" s="84">
        <f>SUM(D287:D296)</f>
        <v>101.75999999999999</v>
      </c>
      <c r="E297" s="83">
        <f>E293</f>
        <v>12</v>
      </c>
      <c r="F297" s="84">
        <f>SUM(F287:F296)</f>
        <v>101.75999999999999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15</v>
      </c>
      <c r="Q297" s="84">
        <f t="shared" ref="Q297" si="386">SUM(Q287:Q296)</f>
        <v>178.32</v>
      </c>
      <c r="R297" s="276">
        <f t="shared" ref="R297" si="387">R293</f>
        <v>15</v>
      </c>
      <c r="S297" s="84">
        <f t="shared" ref="S297" si="388">SUM(S287:S296)</f>
        <v>178.32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15</v>
      </c>
      <c r="Z297" s="84">
        <f t="shared" ref="Z297" si="391">SUM(Z287:Z296)</f>
        <v>138.71999999999997</v>
      </c>
      <c r="AA297" s="276">
        <f t="shared" ref="AA297" si="392">AA293</f>
        <v>15</v>
      </c>
      <c r="AB297" s="84">
        <f t="shared" ref="AB297" si="393">SUM(AB287:AB296)</f>
        <v>138.71999999999997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66</v>
      </c>
      <c r="D299" s="18">
        <f>C299*0.162*12</f>
        <v>128.304</v>
      </c>
      <c r="E299" s="17">
        <f>C299</f>
        <v>66</v>
      </c>
      <c r="F299" s="18">
        <f>D299</f>
        <v>128.304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67</v>
      </c>
      <c r="Q299" s="18">
        <f>O299*P299*12</f>
        <v>143.27279999999999</v>
      </c>
      <c r="R299" s="92">
        <f>P299</f>
        <v>67</v>
      </c>
      <c r="S299" s="18">
        <f>L299+Q299</f>
        <v>143.27279999999999</v>
      </c>
      <c r="T299" s="16"/>
      <c r="U299" s="18"/>
      <c r="V299" s="16"/>
      <c r="W299" s="18"/>
      <c r="X299" s="21">
        <v>0.1782</v>
      </c>
      <c r="Y299" s="14">
        <v>66</v>
      </c>
      <c r="Z299" s="18">
        <f>X299*Y299*12</f>
        <v>141.1344</v>
      </c>
      <c r="AA299" s="14">
        <f>Y299</f>
        <v>66</v>
      </c>
      <c r="AB299" s="18">
        <f>U299+Z299</f>
        <v>141.1344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67</v>
      </c>
      <c r="Q301" s="18">
        <f t="shared" ref="Q301:Q305" si="400">O301*P301</f>
        <v>6.7</v>
      </c>
      <c r="R301" s="92">
        <f t="shared" si="396"/>
        <v>67</v>
      </c>
      <c r="S301" s="18">
        <f t="shared" ref="S301:S305" si="401">L301+Q301</f>
        <v>6.7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66</v>
      </c>
      <c r="D302" s="18">
        <f>C302*0.1</f>
        <v>6.6000000000000005</v>
      </c>
      <c r="E302" s="17">
        <f>C302</f>
        <v>66</v>
      </c>
      <c r="F302" s="18">
        <f>D302</f>
        <v>6.6000000000000005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67</v>
      </c>
      <c r="Q302" s="18">
        <f t="shared" si="400"/>
        <v>6.7</v>
      </c>
      <c r="R302" s="92">
        <f t="shared" si="396"/>
        <v>67</v>
      </c>
      <c r="S302" s="18">
        <f t="shared" si="401"/>
        <v>6.7</v>
      </c>
      <c r="T302" s="16"/>
      <c r="U302" s="18"/>
      <c r="V302" s="16"/>
      <c r="W302" s="18"/>
      <c r="X302" s="21">
        <v>0.1</v>
      </c>
      <c r="Y302" s="14">
        <v>66</v>
      </c>
      <c r="Z302" s="18">
        <f t="shared" si="402"/>
        <v>6.6000000000000005</v>
      </c>
      <c r="AA302" s="14">
        <f t="shared" si="398"/>
        <v>66</v>
      </c>
      <c r="AB302" s="18">
        <f t="shared" si="403"/>
        <v>6.6000000000000005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66</v>
      </c>
      <c r="D303" s="185">
        <f>C303*0.12</f>
        <v>7.92</v>
      </c>
      <c r="E303" s="17">
        <f>C303</f>
        <v>66</v>
      </c>
      <c r="F303" s="18">
        <f>D303</f>
        <v>7.92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67</v>
      </c>
      <c r="Q303" s="18">
        <f t="shared" si="400"/>
        <v>8.0399999999999991</v>
      </c>
      <c r="R303" s="92">
        <f t="shared" si="396"/>
        <v>67</v>
      </c>
      <c r="S303" s="18">
        <f t="shared" si="401"/>
        <v>8.0399999999999991</v>
      </c>
      <c r="T303" s="183"/>
      <c r="U303" s="185"/>
      <c r="V303" s="183"/>
      <c r="W303" s="185"/>
      <c r="X303" s="188">
        <v>0.12</v>
      </c>
      <c r="Y303" s="333">
        <v>66</v>
      </c>
      <c r="Z303" s="18">
        <f t="shared" si="402"/>
        <v>7.92</v>
      </c>
      <c r="AA303" s="14">
        <f t="shared" si="398"/>
        <v>66</v>
      </c>
      <c r="AB303" s="18">
        <f t="shared" si="403"/>
        <v>7.92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67</v>
      </c>
      <c r="Q304" s="18">
        <f t="shared" si="400"/>
        <v>2.0099999999999998</v>
      </c>
      <c r="R304" s="92">
        <f t="shared" si="396"/>
        <v>67</v>
      </c>
      <c r="S304" s="18">
        <f t="shared" si="401"/>
        <v>2.0099999999999998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67</v>
      </c>
      <c r="Q305" s="18">
        <f t="shared" si="400"/>
        <v>1.34</v>
      </c>
      <c r="R305" s="92">
        <f t="shared" si="396"/>
        <v>67</v>
      </c>
      <c r="S305" s="18">
        <f t="shared" si="401"/>
        <v>1.34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66</v>
      </c>
      <c r="D306" s="84">
        <f>SUM(D299:D305)</f>
        <v>142.82399999999998</v>
      </c>
      <c r="E306" s="83"/>
      <c r="F306" s="84">
        <f>SUM(F299:F305)</f>
        <v>142.82399999999998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67</v>
      </c>
      <c r="Q306" s="84">
        <f>SUM(Q299:Q305)</f>
        <v>168.06279999999995</v>
      </c>
      <c r="R306" s="276">
        <f>R302</f>
        <v>67</v>
      </c>
      <c r="S306" s="84">
        <f>SUM(S299:S305)</f>
        <v>168.06279999999995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66</v>
      </c>
      <c r="Z306" s="84">
        <f>SUM(Z299:Z305)</f>
        <v>155.65439999999998</v>
      </c>
      <c r="AA306" s="276">
        <f>AA302</f>
        <v>66</v>
      </c>
      <c r="AB306" s="84">
        <f>SUM(AB299:AB305)</f>
        <v>155.65439999999998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650</v>
      </c>
      <c r="Q319" s="18">
        <f>O319*P319</f>
        <v>3.25</v>
      </c>
      <c r="R319" s="92">
        <f>P319</f>
        <v>650</v>
      </c>
      <c r="S319" s="18">
        <f>L319+Q319</f>
        <v>3.25</v>
      </c>
      <c r="T319" s="127"/>
      <c r="U319" s="129"/>
      <c r="V319" s="127"/>
      <c r="W319" s="129"/>
      <c r="X319" s="131">
        <v>5.0000000000000001E-3</v>
      </c>
      <c r="Y319" s="108">
        <v>650</v>
      </c>
      <c r="Z319" s="18">
        <f t="shared" ref="Z319:Z321" si="425">X319*Y319</f>
        <v>3.25</v>
      </c>
      <c r="AA319" s="14">
        <f t="shared" ref="AA319:AA321" si="426">Y319</f>
        <v>650</v>
      </c>
      <c r="AB319" s="18">
        <f t="shared" ref="AB319:AB321" si="427">U319+Z319</f>
        <v>3.25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458</v>
      </c>
      <c r="Q320" s="18">
        <f t="shared" ref="Q320:Q321" si="428">O320*P320</f>
        <v>2.29</v>
      </c>
      <c r="R320" s="92">
        <f t="shared" ref="R320:R321" si="429">P320</f>
        <v>458</v>
      </c>
      <c r="S320" s="18">
        <f t="shared" ref="S320:S321" si="430">L320+Q320</f>
        <v>2.29</v>
      </c>
      <c r="T320" s="127"/>
      <c r="U320" s="129"/>
      <c r="V320" s="127"/>
      <c r="W320" s="129"/>
      <c r="X320" s="131">
        <v>5.0000000000000001E-3</v>
      </c>
      <c r="Y320" s="108">
        <v>458</v>
      </c>
      <c r="Z320" s="18">
        <f t="shared" si="425"/>
        <v>2.29</v>
      </c>
      <c r="AA320" s="14">
        <f t="shared" si="426"/>
        <v>458</v>
      </c>
      <c r="AB320" s="18">
        <f t="shared" si="427"/>
        <v>2.29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628</v>
      </c>
      <c r="Q321" s="18">
        <f t="shared" si="428"/>
        <v>3.14</v>
      </c>
      <c r="R321" s="92">
        <f t="shared" si="429"/>
        <v>628</v>
      </c>
      <c r="S321" s="18">
        <f t="shared" si="430"/>
        <v>3.14</v>
      </c>
      <c r="T321" s="127"/>
      <c r="U321" s="129"/>
      <c r="V321" s="127"/>
      <c r="W321" s="129"/>
      <c r="X321" s="131">
        <v>5.0000000000000001E-3</v>
      </c>
      <c r="Y321" s="108">
        <v>628</v>
      </c>
      <c r="Z321" s="18">
        <f t="shared" si="425"/>
        <v>3.14</v>
      </c>
      <c r="AA321" s="14">
        <f t="shared" si="426"/>
        <v>628</v>
      </c>
      <c r="AB321" s="18">
        <f t="shared" si="427"/>
        <v>3.14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1736</v>
      </c>
      <c r="Q322" s="84">
        <f t="shared" si="433"/>
        <v>8.68</v>
      </c>
      <c r="R322" s="276">
        <f t="shared" si="433"/>
        <v>1736</v>
      </c>
      <c r="S322" s="84">
        <f t="shared" si="433"/>
        <v>8.68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1736</v>
      </c>
      <c r="Z322" s="84">
        <f>SUM(Z319:Z321)</f>
        <v>8.68</v>
      </c>
      <c r="AA322" s="276">
        <f>SUM(AA319:AA321)</f>
        <v>1736</v>
      </c>
      <c r="AB322" s="84">
        <f>SUM(AB319:AB321)</f>
        <v>8.68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1087</v>
      </c>
      <c r="D324" s="18">
        <v>54.35</v>
      </c>
      <c r="E324" s="17">
        <f t="shared" ref="E324:F325" si="435">C324</f>
        <v>1087</v>
      </c>
      <c r="F324" s="18">
        <f t="shared" si="435"/>
        <v>54.35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1002</v>
      </c>
      <c r="Q324" s="18">
        <f t="shared" ref="Q324:Q325" si="436">O324*P324</f>
        <v>50.1</v>
      </c>
      <c r="R324" s="92">
        <f t="shared" ref="R324:R325" si="437">P324</f>
        <v>1002</v>
      </c>
      <c r="S324" s="18">
        <f t="shared" ref="S324:S325" si="438">L324+Q324</f>
        <v>50.1</v>
      </c>
      <c r="T324" s="16"/>
      <c r="U324" s="18"/>
      <c r="V324" s="16"/>
      <c r="W324" s="18"/>
      <c r="X324" s="21">
        <v>0.05</v>
      </c>
      <c r="Y324" s="14">
        <v>959</v>
      </c>
      <c r="Z324" s="18">
        <f t="shared" ref="Z324:Z325" si="439">X324*Y324</f>
        <v>47.95</v>
      </c>
      <c r="AA324" s="14">
        <f t="shared" ref="AA324:AA325" si="440">Y324</f>
        <v>959</v>
      </c>
      <c r="AB324" s="18">
        <f t="shared" ref="AB324:AB325" si="441">U324+Z324</f>
        <v>47.95</v>
      </c>
      <c r="AC324" s="343">
        <f>P324-Y324</f>
        <v>43</v>
      </c>
    </row>
    <row r="325" spans="1:29" s="66" customFormat="1">
      <c r="A325" s="8">
        <v>17.02</v>
      </c>
      <c r="B325" s="16" t="s">
        <v>205</v>
      </c>
      <c r="C325" s="17">
        <v>247</v>
      </c>
      <c r="D325" s="18">
        <v>17.290000000000003</v>
      </c>
      <c r="E325" s="17">
        <f t="shared" si="435"/>
        <v>247</v>
      </c>
      <c r="F325" s="18">
        <f t="shared" si="435"/>
        <v>17.290000000000003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225</v>
      </c>
      <c r="Q325" s="18">
        <f t="shared" si="436"/>
        <v>15.750000000000002</v>
      </c>
      <c r="R325" s="92">
        <f t="shared" si="437"/>
        <v>225</v>
      </c>
      <c r="S325" s="18">
        <f t="shared" si="438"/>
        <v>15.750000000000002</v>
      </c>
      <c r="T325" s="16"/>
      <c r="U325" s="18"/>
      <c r="V325" s="16"/>
      <c r="W325" s="18"/>
      <c r="X325" s="21">
        <v>7.0000000000000007E-2</v>
      </c>
      <c r="Y325" s="14">
        <v>220</v>
      </c>
      <c r="Z325" s="18">
        <f t="shared" si="439"/>
        <v>15.400000000000002</v>
      </c>
      <c r="AA325" s="14">
        <f t="shared" si="440"/>
        <v>220</v>
      </c>
      <c r="AB325" s="18">
        <f t="shared" si="441"/>
        <v>15.400000000000002</v>
      </c>
      <c r="AC325" s="343">
        <f>P325-Y325</f>
        <v>5</v>
      </c>
    </row>
    <row r="326" spans="1:29" s="50" customFormat="1">
      <c r="A326" s="46"/>
      <c r="B326" s="82" t="s">
        <v>106</v>
      </c>
      <c r="C326" s="83">
        <f>SUM(C324:C325)</f>
        <v>1334</v>
      </c>
      <c r="D326" s="84">
        <f>SUM(D324:D325)</f>
        <v>71.64</v>
      </c>
      <c r="E326" s="83">
        <f>SUM(E324:E325)</f>
        <v>1334</v>
      </c>
      <c r="F326" s="84">
        <f>SUM(F324:F325)</f>
        <v>71.64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1227</v>
      </c>
      <c r="Q326" s="84">
        <f t="shared" si="444"/>
        <v>65.850000000000009</v>
      </c>
      <c r="R326" s="276">
        <f t="shared" si="444"/>
        <v>1227</v>
      </c>
      <c r="S326" s="84">
        <f t="shared" si="444"/>
        <v>65.850000000000009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1179</v>
      </c>
      <c r="Z326" s="84">
        <f t="shared" si="446"/>
        <v>63.350000000000009</v>
      </c>
      <c r="AA326" s="276">
        <f t="shared" si="446"/>
        <v>1179</v>
      </c>
      <c r="AB326" s="84">
        <f t="shared" si="446"/>
        <v>63.350000000000009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1230</v>
      </c>
      <c r="D332" s="18">
        <v>71.900000000000006</v>
      </c>
      <c r="E332" s="17">
        <f t="shared" ref="E332:F332" si="449">C332</f>
        <v>1230</v>
      </c>
      <c r="F332" s="18">
        <f t="shared" si="449"/>
        <v>71.900000000000006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1244</v>
      </c>
      <c r="Q332" s="18">
        <v>73.3</v>
      </c>
      <c r="R332" s="92">
        <f>P332</f>
        <v>1244</v>
      </c>
      <c r="S332" s="18">
        <f>L332+Q332</f>
        <v>73.3</v>
      </c>
      <c r="T332" s="16"/>
      <c r="U332" s="18"/>
      <c r="V332" s="16"/>
      <c r="W332" s="18"/>
      <c r="X332" s="21"/>
      <c r="Y332" s="14">
        <v>1244</v>
      </c>
      <c r="Z332" s="18">
        <v>73.3</v>
      </c>
      <c r="AA332" s="14">
        <f>Y332</f>
        <v>1244</v>
      </c>
      <c r="AB332" s="18">
        <f>U332+Z332</f>
        <v>73.3</v>
      </c>
    </row>
    <row r="333" spans="1:29" s="50" customFormat="1">
      <c r="A333" s="46"/>
      <c r="B333" s="82" t="s">
        <v>106</v>
      </c>
      <c r="C333" s="83">
        <f>C332</f>
        <v>1230</v>
      </c>
      <c r="D333" s="84">
        <f>D332</f>
        <v>71.900000000000006</v>
      </c>
      <c r="E333" s="83">
        <f>E332</f>
        <v>1230</v>
      </c>
      <c r="F333" s="84">
        <f>F332</f>
        <v>71.900000000000006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1244</v>
      </c>
      <c r="Q333" s="84">
        <f t="shared" si="452"/>
        <v>73.3</v>
      </c>
      <c r="R333" s="276">
        <f t="shared" si="452"/>
        <v>1244</v>
      </c>
      <c r="S333" s="84">
        <f t="shared" si="452"/>
        <v>73.3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1244</v>
      </c>
      <c r="Z333" s="84">
        <f>Z332</f>
        <v>73.3</v>
      </c>
      <c r="AA333" s="276">
        <f>AA332</f>
        <v>1244</v>
      </c>
      <c r="AB333" s="84">
        <f>AB332</f>
        <v>73.3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814</v>
      </c>
      <c r="D336" s="18">
        <v>24.42</v>
      </c>
      <c r="E336" s="17">
        <f>C336</f>
        <v>814</v>
      </c>
      <c r="F336" s="18">
        <f>D336</f>
        <v>24.42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431</v>
      </c>
      <c r="Q336" s="18">
        <f>O336*P336</f>
        <v>12.93</v>
      </c>
      <c r="R336" s="92">
        <f>P336</f>
        <v>431</v>
      </c>
      <c r="S336" s="18">
        <f>L336+Q336</f>
        <v>12.93</v>
      </c>
      <c r="T336" s="16"/>
      <c r="U336" s="18"/>
      <c r="V336" s="16"/>
      <c r="W336" s="18"/>
      <c r="X336" s="21">
        <v>0.03</v>
      </c>
      <c r="Y336" s="14">
        <v>406</v>
      </c>
      <c r="Z336" s="18">
        <f t="shared" ref="Z336" si="454">X336*Y336</f>
        <v>12.18</v>
      </c>
      <c r="AA336" s="14">
        <f t="shared" ref="AA336" si="455">Y336</f>
        <v>406</v>
      </c>
      <c r="AB336" s="18">
        <f t="shared" ref="AB336" si="456">U336+Z336</f>
        <v>12.18</v>
      </c>
    </row>
    <row r="337" spans="1:28" s="50" customFormat="1">
      <c r="A337" s="46"/>
      <c r="B337" s="82" t="s">
        <v>106</v>
      </c>
      <c r="C337" s="83">
        <f>C336</f>
        <v>814</v>
      </c>
      <c r="D337" s="84">
        <f>D336</f>
        <v>24.42</v>
      </c>
      <c r="E337" s="83">
        <f>E336</f>
        <v>814</v>
      </c>
      <c r="F337" s="84">
        <f>F336</f>
        <v>24.42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431</v>
      </c>
      <c r="Q337" s="84">
        <f t="shared" si="459"/>
        <v>12.93</v>
      </c>
      <c r="R337" s="276">
        <f t="shared" si="459"/>
        <v>431</v>
      </c>
      <c r="S337" s="84">
        <f t="shared" si="459"/>
        <v>12.93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406</v>
      </c>
      <c r="Z337" s="84">
        <f t="shared" si="461"/>
        <v>12.18</v>
      </c>
      <c r="AA337" s="276">
        <f t="shared" si="461"/>
        <v>406</v>
      </c>
      <c r="AB337" s="84">
        <f t="shared" si="461"/>
        <v>12.18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7314</v>
      </c>
      <c r="D346" s="18">
        <v>21.942</v>
      </c>
      <c r="E346" s="17">
        <v>4938</v>
      </c>
      <c r="F346" s="18">
        <v>14.814</v>
      </c>
      <c r="G346" s="8">
        <f>E346/C346*100</f>
        <v>67.514356029532408</v>
      </c>
      <c r="H346" s="18">
        <f>F346/D346*100</f>
        <v>67.514356029532408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7362</v>
      </c>
      <c r="Q346" s="18">
        <f>O346*P346</f>
        <v>22.086000000000002</v>
      </c>
      <c r="R346" s="92">
        <f>P346</f>
        <v>7362</v>
      </c>
      <c r="S346" s="18">
        <f>L346+Q346</f>
        <v>22.086000000000002</v>
      </c>
      <c r="T346" s="16"/>
      <c r="U346" s="18"/>
      <c r="V346" s="16"/>
      <c r="W346" s="18"/>
      <c r="X346" s="21">
        <v>3.0000000000000001E-3</v>
      </c>
      <c r="Y346" s="14">
        <v>6648</v>
      </c>
      <c r="Z346" s="18">
        <f t="shared" ref="Z346" si="469">X346*Y346</f>
        <v>19.943999999999999</v>
      </c>
      <c r="AA346" s="14">
        <f t="shared" ref="AA346" si="470">Y346</f>
        <v>6648</v>
      </c>
      <c r="AB346" s="18">
        <f t="shared" ref="AB346" si="471">U346+Z346</f>
        <v>19.943999999999999</v>
      </c>
    </row>
    <row r="347" spans="1:28" s="50" customFormat="1">
      <c r="A347" s="46"/>
      <c r="B347" s="47" t="s">
        <v>104</v>
      </c>
      <c r="C347" s="48">
        <f>C346</f>
        <v>7314</v>
      </c>
      <c r="D347" s="49">
        <f>D346</f>
        <v>21.942</v>
      </c>
      <c r="E347" s="48">
        <f>E346</f>
        <v>4938</v>
      </c>
      <c r="F347" s="49">
        <f>F346</f>
        <v>14.814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7362</v>
      </c>
      <c r="Q347" s="49">
        <f t="shared" si="474"/>
        <v>22.086000000000002</v>
      </c>
      <c r="R347" s="286">
        <f t="shared" si="474"/>
        <v>7362</v>
      </c>
      <c r="S347" s="49">
        <f t="shared" si="474"/>
        <v>22.086000000000002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6648</v>
      </c>
      <c r="Z347" s="49">
        <f>Z346</f>
        <v>19.943999999999999</v>
      </c>
      <c r="AA347" s="286">
        <f>AA346</f>
        <v>6648</v>
      </c>
      <c r="AB347" s="49">
        <f>AB346</f>
        <v>19.943999999999999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41.17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41.17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41.17</v>
      </c>
      <c r="T350" s="16">
        <v>0</v>
      </c>
      <c r="U350" s="18">
        <v>41.17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41.17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>
        <v>18.739999999999998</v>
      </c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>
        <f t="shared" si="486"/>
        <v>0</v>
      </c>
      <c r="I354" s="16"/>
      <c r="J354" s="20"/>
      <c r="K354" s="16">
        <v>0</v>
      </c>
      <c r="L354" s="18">
        <v>18.739999999999998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18.739999999999998</v>
      </c>
      <c r="T354" s="16">
        <v>0</v>
      </c>
      <c r="U354" s="18">
        <v>18.739999999999998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18.739999999999998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289.68</v>
      </c>
      <c r="E355" s="17">
        <f t="shared" si="476"/>
        <v>0</v>
      </c>
      <c r="F355" s="18">
        <f t="shared" si="477"/>
        <v>99.38</v>
      </c>
      <c r="G355" s="8" t="e">
        <f t="shared" si="486"/>
        <v>#DIV/0!</v>
      </c>
      <c r="H355" s="18">
        <f t="shared" si="486"/>
        <v>34.306821320077326</v>
      </c>
      <c r="I355" s="16"/>
      <c r="J355" s="20"/>
      <c r="K355" s="16">
        <v>0</v>
      </c>
      <c r="L355" s="18">
        <v>190.3</v>
      </c>
      <c r="M355" s="16"/>
      <c r="N355" s="18"/>
      <c r="O355" s="138">
        <v>8.3000000000000007</v>
      </c>
      <c r="P355" s="92">
        <v>19</v>
      </c>
      <c r="Q355" s="18">
        <f t="shared" si="479"/>
        <v>157.70000000000002</v>
      </c>
      <c r="R355" s="92">
        <f t="shared" si="480"/>
        <v>19</v>
      </c>
      <c r="S355" s="18">
        <f t="shared" si="481"/>
        <v>348</v>
      </c>
      <c r="T355" s="16">
        <v>0</v>
      </c>
      <c r="U355" s="18">
        <v>190.3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190.3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91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91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91</v>
      </c>
      <c r="T356" s="16">
        <v>0</v>
      </c>
      <c r="U356" s="18">
        <v>91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91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2</v>
      </c>
      <c r="D359" s="129">
        <v>3.9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2</v>
      </c>
      <c r="L359" s="129">
        <v>3.9</v>
      </c>
      <c r="M359" s="127"/>
      <c r="N359" s="129"/>
      <c r="O359" s="245">
        <v>2.1</v>
      </c>
      <c r="P359" s="92">
        <v>11</v>
      </c>
      <c r="Q359" s="18">
        <f t="shared" si="479"/>
        <v>23.1</v>
      </c>
      <c r="R359" s="92">
        <f t="shared" si="480"/>
        <v>11</v>
      </c>
      <c r="S359" s="18">
        <f t="shared" si="481"/>
        <v>27</v>
      </c>
      <c r="T359" s="127">
        <v>2</v>
      </c>
      <c r="U359" s="129">
        <v>3.9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3.9</v>
      </c>
    </row>
    <row r="360" spans="1:28">
      <c r="A360" s="8">
        <f t="shared" si="485"/>
        <v>23.110000000000003</v>
      </c>
      <c r="B360" s="16" t="s">
        <v>240</v>
      </c>
      <c r="C360" s="17">
        <v>4</v>
      </c>
      <c r="D360" s="18">
        <v>7.8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4</v>
      </c>
      <c r="L360" s="18">
        <v>7.8</v>
      </c>
      <c r="M360" s="16"/>
      <c r="N360" s="18"/>
      <c r="O360" s="138">
        <v>2.1</v>
      </c>
      <c r="P360" s="92">
        <v>5</v>
      </c>
      <c r="Q360" s="18">
        <f t="shared" si="479"/>
        <v>10.5</v>
      </c>
      <c r="R360" s="92">
        <f t="shared" si="480"/>
        <v>5</v>
      </c>
      <c r="S360" s="18">
        <f t="shared" si="481"/>
        <v>18.3</v>
      </c>
      <c r="T360" s="16">
        <v>4</v>
      </c>
      <c r="U360" s="18">
        <v>7.8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7.8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12</v>
      </c>
      <c r="Q361" s="18">
        <f t="shared" si="479"/>
        <v>13.200000000000001</v>
      </c>
      <c r="R361" s="92">
        <f t="shared" si="480"/>
        <v>12</v>
      </c>
      <c r="S361" s="18">
        <f t="shared" si="481"/>
        <v>13.200000000000001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204</v>
      </c>
      <c r="D364" s="129">
        <v>244.8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204</v>
      </c>
      <c r="L364" s="129">
        <v>244.8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244.8</v>
      </c>
      <c r="T364" s="127">
        <v>204</v>
      </c>
      <c r="U364" s="129">
        <v>244.8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244.8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50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50</v>
      </c>
      <c r="M367" s="183"/>
      <c r="N367" s="185"/>
      <c r="O367" s="242">
        <v>8.3000000000000007</v>
      </c>
      <c r="P367" s="92">
        <v>2</v>
      </c>
      <c r="Q367" s="18">
        <f t="shared" si="479"/>
        <v>16.600000000000001</v>
      </c>
      <c r="R367" s="92">
        <f t="shared" si="480"/>
        <v>2</v>
      </c>
      <c r="S367" s="18">
        <f t="shared" si="481"/>
        <v>66.599999999999994</v>
      </c>
      <c r="T367" s="183">
        <v>0</v>
      </c>
      <c r="U367" s="185">
        <v>50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50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>
        <v>2</v>
      </c>
      <c r="Q368" s="18">
        <f t="shared" si="479"/>
        <v>16.600000000000001</v>
      </c>
      <c r="R368" s="92">
        <f t="shared" si="480"/>
        <v>2</v>
      </c>
      <c r="S368" s="18">
        <f t="shared" si="481"/>
        <v>16.600000000000001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39</v>
      </c>
      <c r="Q370" s="18">
        <f>O370*P370</f>
        <v>10.14</v>
      </c>
      <c r="R370" s="92">
        <f>P370</f>
        <v>39</v>
      </c>
      <c r="S370" s="18">
        <f>L370+Q370</f>
        <v>10.14</v>
      </c>
      <c r="T370" s="24">
        <v>0</v>
      </c>
      <c r="U370" s="26">
        <v>0</v>
      </c>
      <c r="V370" s="24"/>
      <c r="W370" s="26"/>
      <c r="X370" s="244">
        <v>0.26</v>
      </c>
      <c r="Y370" s="14">
        <v>39</v>
      </c>
      <c r="Z370" s="18">
        <f t="shared" si="482"/>
        <v>10.14</v>
      </c>
      <c r="AA370" s="14">
        <f t="shared" si="483"/>
        <v>39</v>
      </c>
      <c r="AB370" s="18">
        <f t="shared" si="484"/>
        <v>10.14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3</v>
      </c>
      <c r="Q381" s="18">
        <f t="shared" si="487"/>
        <v>93</v>
      </c>
      <c r="R381" s="92">
        <f t="shared" si="488"/>
        <v>3</v>
      </c>
      <c r="S381" s="18">
        <f t="shared" si="489"/>
        <v>93</v>
      </c>
      <c r="T381" s="263">
        <v>0</v>
      </c>
      <c r="U381" s="265">
        <v>0</v>
      </c>
      <c r="V381" s="263"/>
      <c r="W381" s="265"/>
      <c r="X381" s="268">
        <v>31</v>
      </c>
      <c r="Y381" s="14">
        <v>3</v>
      </c>
      <c r="Z381" s="18">
        <f t="shared" si="482"/>
        <v>93</v>
      </c>
      <c r="AA381" s="14">
        <f t="shared" si="483"/>
        <v>3</v>
      </c>
      <c r="AB381" s="18">
        <f t="shared" si="484"/>
        <v>93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210</v>
      </c>
      <c r="D384" s="84">
        <f>SUM(D350:D383)</f>
        <v>747.09</v>
      </c>
      <c r="E384" s="83">
        <f>SUM(E350:E383)</f>
        <v>0</v>
      </c>
      <c r="F384" s="84">
        <f>SUM(F350:F383)</f>
        <v>99.38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210</v>
      </c>
      <c r="L384" s="84">
        <f t="shared" si="490"/>
        <v>647.71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93</v>
      </c>
      <c r="Q384" s="84">
        <f t="shared" si="491"/>
        <v>340.84</v>
      </c>
      <c r="R384" s="276">
        <f t="shared" si="491"/>
        <v>93</v>
      </c>
      <c r="S384" s="84">
        <f t="shared" si="491"/>
        <v>988.55000000000007</v>
      </c>
      <c r="T384" s="83">
        <f t="shared" si="491"/>
        <v>210</v>
      </c>
      <c r="U384" s="84">
        <f t="shared" si="491"/>
        <v>647.71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42</v>
      </c>
      <c r="Z384" s="84">
        <f t="shared" si="492"/>
        <v>103.14</v>
      </c>
      <c r="AA384" s="276">
        <f t="shared" si="492"/>
        <v>42</v>
      </c>
      <c r="AB384" s="84">
        <f t="shared" si="492"/>
        <v>750.85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223.6662225</v>
      </c>
      <c r="R388" s="92"/>
      <c r="S388" s="18">
        <f>Q388</f>
        <v>223.6662225</v>
      </c>
      <c r="T388" s="16"/>
      <c r="U388" s="18"/>
      <c r="V388" s="16"/>
      <c r="W388" s="18"/>
      <c r="X388" s="21"/>
      <c r="Y388" s="14"/>
      <c r="Z388" s="18">
        <v>143</v>
      </c>
      <c r="AA388" s="14">
        <f t="shared" ref="AA388" si="494">Y388</f>
        <v>0</v>
      </c>
      <c r="AB388" s="18">
        <f t="shared" ref="AB388" si="495">U388+Z388</f>
        <v>143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223.6662225</v>
      </c>
      <c r="R391" s="276">
        <f t="shared" si="500"/>
        <v>0</v>
      </c>
      <c r="S391" s="84">
        <f t="shared" si="500"/>
        <v>223.6662225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143</v>
      </c>
      <c r="AA391" s="276">
        <f>SUM(AA388:AA390)</f>
        <v>0</v>
      </c>
      <c r="AB391" s="84">
        <f>SUM(AB388:AB390)</f>
        <v>143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53.72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1252</v>
      </c>
      <c r="Q393" s="129">
        <v>39.027999999999999</v>
      </c>
      <c r="R393" s="92">
        <f>P393</f>
        <v>1252</v>
      </c>
      <c r="S393" s="18">
        <f>Q393</f>
        <v>39.027999999999999</v>
      </c>
      <c r="T393" s="127"/>
      <c r="U393" s="129"/>
      <c r="V393" s="127"/>
      <c r="W393" s="129"/>
      <c r="X393" s="131"/>
      <c r="Y393" s="108">
        <v>1252</v>
      </c>
      <c r="Z393" s="129">
        <v>39.027999999999999</v>
      </c>
      <c r="AA393" s="14">
        <f t="shared" ref="AA393:AA396" si="503">Y393</f>
        <v>1252</v>
      </c>
      <c r="AB393" s="18">
        <f t="shared" ref="AB393:AB396" si="504">U393+Z393</f>
        <v>39.027999999999999</v>
      </c>
    </row>
    <row r="394" spans="1:29">
      <c r="A394" s="126"/>
      <c r="B394" s="127" t="s">
        <v>172</v>
      </c>
      <c r="C394" s="128"/>
      <c r="D394" s="129">
        <v>8.4600000000000009</v>
      </c>
      <c r="E394" s="189">
        <v>45130</v>
      </c>
      <c r="F394" s="129">
        <v>2.71</v>
      </c>
      <c r="G394" s="8" t="e">
        <f t="shared" si="502"/>
        <v>#DIV/0!</v>
      </c>
      <c r="H394" s="18">
        <f t="shared" si="502"/>
        <v>32.033096926713945</v>
      </c>
      <c r="I394" s="127"/>
      <c r="J394" s="130"/>
      <c r="K394" s="127"/>
      <c r="L394" s="129"/>
      <c r="M394" s="127"/>
      <c r="N394" s="129"/>
      <c r="O394" s="131"/>
      <c r="P394" s="277">
        <v>8200</v>
      </c>
      <c r="Q394" s="129">
        <v>9.84</v>
      </c>
      <c r="R394" s="92">
        <f t="shared" ref="R394:R396" si="505">P394</f>
        <v>8200</v>
      </c>
      <c r="S394" s="18">
        <f t="shared" ref="S394:S396" si="506">Q394</f>
        <v>9.84</v>
      </c>
      <c r="T394" s="127"/>
      <c r="U394" s="129"/>
      <c r="V394" s="127"/>
      <c r="W394" s="129"/>
      <c r="X394" s="131"/>
      <c r="Y394" s="108">
        <v>8200</v>
      </c>
      <c r="Z394" s="129">
        <v>9.84</v>
      </c>
      <c r="AA394" s="14">
        <f t="shared" si="503"/>
        <v>8200</v>
      </c>
      <c r="AB394" s="18">
        <f t="shared" si="504"/>
        <v>9.84</v>
      </c>
    </row>
    <row r="395" spans="1:29">
      <c r="A395" s="126"/>
      <c r="B395" s="127" t="s">
        <v>173</v>
      </c>
      <c r="C395" s="128"/>
      <c r="D395" s="129">
        <v>57.98</v>
      </c>
      <c r="E395" s="189">
        <v>23337</v>
      </c>
      <c r="F395" s="129">
        <v>1.87</v>
      </c>
      <c r="G395" s="8" t="e">
        <f t="shared" si="502"/>
        <v>#DIV/0!</v>
      </c>
      <c r="H395" s="18">
        <f t="shared" si="502"/>
        <v>3.2252500862366333</v>
      </c>
      <c r="I395" s="127"/>
      <c r="J395" s="130"/>
      <c r="K395" s="127"/>
      <c r="L395" s="129"/>
      <c r="M395" s="127"/>
      <c r="N395" s="129"/>
      <c r="O395" s="131"/>
      <c r="P395" s="277">
        <v>227</v>
      </c>
      <c r="Q395" s="129">
        <v>65</v>
      </c>
      <c r="R395" s="92">
        <f t="shared" si="505"/>
        <v>227</v>
      </c>
      <c r="S395" s="18">
        <f t="shared" si="506"/>
        <v>65</v>
      </c>
      <c r="T395" s="127"/>
      <c r="U395" s="129"/>
      <c r="V395" s="127"/>
      <c r="W395" s="129"/>
      <c r="X395" s="131"/>
      <c r="Y395" s="108">
        <v>227</v>
      </c>
      <c r="Z395" s="129">
        <v>60</v>
      </c>
      <c r="AA395" s="14">
        <f t="shared" si="503"/>
        <v>227</v>
      </c>
      <c r="AB395" s="18">
        <f t="shared" si="504"/>
        <v>60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33.070648612500001</v>
      </c>
      <c r="R396" s="92">
        <f t="shared" si="505"/>
        <v>0</v>
      </c>
      <c r="S396" s="18">
        <f t="shared" si="506"/>
        <v>33.070648612500001</v>
      </c>
      <c r="T396" s="16"/>
      <c r="U396" s="18"/>
      <c r="V396" s="16"/>
      <c r="W396" s="18"/>
      <c r="X396" s="21"/>
      <c r="Y396" s="14"/>
      <c r="Z396" s="18">
        <v>23</v>
      </c>
      <c r="AA396" s="14">
        <f t="shared" si="503"/>
        <v>0</v>
      </c>
      <c r="AB396" s="18">
        <f t="shared" si="504"/>
        <v>23</v>
      </c>
    </row>
    <row r="397" spans="1:29" s="50" customFormat="1">
      <c r="A397" s="46"/>
      <c r="B397" s="82" t="s">
        <v>106</v>
      </c>
      <c r="C397" s="83"/>
      <c r="D397" s="84">
        <f>SUM(D393:D396)</f>
        <v>143.99199999999999</v>
      </c>
      <c r="E397" s="83">
        <f>SUM(E393:E396)</f>
        <v>68467</v>
      </c>
      <c r="F397" s="84">
        <f>SUM(F393:F396)</f>
        <v>4.58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9679</v>
      </c>
      <c r="Q397" s="84">
        <f t="shared" si="508"/>
        <v>146.9386486125</v>
      </c>
      <c r="R397" s="276">
        <f t="shared" si="508"/>
        <v>9679</v>
      </c>
      <c r="S397" s="84">
        <f t="shared" si="508"/>
        <v>146.9386486125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9679</v>
      </c>
      <c r="Z397" s="84">
        <f>SUM(Z393:Z396)</f>
        <v>131.86799999999999</v>
      </c>
      <c r="AA397" s="276">
        <f>SUM(AA393:AA396)</f>
        <v>9679</v>
      </c>
      <c r="AB397" s="84">
        <f>SUM(AB393:AB396)</f>
        <v>131.86799999999999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3779.8162000000007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2679.2215999999999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210</v>
      </c>
      <c r="L398" s="84">
        <f>SUM(L21+L44+L52+L76+L86+L109+L117+L141+L147+L149+L156+L162+L168+L174+L180+L186+L192+L206+L212+L216+L237+L258+L283+L297+L306+L311+L315+L322+L326+L330+L333+L337+L343+L347+L384+L391+L397)</f>
        <v>647.71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134759</v>
      </c>
      <c r="Q398" s="84">
        <f>SUM(Q21+Q44+Q52+Q76+Q86+Q109+Q117+Q141+Q147+Q149+Q156+Q162+Q168+Q174+Q180+Q186+Q192+Q206+Q212+Q216+Q237+Q258+Q283+Q297+Q306+Q311+Q315+Q322+Q326+Q330+Q333+Q337+Q343+Q347+Q384+Q391+Q397)</f>
        <v>3881.9496711124998</v>
      </c>
      <c r="R398" s="276">
        <f>R397+R391+R384+R347+R343+R337+R333+R330+R326+R322+R315+R311+R306+R297+R283+R260+R216+R212+R206+R193+R147+R143+R78</f>
        <v>134759</v>
      </c>
      <c r="S398" s="84">
        <f>SUM(S21+S44+S52+S76+S86+S109+S117+S141+S147+S149+S156+S162+S168+S174+S180+S186+S192+S206+S212+S216+S237+S258+S283+S297+S306+S311+S315+S322+S326+S330+S333+S337+S343+S347+S384+S391+S397)</f>
        <v>4529.6596711125003</v>
      </c>
      <c r="T398" s="83">
        <f>T397+T391+T384+T347+T343+T337+T333+T330+T326+T322+T315+T311+T306+T297+T283+T260+T216+T212+T206+T193+T147+T143+T78</f>
        <v>210</v>
      </c>
      <c r="U398" s="84">
        <f>SUM(U21+U44+U52+U76+U86+U109+U117+U141+U147+U149+U156+U162+U168+U174+U180+U186+U192+U206+U212+U216+U237+U258+U283+U297+U306+U311+U315+U322+U326+U330+U333+U337+U343+U347+U384+U391+U397)</f>
        <v>647.71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133638</v>
      </c>
      <c r="Z398" s="84">
        <f>SUM(Z21+Z44+Z52+Z76+Z86+Z109+Z117+Z141+Z147+Z149+Z156+Z162+Z168+Z174+Z180+Z186+Z192+Z206+Z212+Z216+Z237+Z258+Z283+Z297+Z306+Z311+Z315+Z322+Z326+Z330+Z333+Z337+Z343+Z347+Z384+Z391+Z397)</f>
        <v>3476.5723999999991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133638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4124.2823999999991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3779.8162000000007</v>
      </c>
      <c r="E403" s="82"/>
      <c r="F403" s="84">
        <f>F398</f>
        <v>2679.2215999999999</v>
      </c>
      <c r="G403" s="82"/>
      <c r="H403" s="82"/>
      <c r="I403" s="82"/>
      <c r="J403" s="84">
        <f>J398</f>
        <v>0</v>
      </c>
      <c r="K403" s="83"/>
      <c r="L403" s="84">
        <f>L398</f>
        <v>647.71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3881.9496711124998</v>
      </c>
      <c r="R403" s="276"/>
      <c r="S403" s="84">
        <f>S398</f>
        <v>4529.6596711125003</v>
      </c>
      <c r="T403" s="83"/>
      <c r="U403" s="84">
        <f>U398</f>
        <v>647.71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3476.5723999999991</v>
      </c>
      <c r="AA403" s="276"/>
      <c r="AB403" s="84">
        <f>AB398</f>
        <v>4124.2823999999991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3</v>
      </c>
      <c r="Q407" s="18">
        <f>O407*P407</f>
        <v>810</v>
      </c>
      <c r="R407" s="92">
        <f>P407</f>
        <v>3</v>
      </c>
      <c r="S407" s="18">
        <f>L407+Q407</f>
        <v>810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>
        <v>100</v>
      </c>
      <c r="E408" s="19"/>
      <c r="F408" s="18">
        <v>100</v>
      </c>
      <c r="G408" s="8" t="e">
        <f t="shared" si="511"/>
        <v>#DIV/0!</v>
      </c>
      <c r="H408" s="18">
        <f t="shared" si="511"/>
        <v>100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15</v>
      </c>
      <c r="Q412" s="18">
        <f t="shared" si="512"/>
        <v>45</v>
      </c>
      <c r="R412" s="92">
        <f t="shared" si="513"/>
        <v>15</v>
      </c>
      <c r="S412" s="18">
        <f t="shared" si="514"/>
        <v>45</v>
      </c>
      <c r="T412" s="22"/>
      <c r="U412" s="18"/>
      <c r="V412" s="22"/>
      <c r="W412" s="18"/>
      <c r="X412" s="21">
        <v>3</v>
      </c>
      <c r="Y412" s="14">
        <v>3</v>
      </c>
      <c r="Z412" s="18">
        <f t="shared" si="515"/>
        <v>9</v>
      </c>
      <c r="AA412" s="14">
        <f t="shared" si="516"/>
        <v>3</v>
      </c>
      <c r="AB412" s="18">
        <f t="shared" si="517"/>
        <v>9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15</v>
      </c>
      <c r="Q413" s="18">
        <f t="shared" si="512"/>
        <v>52.5</v>
      </c>
      <c r="R413" s="92">
        <f t="shared" si="513"/>
        <v>15</v>
      </c>
      <c r="S413" s="18">
        <f t="shared" si="514"/>
        <v>52.5</v>
      </c>
      <c r="T413" s="22"/>
      <c r="U413" s="18"/>
      <c r="V413" s="22"/>
      <c r="W413" s="18"/>
      <c r="X413" s="21">
        <v>3.5</v>
      </c>
      <c r="Y413" s="14">
        <v>3</v>
      </c>
      <c r="Z413" s="18">
        <f t="shared" si="515"/>
        <v>10.5</v>
      </c>
      <c r="AA413" s="14">
        <f t="shared" si="516"/>
        <v>3</v>
      </c>
      <c r="AB413" s="18">
        <f t="shared" si="517"/>
        <v>10.5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3</v>
      </c>
      <c r="Q414" s="18">
        <f t="shared" si="512"/>
        <v>2.25</v>
      </c>
      <c r="R414" s="92">
        <f t="shared" si="513"/>
        <v>3</v>
      </c>
      <c r="S414" s="18">
        <f t="shared" si="514"/>
        <v>2.25</v>
      </c>
      <c r="T414" s="22"/>
      <c r="U414" s="18"/>
      <c r="V414" s="22"/>
      <c r="W414" s="18"/>
      <c r="X414" s="21">
        <v>0.75</v>
      </c>
      <c r="Y414" s="14">
        <v>3</v>
      </c>
      <c r="Z414" s="18">
        <f t="shared" si="515"/>
        <v>2.25</v>
      </c>
      <c r="AA414" s="14">
        <f t="shared" si="516"/>
        <v>3</v>
      </c>
      <c r="AB414" s="18">
        <f t="shared" si="517"/>
        <v>2.25</v>
      </c>
    </row>
    <row r="415" spans="1:28">
      <c r="A415" s="8">
        <f t="shared" si="518"/>
        <v>26.090000000000014</v>
      </c>
      <c r="B415" s="22" t="s">
        <v>34</v>
      </c>
      <c r="C415" s="17">
        <v>3</v>
      </c>
      <c r="D415" s="18">
        <v>2.7</v>
      </c>
      <c r="E415" s="17">
        <f>C415</f>
        <v>3</v>
      </c>
      <c r="F415" s="18">
        <f>D415</f>
        <v>2.7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5</v>
      </c>
      <c r="Q415" s="18">
        <f t="shared" si="512"/>
        <v>4.5</v>
      </c>
      <c r="R415" s="92">
        <f t="shared" si="513"/>
        <v>5</v>
      </c>
      <c r="S415" s="18">
        <f t="shared" si="514"/>
        <v>4.5</v>
      </c>
      <c r="T415" s="22"/>
      <c r="U415" s="18"/>
      <c r="V415" s="22"/>
      <c r="W415" s="18"/>
      <c r="X415" s="21">
        <v>0.9</v>
      </c>
      <c r="Y415" s="14">
        <v>5</v>
      </c>
      <c r="Z415" s="18">
        <f t="shared" si="515"/>
        <v>4.5</v>
      </c>
      <c r="AA415" s="14">
        <f t="shared" si="516"/>
        <v>5</v>
      </c>
      <c r="AB415" s="18">
        <f t="shared" si="517"/>
        <v>4.5</v>
      </c>
    </row>
    <row r="416" spans="1:28" s="50" customFormat="1">
      <c r="A416" s="46"/>
      <c r="B416" s="89" t="s">
        <v>282</v>
      </c>
      <c r="C416" s="83">
        <f>SUM(C407:C415)</f>
        <v>3</v>
      </c>
      <c r="D416" s="84">
        <f>SUM(D407:D415)</f>
        <v>102.7</v>
      </c>
      <c r="E416" s="83">
        <f>SUM(E407:E415)</f>
        <v>3</v>
      </c>
      <c r="F416" s="84">
        <f>SUM(F407:F415)</f>
        <v>102.7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914.25</v>
      </c>
      <c r="R416" s="276"/>
      <c r="S416" s="84">
        <f>SUM(S407:S415)</f>
        <v>914.25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566.25</v>
      </c>
      <c r="AA416" s="276"/>
      <c r="AB416" s="84">
        <f>SUM(AB407:AB415)</f>
        <v>566.25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1440</v>
      </c>
      <c r="D418" s="53">
        <v>259.2</v>
      </c>
      <c r="E418" s="17">
        <f t="shared" ref="E418:F439" si="520">C418</f>
        <v>1440</v>
      </c>
      <c r="F418" s="18">
        <f t="shared" si="520"/>
        <v>259.2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1830</v>
      </c>
      <c r="Q418" s="18">
        <f t="shared" ref="Q418:Q439" si="522">O418*P418</f>
        <v>329.4</v>
      </c>
      <c r="R418" s="92">
        <f t="shared" ref="R418:R439" si="523">P418</f>
        <v>1830</v>
      </c>
      <c r="S418" s="18">
        <f t="shared" ref="S418:S439" si="524">L418+Q418</f>
        <v>329.4</v>
      </c>
      <c r="T418" s="51"/>
      <c r="U418" s="53"/>
      <c r="V418" s="51"/>
      <c r="W418" s="53"/>
      <c r="X418" s="250">
        <v>0.18</v>
      </c>
      <c r="Y418" s="312">
        <f>1590+240</f>
        <v>1830</v>
      </c>
      <c r="Z418" s="18">
        <f t="shared" ref="Z418:Z439" si="525">X418*Y418</f>
        <v>329.4</v>
      </c>
      <c r="AA418" s="14">
        <f t="shared" ref="AA418:AA439" si="526">Y418</f>
        <v>1830</v>
      </c>
      <c r="AB418" s="18">
        <f t="shared" ref="AB418:AB439" si="527">U418+Z418</f>
        <v>329.4</v>
      </c>
    </row>
    <row r="419" spans="1:28">
      <c r="A419" s="206">
        <f>+A418+0.01</f>
        <v>26.110000000000003</v>
      </c>
      <c r="B419" s="51" t="s">
        <v>285</v>
      </c>
      <c r="C419" s="52">
        <v>1440</v>
      </c>
      <c r="D419" s="53">
        <v>17.28</v>
      </c>
      <c r="E419" s="17">
        <f t="shared" si="520"/>
        <v>1440</v>
      </c>
      <c r="F419" s="18">
        <f t="shared" si="520"/>
        <v>17.28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1830</v>
      </c>
      <c r="Q419" s="18">
        <f t="shared" si="522"/>
        <v>21.96</v>
      </c>
      <c r="R419" s="92">
        <f t="shared" si="523"/>
        <v>1830</v>
      </c>
      <c r="S419" s="18">
        <f t="shared" si="524"/>
        <v>21.96</v>
      </c>
      <c r="T419" s="51"/>
      <c r="U419" s="53"/>
      <c r="V419" s="51"/>
      <c r="W419" s="53"/>
      <c r="X419" s="250">
        <v>1.2E-2</v>
      </c>
      <c r="Y419" s="312">
        <v>1830</v>
      </c>
      <c r="Z419" s="18">
        <f t="shared" si="525"/>
        <v>21.96</v>
      </c>
      <c r="AA419" s="14">
        <f t="shared" si="526"/>
        <v>1830</v>
      </c>
      <c r="AB419" s="18">
        <f t="shared" si="527"/>
        <v>21.96</v>
      </c>
    </row>
    <row r="420" spans="1:28" ht="47.25">
      <c r="A420" s="206">
        <f>+A419+0.01</f>
        <v>26.120000000000005</v>
      </c>
      <c r="B420" s="51" t="s">
        <v>286</v>
      </c>
      <c r="C420" s="52">
        <v>1440</v>
      </c>
      <c r="D420" s="53">
        <v>14.4</v>
      </c>
      <c r="E420" s="17">
        <f t="shared" si="520"/>
        <v>1440</v>
      </c>
      <c r="F420" s="18">
        <f t="shared" si="520"/>
        <v>14.4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1830</v>
      </c>
      <c r="Q420" s="18">
        <f t="shared" si="522"/>
        <v>18.3</v>
      </c>
      <c r="R420" s="92">
        <f t="shared" si="523"/>
        <v>1830</v>
      </c>
      <c r="S420" s="18">
        <f t="shared" si="524"/>
        <v>18.3</v>
      </c>
      <c r="T420" s="51"/>
      <c r="U420" s="53"/>
      <c r="V420" s="51"/>
      <c r="W420" s="53"/>
      <c r="X420" s="250">
        <v>0.01</v>
      </c>
      <c r="Y420" s="312">
        <v>1830</v>
      </c>
      <c r="Z420" s="18">
        <f t="shared" si="525"/>
        <v>18.3</v>
      </c>
      <c r="AA420" s="14">
        <f t="shared" si="526"/>
        <v>1830</v>
      </c>
      <c r="AB420" s="18">
        <f t="shared" si="527"/>
        <v>18.3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12</v>
      </c>
      <c r="D422" s="18">
        <v>36</v>
      </c>
      <c r="E422" s="17">
        <f t="shared" si="520"/>
        <v>12</v>
      </c>
      <c r="F422" s="18">
        <f t="shared" si="520"/>
        <v>36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15</v>
      </c>
      <c r="Q422" s="18">
        <f t="shared" si="522"/>
        <v>45</v>
      </c>
      <c r="R422" s="92">
        <f t="shared" si="523"/>
        <v>15</v>
      </c>
      <c r="S422" s="18">
        <f t="shared" si="524"/>
        <v>45</v>
      </c>
      <c r="T422" s="22"/>
      <c r="U422" s="18"/>
      <c r="V422" s="22"/>
      <c r="W422" s="18"/>
      <c r="X422" s="21">
        <v>3</v>
      </c>
      <c r="Y422" s="14">
        <v>15</v>
      </c>
      <c r="Z422" s="18">
        <f t="shared" si="525"/>
        <v>45</v>
      </c>
      <c r="AA422" s="14">
        <f t="shared" si="526"/>
        <v>15</v>
      </c>
      <c r="AB422" s="18">
        <f t="shared" si="527"/>
        <v>45</v>
      </c>
    </row>
    <row r="423" spans="1:28" ht="31.5">
      <c r="A423" s="206" t="s">
        <v>43</v>
      </c>
      <c r="B423" s="22" t="s">
        <v>77</v>
      </c>
      <c r="C423" s="17">
        <v>12</v>
      </c>
      <c r="D423" s="18">
        <v>36</v>
      </c>
      <c r="E423" s="17">
        <f t="shared" si="520"/>
        <v>12</v>
      </c>
      <c r="F423" s="18">
        <f t="shared" si="520"/>
        <v>36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15</v>
      </c>
      <c r="Q423" s="18">
        <f t="shared" si="522"/>
        <v>45</v>
      </c>
      <c r="R423" s="92">
        <f t="shared" si="523"/>
        <v>15</v>
      </c>
      <c r="S423" s="18">
        <f t="shared" si="524"/>
        <v>45</v>
      </c>
      <c r="T423" s="22"/>
      <c r="U423" s="18"/>
      <c r="V423" s="22"/>
      <c r="W423" s="18"/>
      <c r="X423" s="21">
        <v>3</v>
      </c>
      <c r="Y423" s="14">
        <v>15</v>
      </c>
      <c r="Z423" s="18">
        <f t="shared" si="525"/>
        <v>45</v>
      </c>
      <c r="AA423" s="14">
        <f t="shared" si="526"/>
        <v>15</v>
      </c>
      <c r="AB423" s="18">
        <f t="shared" si="527"/>
        <v>45</v>
      </c>
    </row>
    <row r="424" spans="1:28" ht="31.5">
      <c r="A424" s="206" t="s">
        <v>45</v>
      </c>
      <c r="B424" s="22" t="s">
        <v>78</v>
      </c>
      <c r="C424" s="17">
        <v>12</v>
      </c>
      <c r="D424" s="18">
        <v>115.20000000000002</v>
      </c>
      <c r="E424" s="17">
        <f t="shared" si="520"/>
        <v>12</v>
      </c>
      <c r="F424" s="18">
        <f t="shared" si="520"/>
        <v>115.20000000000002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15</v>
      </c>
      <c r="Q424" s="18">
        <f t="shared" si="522"/>
        <v>144</v>
      </c>
      <c r="R424" s="92">
        <f t="shared" si="523"/>
        <v>15</v>
      </c>
      <c r="S424" s="18">
        <f t="shared" si="524"/>
        <v>144</v>
      </c>
      <c r="T424" s="22"/>
      <c r="U424" s="18"/>
      <c r="V424" s="22"/>
      <c r="W424" s="18"/>
      <c r="X424" s="21">
        <v>9.6</v>
      </c>
      <c r="Y424" s="14">
        <v>15</v>
      </c>
      <c r="Z424" s="18">
        <f t="shared" si="525"/>
        <v>144</v>
      </c>
      <c r="AA424" s="14">
        <f t="shared" si="526"/>
        <v>15</v>
      </c>
      <c r="AB424" s="18">
        <f t="shared" si="527"/>
        <v>144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12</v>
      </c>
      <c r="D426" s="18">
        <v>21.6</v>
      </c>
      <c r="E426" s="17">
        <f t="shared" si="520"/>
        <v>12</v>
      </c>
      <c r="F426" s="18">
        <f t="shared" si="520"/>
        <v>21.6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15</v>
      </c>
      <c r="Q426" s="18">
        <f t="shared" si="522"/>
        <v>27</v>
      </c>
      <c r="R426" s="92">
        <f t="shared" si="523"/>
        <v>15</v>
      </c>
      <c r="S426" s="18">
        <f t="shared" si="524"/>
        <v>27</v>
      </c>
      <c r="T426" s="22"/>
      <c r="U426" s="18"/>
      <c r="V426" s="22"/>
      <c r="W426" s="18"/>
      <c r="X426" s="21">
        <v>1.8</v>
      </c>
      <c r="Y426" s="14">
        <v>15</v>
      </c>
      <c r="Z426" s="18">
        <f t="shared" si="525"/>
        <v>27</v>
      </c>
      <c r="AA426" s="14">
        <f t="shared" si="526"/>
        <v>15</v>
      </c>
      <c r="AB426" s="18">
        <f t="shared" si="527"/>
        <v>27</v>
      </c>
    </row>
    <row r="427" spans="1:28" ht="31.5">
      <c r="A427" s="206" t="s">
        <v>51</v>
      </c>
      <c r="B427" s="22" t="s">
        <v>50</v>
      </c>
      <c r="C427" s="17">
        <v>12</v>
      </c>
      <c r="D427" s="18">
        <v>14.399999999999999</v>
      </c>
      <c r="E427" s="17">
        <f t="shared" si="520"/>
        <v>12</v>
      </c>
      <c r="F427" s="18">
        <f t="shared" si="520"/>
        <v>14.399999999999999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15</v>
      </c>
      <c r="Q427" s="18">
        <f t="shared" si="522"/>
        <v>18</v>
      </c>
      <c r="R427" s="92">
        <f t="shared" si="523"/>
        <v>15</v>
      </c>
      <c r="S427" s="18">
        <f t="shared" si="524"/>
        <v>18</v>
      </c>
      <c r="T427" s="22"/>
      <c r="U427" s="18"/>
      <c r="V427" s="22"/>
      <c r="W427" s="18"/>
      <c r="X427" s="21">
        <v>1.2</v>
      </c>
      <c r="Y427" s="14">
        <v>15</v>
      </c>
      <c r="Z427" s="18">
        <f t="shared" si="525"/>
        <v>18</v>
      </c>
      <c r="AA427" s="14">
        <f t="shared" si="526"/>
        <v>15</v>
      </c>
      <c r="AB427" s="18">
        <f t="shared" si="527"/>
        <v>18</v>
      </c>
    </row>
    <row r="428" spans="1:28" ht="47.25">
      <c r="A428" s="206" t="s">
        <v>53</v>
      </c>
      <c r="B428" s="22" t="s">
        <v>81</v>
      </c>
      <c r="C428" s="17">
        <v>12</v>
      </c>
      <c r="D428" s="18">
        <v>14.399999999999999</v>
      </c>
      <c r="E428" s="17">
        <f t="shared" si="520"/>
        <v>12</v>
      </c>
      <c r="F428" s="18">
        <f t="shared" si="520"/>
        <v>14.399999999999999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15</v>
      </c>
      <c r="Q428" s="18">
        <f t="shared" si="522"/>
        <v>18</v>
      </c>
      <c r="R428" s="92">
        <f t="shared" si="523"/>
        <v>15</v>
      </c>
      <c r="S428" s="18">
        <f t="shared" si="524"/>
        <v>18</v>
      </c>
      <c r="T428" s="22"/>
      <c r="U428" s="18"/>
      <c r="V428" s="22"/>
      <c r="W428" s="18"/>
      <c r="X428" s="21">
        <v>1.2</v>
      </c>
      <c r="Y428" s="14">
        <v>15</v>
      </c>
      <c r="Z428" s="18">
        <f t="shared" si="525"/>
        <v>18</v>
      </c>
      <c r="AA428" s="14">
        <f t="shared" si="526"/>
        <v>15</v>
      </c>
      <c r="AB428" s="18">
        <f t="shared" si="527"/>
        <v>18</v>
      </c>
    </row>
    <row r="429" spans="1:28" ht="47.25">
      <c r="A429" s="206" t="s">
        <v>82</v>
      </c>
      <c r="B429" s="22" t="s">
        <v>83</v>
      </c>
      <c r="C429" s="17">
        <v>12</v>
      </c>
      <c r="D429" s="18">
        <v>21.6</v>
      </c>
      <c r="E429" s="17">
        <f t="shared" si="520"/>
        <v>12</v>
      </c>
      <c r="F429" s="18">
        <f t="shared" si="520"/>
        <v>21.6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15</v>
      </c>
      <c r="Q429" s="18">
        <f t="shared" si="522"/>
        <v>27</v>
      </c>
      <c r="R429" s="92">
        <f t="shared" si="523"/>
        <v>15</v>
      </c>
      <c r="S429" s="18">
        <f t="shared" si="524"/>
        <v>27</v>
      </c>
      <c r="T429" s="22"/>
      <c r="U429" s="18"/>
      <c r="V429" s="22"/>
      <c r="W429" s="18"/>
      <c r="X429" s="21">
        <v>1.8</v>
      </c>
      <c r="Y429" s="14">
        <v>15</v>
      </c>
      <c r="Z429" s="18">
        <f t="shared" si="525"/>
        <v>27</v>
      </c>
      <c r="AA429" s="14">
        <f t="shared" si="526"/>
        <v>15</v>
      </c>
      <c r="AB429" s="18">
        <f t="shared" si="527"/>
        <v>27</v>
      </c>
    </row>
    <row r="430" spans="1:28" ht="31.5">
      <c r="A430" s="206">
        <v>26.14</v>
      </c>
      <c r="B430" s="51" t="s">
        <v>287</v>
      </c>
      <c r="C430" s="52">
        <v>1440</v>
      </c>
      <c r="D430" s="53">
        <v>14.4</v>
      </c>
      <c r="E430" s="17">
        <f t="shared" si="520"/>
        <v>1440</v>
      </c>
      <c r="F430" s="18">
        <f t="shared" si="520"/>
        <v>14.4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1830</v>
      </c>
      <c r="Q430" s="18">
        <f t="shared" si="522"/>
        <v>18.3</v>
      </c>
      <c r="R430" s="92">
        <f t="shared" si="523"/>
        <v>1830</v>
      </c>
      <c r="S430" s="18">
        <f t="shared" si="524"/>
        <v>18.3</v>
      </c>
      <c r="T430" s="51"/>
      <c r="U430" s="53"/>
      <c r="V430" s="51"/>
      <c r="W430" s="53"/>
      <c r="X430" s="250">
        <v>0.01</v>
      </c>
      <c r="Y430" s="312">
        <v>1830</v>
      </c>
      <c r="Z430" s="18">
        <f t="shared" si="525"/>
        <v>18.3</v>
      </c>
      <c r="AA430" s="14">
        <f t="shared" si="526"/>
        <v>1830</v>
      </c>
      <c r="AB430" s="18">
        <f t="shared" si="527"/>
        <v>18.3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1440</v>
      </c>
      <c r="D431" s="53">
        <v>14.4</v>
      </c>
      <c r="E431" s="17">
        <f t="shared" si="520"/>
        <v>1440</v>
      </c>
      <c r="F431" s="18">
        <f t="shared" si="520"/>
        <v>14.4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1830</v>
      </c>
      <c r="Q431" s="18">
        <f t="shared" si="522"/>
        <v>18.3</v>
      </c>
      <c r="R431" s="92">
        <f t="shared" si="523"/>
        <v>1830</v>
      </c>
      <c r="S431" s="18">
        <f t="shared" si="524"/>
        <v>18.3</v>
      </c>
      <c r="T431" s="51"/>
      <c r="U431" s="53"/>
      <c r="V431" s="51"/>
      <c r="W431" s="53"/>
      <c r="X431" s="250">
        <v>0.01</v>
      </c>
      <c r="Y431" s="312">
        <v>1830</v>
      </c>
      <c r="Z431" s="18">
        <f t="shared" si="525"/>
        <v>18.3</v>
      </c>
      <c r="AA431" s="14">
        <f t="shared" si="526"/>
        <v>1830</v>
      </c>
      <c r="AB431" s="18">
        <f t="shared" si="527"/>
        <v>18.3</v>
      </c>
    </row>
    <row r="432" spans="1:28" ht="31.5">
      <c r="A432" s="206">
        <f t="shared" si="528"/>
        <v>26.160000000000004</v>
      </c>
      <c r="B432" s="51" t="s">
        <v>289</v>
      </c>
      <c r="C432" s="52">
        <v>1440</v>
      </c>
      <c r="D432" s="53">
        <v>18</v>
      </c>
      <c r="E432" s="17">
        <f t="shared" si="520"/>
        <v>1440</v>
      </c>
      <c r="F432" s="18">
        <f t="shared" si="520"/>
        <v>18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1830</v>
      </c>
      <c r="Q432" s="18">
        <f t="shared" si="522"/>
        <v>22.875</v>
      </c>
      <c r="R432" s="92">
        <f t="shared" si="523"/>
        <v>1830</v>
      </c>
      <c r="S432" s="18">
        <f t="shared" si="524"/>
        <v>22.875</v>
      </c>
      <c r="T432" s="51"/>
      <c r="U432" s="53"/>
      <c r="V432" s="51"/>
      <c r="W432" s="53"/>
      <c r="X432" s="250">
        <v>1.2500000000000001E-2</v>
      </c>
      <c r="Y432" s="312">
        <v>1830</v>
      </c>
      <c r="Z432" s="18">
        <f t="shared" si="525"/>
        <v>22.875</v>
      </c>
      <c r="AA432" s="14">
        <f t="shared" si="526"/>
        <v>1830</v>
      </c>
      <c r="AB432" s="18">
        <f t="shared" si="527"/>
        <v>22.875</v>
      </c>
    </row>
    <row r="433" spans="1:28">
      <c r="A433" s="206">
        <f t="shared" si="528"/>
        <v>26.170000000000005</v>
      </c>
      <c r="B433" s="51" t="s">
        <v>290</v>
      </c>
      <c r="C433" s="52">
        <v>1440</v>
      </c>
      <c r="D433" s="53">
        <v>10.799999999999999</v>
      </c>
      <c r="E433" s="17">
        <f t="shared" si="520"/>
        <v>1440</v>
      </c>
      <c r="F433" s="18">
        <f t="shared" si="520"/>
        <v>10.799999999999999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1830</v>
      </c>
      <c r="Q433" s="18">
        <f t="shared" si="522"/>
        <v>13.725</v>
      </c>
      <c r="R433" s="92">
        <f t="shared" si="523"/>
        <v>1830</v>
      </c>
      <c r="S433" s="18">
        <f t="shared" si="524"/>
        <v>13.725</v>
      </c>
      <c r="T433" s="51"/>
      <c r="U433" s="53"/>
      <c r="V433" s="51"/>
      <c r="W433" s="53"/>
      <c r="X433" s="250">
        <v>7.4999999999999997E-3</v>
      </c>
      <c r="Y433" s="312">
        <v>1830</v>
      </c>
      <c r="Z433" s="18">
        <f t="shared" si="525"/>
        <v>13.725</v>
      </c>
      <c r="AA433" s="14">
        <f t="shared" si="526"/>
        <v>1830</v>
      </c>
      <c r="AB433" s="18">
        <f t="shared" si="527"/>
        <v>13.725</v>
      </c>
    </row>
    <row r="434" spans="1:28" ht="31.5">
      <c r="A434" s="206">
        <f t="shared" si="528"/>
        <v>26.180000000000007</v>
      </c>
      <c r="B434" s="51" t="s">
        <v>291</v>
      </c>
      <c r="C434" s="52">
        <v>1440</v>
      </c>
      <c r="D434" s="53">
        <v>10.799999999999999</v>
      </c>
      <c r="E434" s="17">
        <f t="shared" si="520"/>
        <v>1440</v>
      </c>
      <c r="F434" s="18">
        <f t="shared" si="520"/>
        <v>10.799999999999999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1830</v>
      </c>
      <c r="Q434" s="18">
        <f t="shared" si="522"/>
        <v>13.725</v>
      </c>
      <c r="R434" s="92">
        <f t="shared" si="523"/>
        <v>1830</v>
      </c>
      <c r="S434" s="18">
        <f t="shared" si="524"/>
        <v>13.725</v>
      </c>
      <c r="T434" s="51"/>
      <c r="U434" s="53"/>
      <c r="V434" s="51"/>
      <c r="W434" s="53"/>
      <c r="X434" s="250">
        <v>7.4999999999999997E-3</v>
      </c>
      <c r="Y434" s="312">
        <v>1830</v>
      </c>
      <c r="Z434" s="18">
        <f t="shared" si="525"/>
        <v>13.725</v>
      </c>
      <c r="AA434" s="14">
        <f t="shared" si="526"/>
        <v>1830</v>
      </c>
      <c r="AB434" s="18">
        <f t="shared" si="527"/>
        <v>13.725</v>
      </c>
    </row>
    <row r="435" spans="1:28" ht="31.5">
      <c r="A435" s="206">
        <f t="shared" si="528"/>
        <v>26.190000000000008</v>
      </c>
      <c r="B435" s="51" t="s">
        <v>292</v>
      </c>
      <c r="C435" s="52">
        <v>1440</v>
      </c>
      <c r="D435" s="53">
        <v>2.88</v>
      </c>
      <c r="E435" s="17">
        <f t="shared" si="520"/>
        <v>1440</v>
      </c>
      <c r="F435" s="18">
        <f t="shared" si="520"/>
        <v>2.88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1830</v>
      </c>
      <c r="Q435" s="18">
        <f t="shared" si="522"/>
        <v>3.66</v>
      </c>
      <c r="R435" s="92">
        <f t="shared" si="523"/>
        <v>1830</v>
      </c>
      <c r="S435" s="18">
        <f t="shared" si="524"/>
        <v>3.66</v>
      </c>
      <c r="T435" s="51"/>
      <c r="U435" s="53"/>
      <c r="V435" s="51"/>
      <c r="W435" s="53"/>
      <c r="X435" s="250">
        <v>2E-3</v>
      </c>
      <c r="Y435" s="312">
        <v>1830</v>
      </c>
      <c r="Z435" s="18">
        <f t="shared" si="525"/>
        <v>3.66</v>
      </c>
      <c r="AA435" s="14">
        <f t="shared" si="526"/>
        <v>1830</v>
      </c>
      <c r="AB435" s="18">
        <f t="shared" si="527"/>
        <v>3.66</v>
      </c>
    </row>
    <row r="436" spans="1:28" ht="31.5">
      <c r="A436" s="206">
        <f t="shared" si="528"/>
        <v>26.20000000000001</v>
      </c>
      <c r="B436" s="51" t="s">
        <v>293</v>
      </c>
      <c r="C436" s="52">
        <v>1440</v>
      </c>
      <c r="D436" s="53">
        <v>2.88</v>
      </c>
      <c r="E436" s="17">
        <f t="shared" si="520"/>
        <v>1440</v>
      </c>
      <c r="F436" s="18">
        <f t="shared" si="520"/>
        <v>2.88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1830</v>
      </c>
      <c r="Q436" s="18">
        <f t="shared" si="522"/>
        <v>3.66</v>
      </c>
      <c r="R436" s="92">
        <f t="shared" si="523"/>
        <v>1830</v>
      </c>
      <c r="S436" s="18">
        <f t="shared" si="524"/>
        <v>3.66</v>
      </c>
      <c r="T436" s="51"/>
      <c r="U436" s="53"/>
      <c r="V436" s="51"/>
      <c r="W436" s="53"/>
      <c r="X436" s="250">
        <v>2E-3</v>
      </c>
      <c r="Y436" s="312">
        <v>1830</v>
      </c>
      <c r="Z436" s="18">
        <f t="shared" si="525"/>
        <v>3.66</v>
      </c>
      <c r="AA436" s="14">
        <f t="shared" si="526"/>
        <v>1830</v>
      </c>
      <c r="AB436" s="18">
        <f t="shared" si="527"/>
        <v>3.66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>
        <v>1</v>
      </c>
      <c r="D437" s="210">
        <v>0.75</v>
      </c>
      <c r="E437" s="17">
        <f t="shared" si="520"/>
        <v>1</v>
      </c>
      <c r="F437" s="18">
        <f t="shared" si="520"/>
        <v>0.75</v>
      </c>
      <c r="G437" s="211">
        <f t="shared" si="521"/>
        <v>100</v>
      </c>
      <c r="H437" s="212">
        <f t="shared" si="521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3</v>
      </c>
      <c r="Q437" s="18">
        <f t="shared" si="522"/>
        <v>5.22</v>
      </c>
      <c r="R437" s="92">
        <f t="shared" si="523"/>
        <v>3</v>
      </c>
      <c r="S437" s="18">
        <f t="shared" si="524"/>
        <v>5.22</v>
      </c>
      <c r="T437" s="208"/>
      <c r="U437" s="210"/>
      <c r="V437" s="208"/>
      <c r="W437" s="210"/>
      <c r="X437" s="259">
        <v>1.74</v>
      </c>
      <c r="Y437" s="214">
        <v>3</v>
      </c>
      <c r="Z437" s="18">
        <f t="shared" si="525"/>
        <v>5.22</v>
      </c>
      <c r="AA437" s="14">
        <f t="shared" si="526"/>
        <v>3</v>
      </c>
      <c r="AB437" s="18">
        <f t="shared" si="527"/>
        <v>5.22</v>
      </c>
    </row>
    <row r="438" spans="1:28" ht="31.5">
      <c r="A438" s="206">
        <f t="shared" si="528"/>
        <v>26.220000000000013</v>
      </c>
      <c r="B438" s="51" t="s">
        <v>294</v>
      </c>
      <c r="C438" s="52">
        <v>1440</v>
      </c>
      <c r="D438" s="53">
        <v>7.2</v>
      </c>
      <c r="E438" s="17">
        <f t="shared" si="520"/>
        <v>1440</v>
      </c>
      <c r="F438" s="18">
        <f t="shared" si="520"/>
        <v>7.2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1830</v>
      </c>
      <c r="Q438" s="18">
        <f t="shared" si="522"/>
        <v>9.15</v>
      </c>
      <c r="R438" s="92">
        <f t="shared" si="523"/>
        <v>1830</v>
      </c>
      <c r="S438" s="18">
        <f t="shared" si="524"/>
        <v>9.15</v>
      </c>
      <c r="T438" s="51"/>
      <c r="U438" s="53"/>
      <c r="V438" s="51"/>
      <c r="W438" s="53"/>
      <c r="X438" s="250">
        <v>5.0000000000000001E-3</v>
      </c>
      <c r="Y438" s="312">
        <v>1830</v>
      </c>
      <c r="Z438" s="18">
        <f t="shared" si="525"/>
        <v>9.15</v>
      </c>
      <c r="AA438" s="14">
        <f t="shared" si="526"/>
        <v>1830</v>
      </c>
      <c r="AB438" s="18">
        <f t="shared" si="527"/>
        <v>9.15</v>
      </c>
    </row>
    <row r="439" spans="1:28" ht="31.5">
      <c r="A439" s="206">
        <f t="shared" si="528"/>
        <v>26.230000000000015</v>
      </c>
      <c r="B439" s="51" t="s">
        <v>93</v>
      </c>
      <c r="C439" s="52">
        <v>1440</v>
      </c>
      <c r="D439" s="53">
        <v>2.88</v>
      </c>
      <c r="E439" s="17">
        <f t="shared" si="520"/>
        <v>1440</v>
      </c>
      <c r="F439" s="18">
        <f t="shared" si="520"/>
        <v>2.88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1830</v>
      </c>
      <c r="Q439" s="18">
        <f t="shared" si="522"/>
        <v>3.66</v>
      </c>
      <c r="R439" s="92">
        <f t="shared" si="523"/>
        <v>1830</v>
      </c>
      <c r="S439" s="18">
        <f t="shared" si="524"/>
        <v>3.66</v>
      </c>
      <c r="T439" s="51"/>
      <c r="U439" s="53"/>
      <c r="V439" s="51"/>
      <c r="W439" s="53"/>
      <c r="X439" s="250">
        <v>2E-3</v>
      </c>
      <c r="Y439" s="312">
        <v>1830</v>
      </c>
      <c r="Z439" s="18">
        <f t="shared" si="525"/>
        <v>3.66</v>
      </c>
      <c r="AA439" s="14">
        <f t="shared" si="526"/>
        <v>1830</v>
      </c>
      <c r="AB439" s="18">
        <f t="shared" si="527"/>
        <v>3.66</v>
      </c>
    </row>
    <row r="440" spans="1:28" s="50" customFormat="1">
      <c r="A440" s="46"/>
      <c r="B440" s="89" t="s">
        <v>295</v>
      </c>
      <c r="C440" s="82"/>
      <c r="D440" s="84">
        <f>SUM(D418:D439)</f>
        <v>635.06999999999994</v>
      </c>
      <c r="E440" s="82"/>
      <c r="F440" s="84">
        <f>SUM(F418:F439)</f>
        <v>635.06999999999994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805.93499999999983</v>
      </c>
      <c r="R440" s="85"/>
      <c r="S440" s="84">
        <f>SUM(S418:S439)</f>
        <v>805.93499999999983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1830</v>
      </c>
      <c r="Z440" s="84">
        <f>SUM(Z418:Z439)</f>
        <v>805.93499999999983</v>
      </c>
      <c r="AA440" s="276"/>
      <c r="AB440" s="84">
        <f>SUM(AB418:AB439)</f>
        <v>805.93499999999983</v>
      </c>
    </row>
    <row r="441" spans="1:28" s="50" customFormat="1" ht="31.5">
      <c r="A441" s="46"/>
      <c r="B441" s="89" t="s">
        <v>296</v>
      </c>
      <c r="C441" s="82"/>
      <c r="D441" s="84">
        <f>D416+D440</f>
        <v>737.77</v>
      </c>
      <c r="E441" s="82"/>
      <c r="F441" s="84">
        <f>F416+F440</f>
        <v>737.77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1720.1849999999999</v>
      </c>
      <c r="R441" s="85"/>
      <c r="S441" s="84">
        <f>S416+S440</f>
        <v>1720.1849999999999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1830</v>
      </c>
      <c r="Z441" s="84">
        <f>Z416+Z440</f>
        <v>1372.1849999999999</v>
      </c>
      <c r="AA441" s="276"/>
      <c r="AB441" s="84">
        <f>AB416+AB440</f>
        <v>1372.1849999999999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737.77</v>
      </c>
      <c r="E514" s="228">
        <f t="shared" ref="E514" si="547">E440</f>
        <v>0</v>
      </c>
      <c r="F514" s="11">
        <f>F441</f>
        <v>737.77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1720.1849999999999</v>
      </c>
      <c r="R514" s="199">
        <f>R422</f>
        <v>15</v>
      </c>
      <c r="S514" s="11">
        <f>S441</f>
        <v>1720.1849999999999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1830</v>
      </c>
      <c r="Z514" s="11">
        <f>Z441</f>
        <v>1372.1849999999999</v>
      </c>
      <c r="AA514" s="199">
        <f>AA422</f>
        <v>15</v>
      </c>
      <c r="AB514" s="11">
        <f>AB441</f>
        <v>1372.1849999999999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737.77</v>
      </c>
      <c r="E515" s="228">
        <f t="shared" ref="E515" si="554">E514</f>
        <v>0</v>
      </c>
      <c r="F515" s="11">
        <f>F514</f>
        <v>737.77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1720.1849999999999</v>
      </c>
      <c r="R515" s="199">
        <f t="shared" ref="R515:U515" si="558">R514</f>
        <v>15</v>
      </c>
      <c r="S515" s="11">
        <f>S514</f>
        <v>1720.1849999999999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1830</v>
      </c>
      <c r="Z515" s="11">
        <f>Z514</f>
        <v>1372.1849999999999</v>
      </c>
      <c r="AA515" s="199">
        <f t="shared" si="560"/>
        <v>15</v>
      </c>
      <c r="AB515" s="11">
        <f>AB514</f>
        <v>1372.1849999999999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4517.5862000000006</v>
      </c>
      <c r="E516" s="228">
        <f t="shared" ref="E516" si="561">E515+E403</f>
        <v>0</v>
      </c>
      <c r="F516" s="11">
        <f>F403+F515</f>
        <v>3416.9915999999998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647.71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5602.1346711124997</v>
      </c>
      <c r="R516" s="199">
        <f t="shared" ref="R516:T516" si="565">R515+R403</f>
        <v>15</v>
      </c>
      <c r="S516" s="11">
        <f>S403+S515</f>
        <v>6249.8446711124998</v>
      </c>
      <c r="T516" s="228">
        <f t="shared" si="565"/>
        <v>0</v>
      </c>
      <c r="U516" s="11">
        <f>U403+U515</f>
        <v>647.71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1830</v>
      </c>
      <c r="Z516" s="11">
        <f>Z403+Z515</f>
        <v>4848.7573999999986</v>
      </c>
      <c r="AA516" s="199">
        <f t="shared" si="566"/>
        <v>15</v>
      </c>
      <c r="AB516" s="11">
        <f>AB403+AB515</f>
        <v>5496.4673999999995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Komaram Bheem&amp;C&amp;"-,Bold"&amp;18Costing Sheets for AWP&amp;&amp;B 2017-18 - SSA-RTE&amp;R&amp;"-,Bold"&amp;20Annexure-XII(Rs. in lakh)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2">
    <tabColor theme="5" tint="-0.249977111117893"/>
  </sheetPr>
  <dimension ref="A1:AC517"/>
  <sheetViews>
    <sheetView showZeros="0" zoomScale="70" zoomScaleNormal="70" zoomScaleSheetLayoutView="70" workbookViewId="0">
      <pane xSplit="2" ySplit="5" topLeftCell="O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1205</v>
      </c>
      <c r="Q145" s="18">
        <f t="shared" ref="Q145:Q146" si="141">O145*P145</f>
        <v>36.15</v>
      </c>
      <c r="R145" s="92">
        <f t="shared" ref="R145:R146" si="142">P145</f>
        <v>1205</v>
      </c>
      <c r="S145" s="18">
        <f t="shared" ref="S145:S146" si="143">L145+Q145</f>
        <v>36.15</v>
      </c>
      <c r="T145" s="16"/>
      <c r="U145" s="18"/>
      <c r="V145" s="16"/>
      <c r="W145" s="18"/>
      <c r="X145" s="21">
        <v>0.03</v>
      </c>
      <c r="Y145" s="14">
        <v>1205</v>
      </c>
      <c r="Z145" s="18">
        <f t="shared" ref="Z145:Z146" si="144">X145*Y145</f>
        <v>36.15</v>
      </c>
      <c r="AA145" s="14">
        <f t="shared" ref="AA145:AA146" si="145">Y145</f>
        <v>1205</v>
      </c>
      <c r="AB145" s="18">
        <f t="shared" ref="AB145:AB146" si="146">U145+Z145</f>
        <v>36.15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1205</v>
      </c>
      <c r="Q147" s="84">
        <f t="shared" si="149"/>
        <v>36.15</v>
      </c>
      <c r="R147" s="276">
        <f t="shared" si="149"/>
        <v>1205</v>
      </c>
      <c r="S147" s="84">
        <f t="shared" si="149"/>
        <v>36.15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1205</v>
      </c>
      <c r="Z147" s="84">
        <f t="shared" si="151"/>
        <v>36.15</v>
      </c>
      <c r="AA147" s="276">
        <f t="shared" si="151"/>
        <v>1205</v>
      </c>
      <c r="AB147" s="84">
        <f t="shared" si="151"/>
        <v>36.15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253</v>
      </c>
      <c r="D164" s="18">
        <f>C164*O164</f>
        <v>15.18</v>
      </c>
      <c r="E164" s="19">
        <v>152</v>
      </c>
      <c r="F164" s="18"/>
      <c r="G164" s="8">
        <f t="shared" ref="G164:H167" si="182">E164/C164*100</f>
        <v>60.079051383399204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54</v>
      </c>
      <c r="Q166" s="18">
        <f t="shared" si="183"/>
        <v>1.6199999999999999</v>
      </c>
      <c r="R166" s="92">
        <f t="shared" si="184"/>
        <v>54</v>
      </c>
      <c r="S166" s="18">
        <f t="shared" si="185"/>
        <v>1.6199999999999999</v>
      </c>
      <c r="T166" s="16"/>
      <c r="U166" s="18"/>
      <c r="V166" s="16"/>
      <c r="W166" s="18"/>
      <c r="X166" s="21">
        <v>0.03</v>
      </c>
      <c r="Y166" s="14">
        <v>33</v>
      </c>
      <c r="Z166" s="18">
        <f t="shared" si="186"/>
        <v>0.99</v>
      </c>
      <c r="AA166" s="14">
        <f t="shared" si="187"/>
        <v>33</v>
      </c>
      <c r="AB166" s="18">
        <f t="shared" si="188"/>
        <v>0.99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253</v>
      </c>
      <c r="D168" s="84">
        <f>SUM(D164:D167)</f>
        <v>15.18</v>
      </c>
      <c r="E168" s="83">
        <f>SUM(E164:E167)</f>
        <v>152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54</v>
      </c>
      <c r="Q168" s="84">
        <f t="shared" si="191"/>
        <v>1.6199999999999999</v>
      </c>
      <c r="R168" s="276">
        <f t="shared" si="191"/>
        <v>54</v>
      </c>
      <c r="S168" s="84">
        <f t="shared" si="191"/>
        <v>1.6199999999999999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33</v>
      </c>
      <c r="Z168" s="84">
        <f t="shared" si="193"/>
        <v>0.99</v>
      </c>
      <c r="AA168" s="276">
        <f t="shared" si="193"/>
        <v>33</v>
      </c>
      <c r="AB168" s="84">
        <f t="shared" si="193"/>
        <v>0.99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152</v>
      </c>
      <c r="Q172" s="18">
        <f t="shared" si="195"/>
        <v>4.5599999999999996</v>
      </c>
      <c r="R172" s="92">
        <f t="shared" si="196"/>
        <v>152</v>
      </c>
      <c r="S172" s="18">
        <f t="shared" si="197"/>
        <v>4.5599999999999996</v>
      </c>
      <c r="T172" s="16"/>
      <c r="U172" s="18"/>
      <c r="V172" s="16"/>
      <c r="W172" s="18"/>
      <c r="X172" s="21">
        <v>0.03</v>
      </c>
      <c r="Y172" s="14">
        <v>152</v>
      </c>
      <c r="Z172" s="18">
        <f t="shared" si="198"/>
        <v>4.5599999999999996</v>
      </c>
      <c r="AA172" s="14">
        <f t="shared" si="199"/>
        <v>152</v>
      </c>
      <c r="AB172" s="18">
        <f t="shared" si="200"/>
        <v>4.5599999999999996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152</v>
      </c>
      <c r="Q174" s="84">
        <f t="shared" si="203"/>
        <v>4.5599999999999996</v>
      </c>
      <c r="R174" s="276">
        <f t="shared" si="203"/>
        <v>152</v>
      </c>
      <c r="S174" s="84">
        <f t="shared" si="203"/>
        <v>4.5599999999999996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152</v>
      </c>
      <c r="Z174" s="84">
        <f t="shared" si="205"/>
        <v>4.5599999999999996</v>
      </c>
      <c r="AA174" s="276">
        <f t="shared" si="205"/>
        <v>152</v>
      </c>
      <c r="AB174" s="84">
        <f t="shared" si="205"/>
        <v>4.5599999999999996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173</v>
      </c>
      <c r="D176" s="18">
        <f>C176*O176</f>
        <v>10.379999999999999</v>
      </c>
      <c r="E176" s="19">
        <v>173</v>
      </c>
      <c r="F176" s="18"/>
      <c r="G176" s="8">
        <f t="shared" ref="G176:H179" si="206">E176/C176*100</f>
        <v>100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223</v>
      </c>
      <c r="Q176" s="18">
        <f t="shared" ref="Q176:Q179" si="207">O176*P176</f>
        <v>13.379999999999999</v>
      </c>
      <c r="R176" s="92">
        <f t="shared" ref="R176:R179" si="208">P176</f>
        <v>223</v>
      </c>
      <c r="S176" s="18">
        <f t="shared" ref="S176:S179" si="209">L176+Q176</f>
        <v>13.379999999999999</v>
      </c>
      <c r="T176" s="16"/>
      <c r="U176" s="18"/>
      <c r="V176" s="16"/>
      <c r="W176" s="18"/>
      <c r="X176" s="21">
        <v>0.06</v>
      </c>
      <c r="Y176" s="14">
        <v>223</v>
      </c>
      <c r="Z176" s="18">
        <f t="shared" ref="Z176:Z179" si="210">X176*Y176</f>
        <v>13.379999999999999</v>
      </c>
      <c r="AA176" s="14">
        <f t="shared" ref="AA176:AA179" si="211">Y176</f>
        <v>223</v>
      </c>
      <c r="AB176" s="18">
        <f t="shared" ref="AB176:AB179" si="212">U176+Z176</f>
        <v>13.379999999999999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173</v>
      </c>
      <c r="D180" s="84">
        <f>SUM(D176:D179)</f>
        <v>10.379999999999999</v>
      </c>
      <c r="E180" s="83">
        <f>SUM(E176:E179)</f>
        <v>173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223</v>
      </c>
      <c r="Q180" s="84">
        <f t="shared" si="215"/>
        <v>13.379999999999999</v>
      </c>
      <c r="R180" s="276">
        <f t="shared" si="215"/>
        <v>223</v>
      </c>
      <c r="S180" s="84">
        <f t="shared" si="215"/>
        <v>13.379999999999999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223</v>
      </c>
      <c r="Z180" s="84">
        <f t="shared" si="217"/>
        <v>13.379999999999999</v>
      </c>
      <c r="AA180" s="276">
        <f t="shared" si="217"/>
        <v>223</v>
      </c>
      <c r="AB180" s="84">
        <f t="shared" si="217"/>
        <v>13.379999999999999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426</v>
      </c>
      <c r="D193" s="84">
        <f>D156+D162+D168+D174+D180+D186+D192</f>
        <v>25.56</v>
      </c>
      <c r="E193" s="83">
        <f>E156+E162+E168+E174+E180+E186+E192</f>
        <v>325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429</v>
      </c>
      <c r="Q193" s="84">
        <f t="shared" si="244"/>
        <v>19.559999999999999</v>
      </c>
      <c r="R193" s="276">
        <f t="shared" si="244"/>
        <v>429</v>
      </c>
      <c r="S193" s="84">
        <f t="shared" si="244"/>
        <v>19.559999999999999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408</v>
      </c>
      <c r="Z193" s="84">
        <f t="shared" si="246"/>
        <v>18.93</v>
      </c>
      <c r="AA193" s="276">
        <f t="shared" si="246"/>
        <v>408</v>
      </c>
      <c r="AB193" s="84">
        <f t="shared" si="246"/>
        <v>18.93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10040</v>
      </c>
      <c r="Q197" s="212">
        <f t="shared" ref="Q197:Q205" si="248">O197*P197</f>
        <v>15.06</v>
      </c>
      <c r="R197" s="313">
        <f t="shared" ref="R197:R205" si="249">P197</f>
        <v>10040</v>
      </c>
      <c r="S197" s="212">
        <f t="shared" ref="S197:S205" si="250">L197+Q197</f>
        <v>15.06</v>
      </c>
      <c r="T197" s="335"/>
      <c r="U197" s="212"/>
      <c r="V197" s="335"/>
      <c r="W197" s="212"/>
      <c r="X197" s="338">
        <v>1.5E-3</v>
      </c>
      <c r="Y197" s="214">
        <v>10040</v>
      </c>
      <c r="Z197" s="212">
        <f t="shared" ref="Z197:Z205" si="251">X197*Y197</f>
        <v>15.06</v>
      </c>
      <c r="AA197" s="214">
        <f t="shared" ref="AA197:AA205" si="252">Y197</f>
        <v>10040</v>
      </c>
      <c r="AB197" s="212">
        <f t="shared" ref="AB197:AB205" si="253">U197+Z197</f>
        <v>15.06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9</v>
      </c>
      <c r="Q198" s="212">
        <f t="shared" si="248"/>
        <v>1.35E-2</v>
      </c>
      <c r="R198" s="313">
        <f t="shared" si="249"/>
        <v>9</v>
      </c>
      <c r="S198" s="212">
        <f t="shared" si="250"/>
        <v>1.35E-2</v>
      </c>
      <c r="T198" s="335"/>
      <c r="U198" s="212"/>
      <c r="V198" s="335"/>
      <c r="W198" s="212"/>
      <c r="X198" s="338">
        <v>1.5E-3</v>
      </c>
      <c r="Y198" s="214">
        <v>9</v>
      </c>
      <c r="Z198" s="212">
        <f t="shared" si="251"/>
        <v>1.35E-2</v>
      </c>
      <c r="AA198" s="214">
        <f t="shared" si="252"/>
        <v>9</v>
      </c>
      <c r="AB198" s="212">
        <f t="shared" si="253"/>
        <v>1.35E-2</v>
      </c>
    </row>
    <row r="199" spans="1:28" s="339" customFormat="1">
      <c r="A199" s="211"/>
      <c r="B199" s="335" t="s">
        <v>126</v>
      </c>
      <c r="C199" s="336">
        <v>5</v>
      </c>
      <c r="D199" s="212">
        <f>C199*0.0015</f>
        <v>7.4999999999999997E-3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7</v>
      </c>
      <c r="Q199" s="212">
        <f t="shared" si="248"/>
        <v>1.0500000000000001E-2</v>
      </c>
      <c r="R199" s="313">
        <f t="shared" si="249"/>
        <v>7</v>
      </c>
      <c r="S199" s="212">
        <f t="shared" si="250"/>
        <v>1.0500000000000001E-2</v>
      </c>
      <c r="T199" s="335"/>
      <c r="U199" s="212"/>
      <c r="V199" s="335"/>
      <c r="W199" s="212"/>
      <c r="X199" s="338">
        <v>1.5E-3</v>
      </c>
      <c r="Y199" s="214">
        <v>7</v>
      </c>
      <c r="Z199" s="212">
        <f t="shared" si="251"/>
        <v>1.0500000000000001E-2</v>
      </c>
      <c r="AA199" s="214">
        <f t="shared" si="252"/>
        <v>7</v>
      </c>
      <c r="AB199" s="212">
        <f t="shared" si="253"/>
        <v>1.0500000000000001E-2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14020</v>
      </c>
      <c r="Q200" s="212">
        <f t="shared" si="248"/>
        <v>21.03</v>
      </c>
      <c r="R200" s="313">
        <f t="shared" si="249"/>
        <v>14020</v>
      </c>
      <c r="S200" s="212">
        <f t="shared" si="250"/>
        <v>21.03</v>
      </c>
      <c r="T200" s="335"/>
      <c r="U200" s="212"/>
      <c r="V200" s="335"/>
      <c r="W200" s="212"/>
      <c r="X200" s="338">
        <v>1.5E-3</v>
      </c>
      <c r="Y200" s="214">
        <v>14020</v>
      </c>
      <c r="Z200" s="212">
        <f t="shared" si="251"/>
        <v>21.03</v>
      </c>
      <c r="AA200" s="214">
        <f t="shared" si="252"/>
        <v>14020</v>
      </c>
      <c r="AB200" s="212">
        <f t="shared" si="253"/>
        <v>21.03</v>
      </c>
    </row>
    <row r="201" spans="1:28" s="339" customFormat="1">
      <c r="A201" s="211"/>
      <c r="B201" s="335" t="s">
        <v>128</v>
      </c>
      <c r="C201" s="336">
        <v>22</v>
      </c>
      <c r="D201" s="212">
        <f>C201*0.0015</f>
        <v>3.3000000000000002E-2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14</v>
      </c>
      <c r="Q201" s="212">
        <f t="shared" si="248"/>
        <v>2.1000000000000001E-2</v>
      </c>
      <c r="R201" s="313">
        <f t="shared" si="249"/>
        <v>14</v>
      </c>
      <c r="S201" s="212">
        <f t="shared" si="250"/>
        <v>2.1000000000000001E-2</v>
      </c>
      <c r="T201" s="335"/>
      <c r="U201" s="212"/>
      <c r="V201" s="335"/>
      <c r="W201" s="212"/>
      <c r="X201" s="338">
        <v>1.5E-3</v>
      </c>
      <c r="Y201" s="214">
        <v>14</v>
      </c>
      <c r="Z201" s="212">
        <f t="shared" si="251"/>
        <v>2.1000000000000001E-2</v>
      </c>
      <c r="AA201" s="214">
        <f t="shared" si="252"/>
        <v>14</v>
      </c>
      <c r="AB201" s="212">
        <f t="shared" si="253"/>
        <v>2.1000000000000001E-2</v>
      </c>
    </row>
    <row r="202" spans="1:28" s="339" customFormat="1">
      <c r="A202" s="211"/>
      <c r="B202" s="335" t="s">
        <v>129</v>
      </c>
      <c r="C202" s="336">
        <v>24</v>
      </c>
      <c r="D202" s="212">
        <f>C202*0.0015</f>
        <v>3.6000000000000004E-2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16</v>
      </c>
      <c r="Q202" s="212">
        <f t="shared" si="248"/>
        <v>2.4E-2</v>
      </c>
      <c r="R202" s="313">
        <f t="shared" si="249"/>
        <v>16</v>
      </c>
      <c r="S202" s="212">
        <f t="shared" si="250"/>
        <v>2.4E-2</v>
      </c>
      <c r="T202" s="335"/>
      <c r="U202" s="212"/>
      <c r="V202" s="335"/>
      <c r="W202" s="212"/>
      <c r="X202" s="338">
        <v>1.5E-3</v>
      </c>
      <c r="Y202" s="214">
        <v>16</v>
      </c>
      <c r="Z202" s="212">
        <f t="shared" si="251"/>
        <v>2.4E-2</v>
      </c>
      <c r="AA202" s="214">
        <f t="shared" si="252"/>
        <v>16</v>
      </c>
      <c r="AB202" s="212">
        <f t="shared" si="253"/>
        <v>2.4E-2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21450</v>
      </c>
      <c r="Q203" s="212">
        <f t="shared" si="248"/>
        <v>53.625</v>
      </c>
      <c r="R203" s="313">
        <f t="shared" si="249"/>
        <v>21450</v>
      </c>
      <c r="S203" s="212">
        <f t="shared" si="250"/>
        <v>53.625</v>
      </c>
      <c r="T203" s="335"/>
      <c r="U203" s="212"/>
      <c r="V203" s="335"/>
      <c r="W203" s="212"/>
      <c r="X203" s="338">
        <v>2.5000000000000001E-3</v>
      </c>
      <c r="Y203" s="214">
        <v>21450</v>
      </c>
      <c r="Z203" s="212">
        <f t="shared" si="251"/>
        <v>53.625</v>
      </c>
      <c r="AA203" s="214">
        <f t="shared" si="252"/>
        <v>21450</v>
      </c>
      <c r="AB203" s="212">
        <f t="shared" si="253"/>
        <v>53.625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88</v>
      </c>
      <c r="D204" s="212">
        <f>C204*0.0025</f>
        <v>0.22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22</v>
      </c>
      <c r="Q204" s="212">
        <f t="shared" si="248"/>
        <v>5.5E-2</v>
      </c>
      <c r="R204" s="313">
        <f t="shared" si="249"/>
        <v>22</v>
      </c>
      <c r="S204" s="212">
        <f t="shared" si="250"/>
        <v>5.5E-2</v>
      </c>
      <c r="T204" s="335"/>
      <c r="U204" s="212"/>
      <c r="V204" s="335"/>
      <c r="W204" s="212"/>
      <c r="X204" s="338">
        <v>2.5000000000000001E-3</v>
      </c>
      <c r="Y204" s="214">
        <v>22</v>
      </c>
      <c r="Z204" s="212">
        <f t="shared" si="251"/>
        <v>5.5E-2</v>
      </c>
      <c r="AA204" s="214">
        <f t="shared" si="252"/>
        <v>22</v>
      </c>
      <c r="AB204" s="212">
        <f t="shared" si="253"/>
        <v>5.5E-2</v>
      </c>
    </row>
    <row r="205" spans="1:28">
      <c r="A205" s="8">
        <f>+A204+0.01</f>
        <v>7.0399999999999991</v>
      </c>
      <c r="B205" s="16" t="s">
        <v>132</v>
      </c>
      <c r="C205" s="17">
        <v>23</v>
      </c>
      <c r="D205" s="18">
        <f>C205*0.0025</f>
        <v>5.7500000000000002E-2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50</v>
      </c>
      <c r="Q205" s="18">
        <f t="shared" si="248"/>
        <v>0.125</v>
      </c>
      <c r="R205" s="92">
        <f t="shared" si="249"/>
        <v>50</v>
      </c>
      <c r="S205" s="18">
        <f t="shared" si="250"/>
        <v>0.125</v>
      </c>
      <c r="T205" s="16"/>
      <c r="U205" s="18"/>
      <c r="V205" s="16"/>
      <c r="W205" s="18"/>
      <c r="X205" s="21">
        <v>2.5000000000000001E-3</v>
      </c>
      <c r="Y205" s="14">
        <v>50</v>
      </c>
      <c r="Z205" s="18">
        <f t="shared" si="251"/>
        <v>0.125</v>
      </c>
      <c r="AA205" s="14">
        <f t="shared" si="252"/>
        <v>50</v>
      </c>
      <c r="AB205" s="18">
        <f t="shared" si="253"/>
        <v>0.125</v>
      </c>
    </row>
    <row r="206" spans="1:28" s="50" customFormat="1">
      <c r="A206" s="46"/>
      <c r="B206" s="82" t="s">
        <v>104</v>
      </c>
      <c r="C206" s="83">
        <f>SUM(C197:C205)</f>
        <v>162</v>
      </c>
      <c r="D206" s="84">
        <f>SUM(D197:D205)</f>
        <v>0.35399999999999998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45628</v>
      </c>
      <c r="Q206" s="84">
        <f t="shared" si="256"/>
        <v>89.964000000000013</v>
      </c>
      <c r="R206" s="276">
        <f t="shared" si="256"/>
        <v>45628</v>
      </c>
      <c r="S206" s="84">
        <f t="shared" si="256"/>
        <v>89.964000000000013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45628</v>
      </c>
      <c r="Z206" s="84">
        <f t="shared" si="258"/>
        <v>89.964000000000013</v>
      </c>
      <c r="AA206" s="276">
        <f t="shared" si="258"/>
        <v>45628</v>
      </c>
      <c r="AB206" s="84">
        <f t="shared" si="258"/>
        <v>89.964000000000013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24346</v>
      </c>
      <c r="D208" s="18">
        <v>97.384</v>
      </c>
      <c r="E208" s="17">
        <f>C208</f>
        <v>24346</v>
      </c>
      <c r="F208" s="18">
        <f>D208</f>
        <v>97.384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22849</v>
      </c>
      <c r="Q208" s="18">
        <f t="shared" ref="Q208:Q211" si="260">O208*P208</f>
        <v>91.396000000000001</v>
      </c>
      <c r="R208" s="92">
        <f t="shared" ref="R208:R211" si="261">P208</f>
        <v>22849</v>
      </c>
      <c r="S208" s="18">
        <f t="shared" ref="S208:S211" si="262">L208+Q208</f>
        <v>91.396000000000001</v>
      </c>
      <c r="T208" s="16"/>
      <c r="U208" s="18"/>
      <c r="V208" s="16"/>
      <c r="W208" s="18"/>
      <c r="X208" s="21">
        <v>4.0000000000000001E-3</v>
      </c>
      <c r="Y208" s="14">
        <v>22849</v>
      </c>
      <c r="Z208" s="18">
        <f t="shared" ref="Z208:Z211" si="263">X208*Y208</f>
        <v>91.396000000000001</v>
      </c>
      <c r="AA208" s="14">
        <f t="shared" ref="AA208:AA211" si="264">Y208</f>
        <v>22849</v>
      </c>
      <c r="AB208" s="18">
        <f t="shared" ref="AB208:AB211" si="265">U208+Z208</f>
        <v>91.396000000000001</v>
      </c>
    </row>
    <row r="209" spans="1:28">
      <c r="A209" s="8">
        <f>+A208+0.01</f>
        <v>8.02</v>
      </c>
      <c r="B209" s="16" t="s">
        <v>135</v>
      </c>
      <c r="C209" s="17">
        <v>6818</v>
      </c>
      <c r="D209" s="18">
        <v>27.272000000000002</v>
      </c>
      <c r="E209" s="17">
        <f t="shared" ref="E209:F211" si="266">C209</f>
        <v>6818</v>
      </c>
      <c r="F209" s="18">
        <f t="shared" si="266"/>
        <v>27.272000000000002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6695</v>
      </c>
      <c r="Q209" s="18">
        <f t="shared" si="260"/>
        <v>26.78</v>
      </c>
      <c r="R209" s="92">
        <f t="shared" si="261"/>
        <v>6695</v>
      </c>
      <c r="S209" s="18">
        <f t="shared" si="262"/>
        <v>26.78</v>
      </c>
      <c r="T209" s="16"/>
      <c r="U209" s="18"/>
      <c r="V209" s="16"/>
      <c r="W209" s="18"/>
      <c r="X209" s="21">
        <v>4.0000000000000001E-3</v>
      </c>
      <c r="Y209" s="14">
        <v>6695</v>
      </c>
      <c r="Z209" s="18">
        <f t="shared" si="263"/>
        <v>26.78</v>
      </c>
      <c r="AA209" s="14">
        <f t="shared" si="264"/>
        <v>6695</v>
      </c>
      <c r="AB209" s="18">
        <f t="shared" si="265"/>
        <v>26.78</v>
      </c>
    </row>
    <row r="210" spans="1:28">
      <c r="A210" s="8">
        <f>+A209+0.01</f>
        <v>8.0299999999999994</v>
      </c>
      <c r="B210" s="16" t="s">
        <v>136</v>
      </c>
      <c r="C210" s="17">
        <v>2271</v>
      </c>
      <c r="D210" s="18">
        <v>9.0839999999999996</v>
      </c>
      <c r="E210" s="17">
        <f t="shared" si="266"/>
        <v>2271</v>
      </c>
      <c r="F210" s="18">
        <f t="shared" si="266"/>
        <v>9.0839999999999996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2352</v>
      </c>
      <c r="Q210" s="18">
        <f t="shared" si="260"/>
        <v>9.4079999999999995</v>
      </c>
      <c r="R210" s="92">
        <f t="shared" si="261"/>
        <v>2352</v>
      </c>
      <c r="S210" s="18">
        <f t="shared" si="262"/>
        <v>9.4079999999999995</v>
      </c>
      <c r="T210" s="16"/>
      <c r="U210" s="18"/>
      <c r="V210" s="16"/>
      <c r="W210" s="18"/>
      <c r="X210" s="21">
        <v>4.0000000000000001E-3</v>
      </c>
      <c r="Y210" s="14">
        <v>2352</v>
      </c>
      <c r="Z210" s="18">
        <f t="shared" si="263"/>
        <v>9.4079999999999995</v>
      </c>
      <c r="AA210" s="14">
        <f t="shared" si="264"/>
        <v>2352</v>
      </c>
      <c r="AB210" s="18">
        <f t="shared" si="265"/>
        <v>9.4079999999999995</v>
      </c>
    </row>
    <row r="211" spans="1:28">
      <c r="A211" s="8">
        <f>+A210+0.01</f>
        <v>8.0399999999999991</v>
      </c>
      <c r="B211" s="16" t="s">
        <v>137</v>
      </c>
      <c r="C211" s="17">
        <v>12653</v>
      </c>
      <c r="D211" s="18">
        <v>50.612000000000002</v>
      </c>
      <c r="E211" s="17">
        <f t="shared" si="266"/>
        <v>12653</v>
      </c>
      <c r="F211" s="18">
        <f t="shared" si="266"/>
        <v>50.612000000000002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12567</v>
      </c>
      <c r="Q211" s="18">
        <f t="shared" si="260"/>
        <v>50.268000000000001</v>
      </c>
      <c r="R211" s="92">
        <f t="shared" si="261"/>
        <v>12567</v>
      </c>
      <c r="S211" s="18">
        <f t="shared" si="262"/>
        <v>50.268000000000001</v>
      </c>
      <c r="T211" s="16"/>
      <c r="U211" s="18"/>
      <c r="V211" s="16"/>
      <c r="W211" s="18"/>
      <c r="X211" s="21">
        <v>4.0000000000000001E-3</v>
      </c>
      <c r="Y211" s="14">
        <v>12567</v>
      </c>
      <c r="Z211" s="18">
        <f t="shared" si="263"/>
        <v>50.268000000000001</v>
      </c>
      <c r="AA211" s="14">
        <f t="shared" si="264"/>
        <v>12567</v>
      </c>
      <c r="AB211" s="18">
        <f t="shared" si="265"/>
        <v>50.268000000000001</v>
      </c>
    </row>
    <row r="212" spans="1:28" s="50" customFormat="1">
      <c r="A212" s="46"/>
      <c r="B212" s="82" t="s">
        <v>106</v>
      </c>
      <c r="C212" s="83">
        <f>SUM(C208:C211)</f>
        <v>46088</v>
      </c>
      <c r="D212" s="84">
        <f>SUM(D208:D211)</f>
        <v>184.352</v>
      </c>
      <c r="E212" s="83">
        <f>SUM(E208:E211)</f>
        <v>46088</v>
      </c>
      <c r="F212" s="84">
        <f>SUM(F208:F211)</f>
        <v>184.352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44463</v>
      </c>
      <c r="Q212" s="84">
        <f t="shared" si="269"/>
        <v>177.852</v>
      </c>
      <c r="R212" s="276">
        <f t="shared" si="269"/>
        <v>44463</v>
      </c>
      <c r="S212" s="84">
        <f t="shared" si="269"/>
        <v>177.852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44463</v>
      </c>
      <c r="Z212" s="84">
        <f>SUM(Z208:Z211)</f>
        <v>177.852</v>
      </c>
      <c r="AA212" s="276">
        <f>SUM(AA208:AA211)</f>
        <v>44463</v>
      </c>
      <c r="AB212" s="84">
        <f>SUM(AB208:AB211)</f>
        <v>177.852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111</v>
      </c>
      <c r="D241" s="164">
        <f>C241*0.429*12</f>
        <v>571.428</v>
      </c>
      <c r="E241" s="163">
        <f>C241</f>
        <v>111</v>
      </c>
      <c r="F241" s="164">
        <f>D241</f>
        <v>571.428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111</v>
      </c>
      <c r="Q241" s="18">
        <f t="shared" ref="Q241:Q254" si="299">O241*P241*12</f>
        <v>607.39200000000005</v>
      </c>
      <c r="R241" s="92">
        <f t="shared" ref="R241:R257" si="300">P241</f>
        <v>111</v>
      </c>
      <c r="S241" s="18">
        <f t="shared" ref="S241:S257" si="301">L241+Q241</f>
        <v>607.39200000000005</v>
      </c>
      <c r="T241" s="162"/>
      <c r="U241" s="164"/>
      <c r="V241" s="162"/>
      <c r="W241" s="164"/>
      <c r="X241" s="166">
        <v>0.45600000000000002</v>
      </c>
      <c r="Y241" s="331">
        <v>111</v>
      </c>
      <c r="Z241" s="121">
        <f>X241*Y241*12</f>
        <v>607.39200000000005</v>
      </c>
      <c r="AA241" s="321">
        <f>Y241</f>
        <v>111</v>
      </c>
      <c r="AB241" s="121">
        <f>U241+Z241</f>
        <v>607.39200000000005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113</v>
      </c>
      <c r="D246" s="176">
        <f>C246*0.6006*12</f>
        <v>814.41360000000009</v>
      </c>
      <c r="E246" s="163">
        <f t="shared" ref="E246:E248" si="309">C246</f>
        <v>113</v>
      </c>
      <c r="F246" s="164">
        <f t="shared" ref="F246:F248" si="310">D246</f>
        <v>814.41360000000009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113</v>
      </c>
      <c r="Q246" s="18">
        <f t="shared" si="299"/>
        <v>866.48400000000015</v>
      </c>
      <c r="R246" s="92">
        <f t="shared" si="300"/>
        <v>113</v>
      </c>
      <c r="S246" s="18">
        <f t="shared" si="301"/>
        <v>866.48400000000015</v>
      </c>
      <c r="T246" s="174"/>
      <c r="U246" s="176"/>
      <c r="V246" s="174"/>
      <c r="W246" s="176"/>
      <c r="X246" s="177">
        <v>0.63900000000000001</v>
      </c>
      <c r="Y246" s="278">
        <v>113</v>
      </c>
      <c r="Z246" s="121">
        <f t="shared" ref="Z246:Z254" si="311">X246*Y246*12</f>
        <v>866.48400000000015</v>
      </c>
      <c r="AA246" s="321">
        <f t="shared" si="306"/>
        <v>113</v>
      </c>
      <c r="AB246" s="121">
        <f t="shared" ref="AB246:AB257" si="312">U246+Z246</f>
        <v>866.48400000000015</v>
      </c>
    </row>
    <row r="247" spans="1:28" s="125" customFormat="1">
      <c r="A247" s="118"/>
      <c r="B247" s="174" t="s">
        <v>151</v>
      </c>
      <c r="C247" s="175">
        <f t="shared" si="308"/>
        <v>117</v>
      </c>
      <c r="D247" s="176">
        <f t="shared" ref="D247:D248" si="313">C247*0.6006*12</f>
        <v>843.24240000000009</v>
      </c>
      <c r="E247" s="163">
        <f t="shared" si="309"/>
        <v>117</v>
      </c>
      <c r="F247" s="164">
        <f t="shared" si="310"/>
        <v>843.24240000000009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117</v>
      </c>
      <c r="Q247" s="18">
        <f t="shared" si="299"/>
        <v>897.15600000000006</v>
      </c>
      <c r="R247" s="92">
        <f t="shared" si="300"/>
        <v>117</v>
      </c>
      <c r="S247" s="18">
        <f t="shared" si="301"/>
        <v>897.15600000000006</v>
      </c>
      <c r="T247" s="174"/>
      <c r="U247" s="176"/>
      <c r="V247" s="174"/>
      <c r="W247" s="176"/>
      <c r="X247" s="177">
        <v>0.63900000000000001</v>
      </c>
      <c r="Y247" s="278">
        <v>117</v>
      </c>
      <c r="Z247" s="121">
        <f t="shared" si="311"/>
        <v>897.15600000000006</v>
      </c>
      <c r="AA247" s="321">
        <f t="shared" si="306"/>
        <v>117</v>
      </c>
      <c r="AB247" s="121">
        <f t="shared" si="312"/>
        <v>897.15600000000006</v>
      </c>
    </row>
    <row r="248" spans="1:28" s="125" customFormat="1">
      <c r="A248" s="118"/>
      <c r="B248" s="174" t="s">
        <v>152</v>
      </c>
      <c r="C248" s="175">
        <f t="shared" si="308"/>
        <v>119</v>
      </c>
      <c r="D248" s="176">
        <f t="shared" si="313"/>
        <v>857.65679999999998</v>
      </c>
      <c r="E248" s="163">
        <f t="shared" si="309"/>
        <v>119</v>
      </c>
      <c r="F248" s="164">
        <f t="shared" si="310"/>
        <v>857.65679999999998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119</v>
      </c>
      <c r="Q248" s="18">
        <f t="shared" si="299"/>
        <v>912.49199999999996</v>
      </c>
      <c r="R248" s="92">
        <f t="shared" si="300"/>
        <v>119</v>
      </c>
      <c r="S248" s="18">
        <f t="shared" si="301"/>
        <v>912.49199999999996</v>
      </c>
      <c r="T248" s="174"/>
      <c r="U248" s="176"/>
      <c r="V248" s="174"/>
      <c r="W248" s="176"/>
      <c r="X248" s="177">
        <v>0.63900000000000001</v>
      </c>
      <c r="Y248" s="278">
        <v>119</v>
      </c>
      <c r="Z248" s="121">
        <f t="shared" si="311"/>
        <v>912.49199999999996</v>
      </c>
      <c r="AA248" s="321">
        <f t="shared" si="306"/>
        <v>119</v>
      </c>
      <c r="AB248" s="121">
        <f t="shared" si="312"/>
        <v>912.49199999999996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69</v>
      </c>
      <c r="D255" s="176">
        <f>C255*0.12*10</f>
        <v>82.8</v>
      </c>
      <c r="E255" s="163">
        <f t="shared" ref="E255:E257" si="314">C255</f>
        <v>69</v>
      </c>
      <c r="F255" s="164">
        <f t="shared" ref="F255:F257" si="315">D255</f>
        <v>82.8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69</v>
      </c>
      <c r="Q255" s="18">
        <f>O255*P255*10</f>
        <v>82.8</v>
      </c>
      <c r="R255" s="92">
        <f t="shared" si="300"/>
        <v>69</v>
      </c>
      <c r="S255" s="18">
        <f t="shared" si="301"/>
        <v>82.8</v>
      </c>
      <c r="T255" s="178"/>
      <c r="U255" s="176"/>
      <c r="V255" s="178"/>
      <c r="W255" s="176"/>
      <c r="X255" s="177">
        <v>0.12</v>
      </c>
      <c r="Y255" s="278">
        <v>69</v>
      </c>
      <c r="Z255" s="18">
        <f t="shared" ref="Z255:Z257" si="316">X255*Y255*10</f>
        <v>82.8</v>
      </c>
      <c r="AA255" s="321">
        <f t="shared" si="306"/>
        <v>69</v>
      </c>
      <c r="AB255" s="121">
        <f t="shared" si="312"/>
        <v>82.8</v>
      </c>
    </row>
    <row r="256" spans="1:28" s="125" customFormat="1">
      <c r="A256" s="118"/>
      <c r="B256" s="178" t="s">
        <v>157</v>
      </c>
      <c r="C256" s="175">
        <f t="shared" ref="C256:C257" si="317">P256</f>
        <v>21</v>
      </c>
      <c r="D256" s="176">
        <f t="shared" ref="D256:D257" si="318">C256*0.12*10</f>
        <v>25.2</v>
      </c>
      <c r="E256" s="163">
        <f t="shared" si="314"/>
        <v>21</v>
      </c>
      <c r="F256" s="164">
        <f t="shared" si="315"/>
        <v>25.2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21</v>
      </c>
      <c r="Q256" s="18">
        <f>O256*P256*10</f>
        <v>25.2</v>
      </c>
      <c r="R256" s="92">
        <f t="shared" si="300"/>
        <v>21</v>
      </c>
      <c r="S256" s="18">
        <f t="shared" si="301"/>
        <v>25.2</v>
      </c>
      <c r="T256" s="178"/>
      <c r="U256" s="176"/>
      <c r="V256" s="178"/>
      <c r="W256" s="176"/>
      <c r="X256" s="177">
        <v>0.12</v>
      </c>
      <c r="Y256" s="278">
        <v>21</v>
      </c>
      <c r="Z256" s="18">
        <f t="shared" si="316"/>
        <v>25.2</v>
      </c>
      <c r="AA256" s="321">
        <f t="shared" si="306"/>
        <v>21</v>
      </c>
      <c r="AB256" s="121">
        <f t="shared" si="312"/>
        <v>25.2</v>
      </c>
    </row>
    <row r="257" spans="1:28" s="125" customFormat="1">
      <c r="A257" s="118"/>
      <c r="B257" s="178" t="s">
        <v>167</v>
      </c>
      <c r="C257" s="175">
        <f t="shared" si="317"/>
        <v>84</v>
      </c>
      <c r="D257" s="176">
        <f t="shared" si="318"/>
        <v>100.8</v>
      </c>
      <c r="E257" s="163">
        <f t="shared" si="314"/>
        <v>84</v>
      </c>
      <c r="F257" s="164">
        <f t="shared" si="315"/>
        <v>100.8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84</v>
      </c>
      <c r="Q257" s="18">
        <f>O257*P257*10</f>
        <v>100.8</v>
      </c>
      <c r="R257" s="92">
        <f t="shared" si="300"/>
        <v>84</v>
      </c>
      <c r="S257" s="18">
        <f t="shared" si="301"/>
        <v>100.8</v>
      </c>
      <c r="T257" s="178"/>
      <c r="U257" s="176"/>
      <c r="V257" s="178"/>
      <c r="W257" s="176"/>
      <c r="X257" s="177">
        <v>0.12</v>
      </c>
      <c r="Y257" s="278">
        <v>84</v>
      </c>
      <c r="Z257" s="18">
        <f t="shared" si="316"/>
        <v>100.8</v>
      </c>
      <c r="AA257" s="321">
        <f t="shared" si="306"/>
        <v>84</v>
      </c>
      <c r="AB257" s="121">
        <f t="shared" si="312"/>
        <v>100.8</v>
      </c>
    </row>
    <row r="258" spans="1:28" s="50" customFormat="1">
      <c r="A258" s="179"/>
      <c r="B258" s="159" t="s">
        <v>106</v>
      </c>
      <c r="C258" s="160">
        <f>SUM(C241:C257)</f>
        <v>634</v>
      </c>
      <c r="D258" s="161">
        <f>SUM(D241:D257)</f>
        <v>3295.5408000000007</v>
      </c>
      <c r="E258" s="160">
        <f>SUM(E241:E257)</f>
        <v>634</v>
      </c>
      <c r="F258" s="161">
        <f>SUM(F241:F257)</f>
        <v>3295.5408000000007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634</v>
      </c>
      <c r="Q258" s="161">
        <f t="shared" si="321"/>
        <v>3492.3240000000005</v>
      </c>
      <c r="R258" s="301">
        <f t="shared" si="321"/>
        <v>634</v>
      </c>
      <c r="S258" s="161">
        <f t="shared" si="321"/>
        <v>3492.3240000000005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634</v>
      </c>
      <c r="Z258" s="161">
        <f t="shared" si="323"/>
        <v>3492.3240000000005</v>
      </c>
      <c r="AA258" s="301">
        <f t="shared" si="323"/>
        <v>634</v>
      </c>
      <c r="AB258" s="161">
        <f t="shared" si="323"/>
        <v>3492.3240000000005</v>
      </c>
    </row>
    <row r="259" spans="1:28" s="50" customFormat="1">
      <c r="A259" s="179"/>
      <c r="B259" s="180" t="s">
        <v>10</v>
      </c>
      <c r="C259" s="181">
        <f>C258</f>
        <v>634</v>
      </c>
      <c r="D259" s="182">
        <f>D258</f>
        <v>3295.5408000000007</v>
      </c>
      <c r="E259" s="181">
        <f>E258</f>
        <v>634</v>
      </c>
      <c r="F259" s="182">
        <f>F258</f>
        <v>3295.5408000000007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634</v>
      </c>
      <c r="Q259" s="182">
        <f t="shared" si="326"/>
        <v>3492.3240000000005</v>
      </c>
      <c r="R259" s="304">
        <f t="shared" si="326"/>
        <v>634</v>
      </c>
      <c r="S259" s="182">
        <f t="shared" si="326"/>
        <v>3492.3240000000005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634</v>
      </c>
      <c r="Z259" s="182">
        <f t="shared" si="328"/>
        <v>3492.3240000000005</v>
      </c>
      <c r="AA259" s="304">
        <f t="shared" si="328"/>
        <v>634</v>
      </c>
      <c r="AB259" s="182">
        <f t="shared" si="328"/>
        <v>3492.3240000000005</v>
      </c>
    </row>
    <row r="260" spans="1:28" s="50" customFormat="1">
      <c r="A260" s="179"/>
      <c r="B260" s="180" t="s">
        <v>168</v>
      </c>
      <c r="C260" s="181">
        <f>C238+C259</f>
        <v>634</v>
      </c>
      <c r="D260" s="182">
        <f>D238+D259</f>
        <v>3295.5408000000007</v>
      </c>
      <c r="E260" s="181">
        <f>E238+E259</f>
        <v>634</v>
      </c>
      <c r="F260" s="182">
        <f>F238+F259</f>
        <v>3295.5408000000007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634</v>
      </c>
      <c r="Q260" s="182">
        <f t="shared" si="331"/>
        <v>3492.3240000000005</v>
      </c>
      <c r="R260" s="304">
        <f t="shared" si="331"/>
        <v>634</v>
      </c>
      <c r="S260" s="182">
        <f t="shared" si="331"/>
        <v>3492.3240000000005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634</v>
      </c>
      <c r="Z260" s="182">
        <f t="shared" si="333"/>
        <v>3492.3240000000005</v>
      </c>
      <c r="AA260" s="304">
        <f t="shared" si="333"/>
        <v>634</v>
      </c>
      <c r="AB260" s="182">
        <f t="shared" si="333"/>
        <v>3492.3240000000005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710</v>
      </c>
      <c r="D264" s="18">
        <v>4.97</v>
      </c>
      <c r="E264" s="19">
        <v>704</v>
      </c>
      <c r="F264" s="18">
        <v>4.93</v>
      </c>
      <c r="G264" s="241">
        <f t="shared" ref="G264:G270" si="334">E264/C264*100</f>
        <v>99.154929577464785</v>
      </c>
      <c r="H264" s="18">
        <f t="shared" ref="H264:H270" si="335">F264/D264*100</f>
        <v>99.195171026156942</v>
      </c>
      <c r="I264" s="16"/>
      <c r="J264" s="20"/>
      <c r="K264" s="16"/>
      <c r="L264" s="18"/>
      <c r="M264" s="16"/>
      <c r="N264" s="18"/>
      <c r="O264" s="21">
        <v>0.01</v>
      </c>
      <c r="P264" s="92">
        <v>676</v>
      </c>
      <c r="Q264" s="18">
        <f>O264*P264</f>
        <v>6.76</v>
      </c>
      <c r="R264" s="92">
        <f>P264</f>
        <v>676</v>
      </c>
      <c r="S264" s="18">
        <f>L264+Q264</f>
        <v>6.76</v>
      </c>
      <c r="T264" s="16"/>
      <c r="U264" s="18"/>
      <c r="V264" s="16"/>
      <c r="W264" s="18"/>
      <c r="X264" s="21">
        <v>0.01</v>
      </c>
      <c r="Y264" s="14">
        <v>676</v>
      </c>
      <c r="Z264" s="18">
        <f>X264*Y264</f>
        <v>6.76</v>
      </c>
      <c r="AA264" s="14">
        <f>Y264</f>
        <v>676</v>
      </c>
      <c r="AB264" s="18">
        <f>U264+Z264</f>
        <v>6.76</v>
      </c>
    </row>
    <row r="265" spans="1:28" s="66" customFormat="1">
      <c r="A265" s="8"/>
      <c r="B265" s="16" t="s">
        <v>172</v>
      </c>
      <c r="C265" s="17">
        <v>784</v>
      </c>
      <c r="D265" s="18">
        <v>5.4880000000000004</v>
      </c>
      <c r="E265" s="19">
        <v>764</v>
      </c>
      <c r="F265" s="18">
        <v>3.44</v>
      </c>
      <c r="G265" s="241">
        <f t="shared" si="334"/>
        <v>97.448979591836732</v>
      </c>
      <c r="H265" s="18">
        <f t="shared" si="335"/>
        <v>62.682215743440231</v>
      </c>
      <c r="I265" s="16"/>
      <c r="J265" s="20"/>
      <c r="K265" s="16"/>
      <c r="L265" s="18"/>
      <c r="M265" s="16"/>
      <c r="N265" s="18"/>
      <c r="O265" s="21">
        <v>0.01</v>
      </c>
      <c r="P265" s="92">
        <v>796</v>
      </c>
      <c r="Q265" s="18">
        <f t="shared" ref="Q265:Q282" si="336">O265*P265</f>
        <v>7.96</v>
      </c>
      <c r="R265" s="92">
        <f t="shared" ref="R265:R282" si="337">P265</f>
        <v>796</v>
      </c>
      <c r="S265" s="18">
        <f t="shared" ref="S265:S282" si="338">L265+Q265</f>
        <v>7.96</v>
      </c>
      <c r="T265" s="16"/>
      <c r="U265" s="18"/>
      <c r="V265" s="16"/>
      <c r="W265" s="18"/>
      <c r="X265" s="21">
        <v>0.01</v>
      </c>
      <c r="Y265" s="14">
        <v>796</v>
      </c>
      <c r="Z265" s="18">
        <f t="shared" ref="Z265:Z270" si="339">X265*Y265</f>
        <v>7.96</v>
      </c>
      <c r="AA265" s="14">
        <f t="shared" ref="AA265:AA270" si="340">Y265</f>
        <v>796</v>
      </c>
      <c r="AB265" s="18">
        <f t="shared" ref="AB265:AB270" si="341">U265+Z265</f>
        <v>7.96</v>
      </c>
    </row>
    <row r="266" spans="1:28" s="66" customFormat="1">
      <c r="A266" s="8"/>
      <c r="B266" s="16" t="s">
        <v>173</v>
      </c>
      <c r="C266" s="17">
        <v>1205</v>
      </c>
      <c r="D266" s="18">
        <v>8.4350000000000005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1161</v>
      </c>
      <c r="Q266" s="18">
        <f t="shared" si="336"/>
        <v>11.61</v>
      </c>
      <c r="R266" s="92">
        <f t="shared" si="337"/>
        <v>1161</v>
      </c>
      <c r="S266" s="18">
        <f t="shared" si="338"/>
        <v>11.61</v>
      </c>
      <c r="T266" s="16"/>
      <c r="U266" s="18"/>
      <c r="V266" s="16"/>
      <c r="W266" s="18"/>
      <c r="X266" s="21">
        <v>0.01</v>
      </c>
      <c r="Y266" s="14">
        <v>1161</v>
      </c>
      <c r="Z266" s="18">
        <f t="shared" si="339"/>
        <v>11.61</v>
      </c>
      <c r="AA266" s="14">
        <f t="shared" si="340"/>
        <v>1161</v>
      </c>
      <c r="AB266" s="18">
        <f t="shared" si="341"/>
        <v>11.61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710</v>
      </c>
      <c r="D268" s="18">
        <v>4.26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676</v>
      </c>
      <c r="Q268" s="18">
        <f t="shared" si="336"/>
        <v>6.76</v>
      </c>
      <c r="R268" s="92">
        <f t="shared" si="337"/>
        <v>676</v>
      </c>
      <c r="S268" s="18">
        <f t="shared" si="338"/>
        <v>6.76</v>
      </c>
      <c r="T268" s="16"/>
      <c r="U268" s="18"/>
      <c r="V268" s="16"/>
      <c r="W268" s="18"/>
      <c r="X268" s="21">
        <v>0.01</v>
      </c>
      <c r="Y268" s="14">
        <f>Y264</f>
        <v>676</v>
      </c>
      <c r="Z268" s="18">
        <f t="shared" si="339"/>
        <v>6.76</v>
      </c>
      <c r="AA268" s="14">
        <f t="shared" si="340"/>
        <v>676</v>
      </c>
      <c r="AB268" s="18">
        <f t="shared" si="341"/>
        <v>6.76</v>
      </c>
    </row>
    <row r="269" spans="1:28" s="66" customFormat="1">
      <c r="A269" s="8"/>
      <c r="B269" s="16" t="s">
        <v>172</v>
      </c>
      <c r="C269" s="17">
        <v>784</v>
      </c>
      <c r="D269" s="18">
        <v>4.7039999999999997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796</v>
      </c>
      <c r="Q269" s="18">
        <f t="shared" si="336"/>
        <v>7.96</v>
      </c>
      <c r="R269" s="92">
        <f t="shared" si="337"/>
        <v>796</v>
      </c>
      <c r="S269" s="18">
        <f t="shared" si="338"/>
        <v>7.96</v>
      </c>
      <c r="T269" s="16"/>
      <c r="U269" s="18"/>
      <c r="V269" s="16"/>
      <c r="W269" s="18"/>
      <c r="X269" s="21">
        <v>0.01</v>
      </c>
      <c r="Y269" s="14">
        <f>Y265</f>
        <v>796</v>
      </c>
      <c r="Z269" s="18">
        <f t="shared" si="339"/>
        <v>7.96</v>
      </c>
      <c r="AA269" s="14">
        <f t="shared" si="340"/>
        <v>796</v>
      </c>
      <c r="AB269" s="18">
        <f t="shared" si="341"/>
        <v>7.96</v>
      </c>
    </row>
    <row r="270" spans="1:28" s="66" customFormat="1">
      <c r="A270" s="8"/>
      <c r="B270" s="16" t="s">
        <v>173</v>
      </c>
      <c r="C270" s="17">
        <v>1205</v>
      </c>
      <c r="D270" s="18">
        <v>7.23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1161</v>
      </c>
      <c r="Q270" s="18">
        <f t="shared" si="336"/>
        <v>11.61</v>
      </c>
      <c r="R270" s="92">
        <f t="shared" si="337"/>
        <v>1161</v>
      </c>
      <c r="S270" s="18">
        <f t="shared" si="338"/>
        <v>11.61</v>
      </c>
      <c r="T270" s="16"/>
      <c r="U270" s="18"/>
      <c r="V270" s="16"/>
      <c r="W270" s="18"/>
      <c r="X270" s="21">
        <v>0.01</v>
      </c>
      <c r="Y270" s="14">
        <f>Y266</f>
        <v>1161</v>
      </c>
      <c r="Z270" s="18">
        <f t="shared" si="339"/>
        <v>11.61</v>
      </c>
      <c r="AA270" s="14">
        <f t="shared" si="340"/>
        <v>1161</v>
      </c>
      <c r="AB270" s="18">
        <f t="shared" si="341"/>
        <v>11.61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3</v>
      </c>
      <c r="D281" s="136">
        <v>0.06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8</v>
      </c>
      <c r="Q281" s="136">
        <f t="shared" si="336"/>
        <v>0.224</v>
      </c>
      <c r="R281" s="296">
        <f t="shared" si="337"/>
        <v>8</v>
      </c>
      <c r="S281" s="136">
        <f t="shared" si="338"/>
        <v>0.224</v>
      </c>
      <c r="T281" s="134"/>
      <c r="U281" s="136"/>
      <c r="V281" s="134"/>
      <c r="W281" s="136"/>
      <c r="X281" s="138">
        <v>0.02</v>
      </c>
      <c r="Y281" s="341">
        <v>8</v>
      </c>
      <c r="Z281" s="136">
        <f t="shared" si="343"/>
        <v>0.16</v>
      </c>
      <c r="AA281" s="341">
        <f t="shared" si="344"/>
        <v>8</v>
      </c>
      <c r="AB281" s="136">
        <f t="shared" si="345"/>
        <v>0.16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103</v>
      </c>
      <c r="Q282" s="18">
        <f t="shared" si="336"/>
        <v>2.06</v>
      </c>
      <c r="R282" s="92">
        <f t="shared" si="337"/>
        <v>103</v>
      </c>
      <c r="S282" s="18">
        <f t="shared" si="338"/>
        <v>2.06</v>
      </c>
      <c r="T282" s="16"/>
      <c r="U282" s="18"/>
      <c r="V282" s="16"/>
      <c r="W282" s="18"/>
      <c r="X282" s="21">
        <v>1.6E-2</v>
      </c>
      <c r="Y282" s="14">
        <v>103</v>
      </c>
      <c r="Z282" s="18">
        <f t="shared" si="343"/>
        <v>1.6480000000000001</v>
      </c>
      <c r="AA282" s="14">
        <f t="shared" si="344"/>
        <v>103</v>
      </c>
      <c r="AB282" s="18">
        <f t="shared" si="345"/>
        <v>1.6480000000000001</v>
      </c>
    </row>
    <row r="283" spans="1:28" s="50" customFormat="1">
      <c r="A283" s="46"/>
      <c r="B283" s="82" t="s">
        <v>106</v>
      </c>
      <c r="C283" s="83">
        <f>SUM(C268:C282)</f>
        <v>2761</v>
      </c>
      <c r="D283" s="84">
        <f>SUM(D264:D282)</f>
        <v>36.073000000000008</v>
      </c>
      <c r="E283" s="83">
        <f>SUM(E268:E282)</f>
        <v>59</v>
      </c>
      <c r="F283" s="84">
        <f>SUM(F264:F282)</f>
        <v>9.2959999999999994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2884</v>
      </c>
      <c r="Q283" s="84">
        <f t="shared" ref="Q283" si="355">SUM(Q264:Q282)</f>
        <v>57.743999999999993</v>
      </c>
      <c r="R283" s="276">
        <f t="shared" ref="R283" si="356">SUM(R268:R282)</f>
        <v>2884</v>
      </c>
      <c r="S283" s="84">
        <f t="shared" ref="S283" si="357">SUM(S264:S282)</f>
        <v>57.743999999999993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2884</v>
      </c>
      <c r="Z283" s="84">
        <f t="shared" ref="Z283" si="361">SUM(Z264:Z282)</f>
        <v>57.267999999999994</v>
      </c>
      <c r="AA283" s="276">
        <f t="shared" ref="AA283" si="362">SUM(AA268:AA282)</f>
        <v>2884</v>
      </c>
      <c r="AB283" s="84">
        <f t="shared" ref="AB283" si="363">SUM(AB264:AB282)</f>
        <v>57.267999999999994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28</v>
      </c>
      <c r="D287" s="185">
        <f>C287*12*0.16</f>
        <v>53.76</v>
      </c>
      <c r="E287" s="184">
        <f>C287</f>
        <v>28</v>
      </c>
      <c r="F287" s="185">
        <f>D287</f>
        <v>53.76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32</v>
      </c>
      <c r="Q287" s="18">
        <f>O287*P287*12</f>
        <v>67.584000000000003</v>
      </c>
      <c r="R287" s="92">
        <f t="shared" si="365"/>
        <v>32</v>
      </c>
      <c r="S287" s="18">
        <f t="shared" si="366"/>
        <v>67.584000000000003</v>
      </c>
      <c r="T287" s="183"/>
      <c r="U287" s="185"/>
      <c r="V287" s="183"/>
      <c r="W287" s="185"/>
      <c r="X287" s="188">
        <v>0.17599999999999999</v>
      </c>
      <c r="Y287" s="333">
        <v>32</v>
      </c>
      <c r="Z287" s="18">
        <f>X287*Y287*12</f>
        <v>67.584000000000003</v>
      </c>
      <c r="AA287" s="14">
        <f>Y287</f>
        <v>32</v>
      </c>
      <c r="AB287" s="18">
        <f>U287+Z287</f>
        <v>67.584000000000003</v>
      </c>
    </row>
    <row r="288" spans="1:28" s="66" customFormat="1">
      <c r="A288" s="8"/>
      <c r="B288" s="183" t="s">
        <v>188</v>
      </c>
      <c r="C288" s="184">
        <v>14</v>
      </c>
      <c r="D288" s="185">
        <f>C288*12*0.16</f>
        <v>26.88</v>
      </c>
      <c r="E288" s="184">
        <f t="shared" ref="E288:E296" si="368">C288</f>
        <v>14</v>
      </c>
      <c r="F288" s="185">
        <f t="shared" ref="F288:F296" si="369">D288</f>
        <v>26.88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16</v>
      </c>
      <c r="Q288" s="18">
        <f>O288*P288*12</f>
        <v>33.792000000000002</v>
      </c>
      <c r="R288" s="92">
        <f t="shared" si="365"/>
        <v>16</v>
      </c>
      <c r="S288" s="18">
        <f t="shared" si="366"/>
        <v>33.792000000000002</v>
      </c>
      <c r="T288" s="183"/>
      <c r="U288" s="185"/>
      <c r="V288" s="183"/>
      <c r="W288" s="185"/>
      <c r="X288" s="188">
        <v>0.17599999999999999</v>
      </c>
      <c r="Y288" s="333">
        <v>16</v>
      </c>
      <c r="Z288" s="18">
        <f t="shared" ref="Z288:Z290" si="370">X288*Y288*12</f>
        <v>33.792000000000002</v>
      </c>
      <c r="AA288" s="14">
        <f t="shared" ref="AA288:AA290" si="371">Y288</f>
        <v>16</v>
      </c>
      <c r="AB288" s="18">
        <f t="shared" ref="AB288:AB290" si="372">U288+Z288</f>
        <v>33.792000000000002</v>
      </c>
    </row>
    <row r="289" spans="1:28" s="66" customFormat="1">
      <c r="A289" s="8"/>
      <c r="B289" s="183" t="s">
        <v>189</v>
      </c>
      <c r="C289" s="184">
        <v>14</v>
      </c>
      <c r="D289" s="185">
        <f>C289*12*0.16</f>
        <v>26.88</v>
      </c>
      <c r="E289" s="184">
        <f t="shared" si="368"/>
        <v>14</v>
      </c>
      <c r="F289" s="185">
        <f t="shared" si="369"/>
        <v>26.88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16</v>
      </c>
      <c r="Q289" s="18">
        <f>O289*P289*12</f>
        <v>33.792000000000002</v>
      </c>
      <c r="R289" s="92">
        <f t="shared" si="365"/>
        <v>16</v>
      </c>
      <c r="S289" s="18">
        <f t="shared" si="366"/>
        <v>33.792000000000002</v>
      </c>
      <c r="T289" s="183"/>
      <c r="U289" s="185"/>
      <c r="V289" s="183"/>
      <c r="W289" s="185"/>
      <c r="X289" s="188">
        <v>0.17599999999999999</v>
      </c>
      <c r="Y289" s="333">
        <v>16</v>
      </c>
      <c r="Z289" s="18">
        <f t="shared" si="370"/>
        <v>33.792000000000002</v>
      </c>
      <c r="AA289" s="14">
        <f t="shared" si="371"/>
        <v>16</v>
      </c>
      <c r="AB289" s="18">
        <f t="shared" si="372"/>
        <v>33.792000000000002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16</v>
      </c>
      <c r="Q290" s="18">
        <f>O290*P290*12</f>
        <v>23.04</v>
      </c>
      <c r="R290" s="92">
        <f t="shared" si="365"/>
        <v>16</v>
      </c>
      <c r="S290" s="18">
        <f t="shared" si="366"/>
        <v>23.04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2</v>
      </c>
      <c r="Q291" s="18">
        <f>O291*P291</f>
        <v>2</v>
      </c>
      <c r="R291" s="92">
        <f t="shared" si="365"/>
        <v>2</v>
      </c>
      <c r="S291" s="18">
        <f t="shared" si="366"/>
        <v>2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14</v>
      </c>
      <c r="Q292" s="18">
        <f>O292*P292</f>
        <v>14</v>
      </c>
      <c r="R292" s="92">
        <f t="shared" si="365"/>
        <v>14</v>
      </c>
      <c r="S292" s="18">
        <f t="shared" si="366"/>
        <v>14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14</v>
      </c>
      <c r="D293" s="185">
        <f>C293*0.5</f>
        <v>7</v>
      </c>
      <c r="E293" s="184">
        <f t="shared" si="368"/>
        <v>14</v>
      </c>
      <c r="F293" s="185">
        <f t="shared" si="369"/>
        <v>7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16</v>
      </c>
      <c r="Q293" s="18">
        <f t="shared" ref="Q293:Q296" si="376">O293*P293</f>
        <v>8</v>
      </c>
      <c r="R293" s="92">
        <f t="shared" ref="R293:R296" si="377">P293</f>
        <v>16</v>
      </c>
      <c r="S293" s="18">
        <f t="shared" ref="S293:S296" si="378">L293+Q293</f>
        <v>8</v>
      </c>
      <c r="T293" s="16"/>
      <c r="U293" s="18"/>
      <c r="V293" s="16"/>
      <c r="W293" s="18"/>
      <c r="X293" s="21">
        <v>0.5</v>
      </c>
      <c r="Y293" s="14">
        <v>16</v>
      </c>
      <c r="Z293" s="18">
        <f t="shared" si="373"/>
        <v>8</v>
      </c>
      <c r="AA293" s="14">
        <f t="shared" si="374"/>
        <v>16</v>
      </c>
      <c r="AB293" s="18">
        <f t="shared" si="375"/>
        <v>8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14</v>
      </c>
      <c r="D294" s="185">
        <f>C294*0.3</f>
        <v>4.2</v>
      </c>
      <c r="E294" s="184">
        <f t="shared" si="368"/>
        <v>14</v>
      </c>
      <c r="F294" s="185">
        <f t="shared" si="369"/>
        <v>4.2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16</v>
      </c>
      <c r="Q294" s="18">
        <f t="shared" si="376"/>
        <v>4.8</v>
      </c>
      <c r="R294" s="92">
        <f t="shared" si="377"/>
        <v>16</v>
      </c>
      <c r="S294" s="18">
        <f t="shared" si="378"/>
        <v>4.8</v>
      </c>
      <c r="T294" s="183"/>
      <c r="U294" s="185"/>
      <c r="V294" s="183"/>
      <c r="W294" s="185"/>
      <c r="X294" s="188">
        <v>0.3</v>
      </c>
      <c r="Y294" s="333">
        <v>16</v>
      </c>
      <c r="Z294" s="18">
        <f t="shared" si="373"/>
        <v>4.8</v>
      </c>
      <c r="AA294" s="14">
        <f t="shared" si="374"/>
        <v>16</v>
      </c>
      <c r="AB294" s="18">
        <f t="shared" si="375"/>
        <v>4.8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16</v>
      </c>
      <c r="Q295" s="18">
        <f t="shared" si="376"/>
        <v>1.6</v>
      </c>
      <c r="R295" s="92">
        <f t="shared" si="377"/>
        <v>16</v>
      </c>
      <c r="S295" s="18">
        <f t="shared" si="378"/>
        <v>1.6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16</v>
      </c>
      <c r="Q296" s="18">
        <f t="shared" si="376"/>
        <v>1.6</v>
      </c>
      <c r="R296" s="92">
        <f t="shared" si="377"/>
        <v>16</v>
      </c>
      <c r="S296" s="18">
        <f t="shared" si="378"/>
        <v>1.6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14</v>
      </c>
      <c r="D297" s="84">
        <f>SUM(D287:D296)</f>
        <v>118.72</v>
      </c>
      <c r="E297" s="83">
        <f>E293</f>
        <v>14</v>
      </c>
      <c r="F297" s="84">
        <f>SUM(F287:F296)</f>
        <v>118.72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16</v>
      </c>
      <c r="Q297" s="84">
        <f t="shared" ref="Q297" si="386">SUM(Q287:Q296)</f>
        <v>190.208</v>
      </c>
      <c r="R297" s="276">
        <f t="shared" ref="R297" si="387">R293</f>
        <v>16</v>
      </c>
      <c r="S297" s="84">
        <f t="shared" ref="S297" si="388">SUM(S287:S296)</f>
        <v>190.208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16</v>
      </c>
      <c r="Z297" s="84">
        <f t="shared" ref="Z297" si="391">SUM(Z287:Z296)</f>
        <v>147.96800000000002</v>
      </c>
      <c r="AA297" s="276">
        <f t="shared" ref="AA297" si="392">AA293</f>
        <v>16</v>
      </c>
      <c r="AB297" s="84">
        <f t="shared" ref="AB297" si="393">SUM(AB287:AB296)</f>
        <v>147.96800000000002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50</v>
      </c>
      <c r="D299" s="18">
        <f>C299*0.162*12</f>
        <v>97.199999999999989</v>
      </c>
      <c r="E299" s="17">
        <f>C299</f>
        <v>50</v>
      </c>
      <c r="F299" s="18">
        <f>D299</f>
        <v>97.199999999999989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49</v>
      </c>
      <c r="Q299" s="18">
        <f>O299*P299*12</f>
        <v>104.7816</v>
      </c>
      <c r="R299" s="92">
        <f>P299</f>
        <v>49</v>
      </c>
      <c r="S299" s="18">
        <f>L299+Q299</f>
        <v>104.7816</v>
      </c>
      <c r="T299" s="16"/>
      <c r="U299" s="18"/>
      <c r="V299" s="16"/>
      <c r="W299" s="18"/>
      <c r="X299" s="21">
        <v>0.1782</v>
      </c>
      <c r="Y299" s="14">
        <v>50</v>
      </c>
      <c r="Z299" s="18">
        <f>X299*Y299*12</f>
        <v>106.92</v>
      </c>
      <c r="AA299" s="14">
        <f>Y299</f>
        <v>50</v>
      </c>
      <c r="AB299" s="18">
        <f>U299+Z299</f>
        <v>106.92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49</v>
      </c>
      <c r="Q301" s="18">
        <f t="shared" ref="Q301:Q305" si="400">O301*P301</f>
        <v>4.9000000000000004</v>
      </c>
      <c r="R301" s="92">
        <f t="shared" si="396"/>
        <v>49</v>
      </c>
      <c r="S301" s="18">
        <f t="shared" ref="S301:S305" si="401">L301+Q301</f>
        <v>4.9000000000000004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50</v>
      </c>
      <c r="D302" s="18">
        <f>C302*0.1</f>
        <v>5</v>
      </c>
      <c r="E302" s="17">
        <f>C302</f>
        <v>50</v>
      </c>
      <c r="F302" s="18">
        <f>D302</f>
        <v>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49</v>
      </c>
      <c r="Q302" s="18">
        <f t="shared" si="400"/>
        <v>4.9000000000000004</v>
      </c>
      <c r="R302" s="92">
        <f t="shared" si="396"/>
        <v>49</v>
      </c>
      <c r="S302" s="18">
        <f t="shared" si="401"/>
        <v>4.9000000000000004</v>
      </c>
      <c r="T302" s="16"/>
      <c r="U302" s="18"/>
      <c r="V302" s="16"/>
      <c r="W302" s="18"/>
      <c r="X302" s="21">
        <v>0.1</v>
      </c>
      <c r="Y302" s="14">
        <v>50</v>
      </c>
      <c r="Z302" s="18">
        <f t="shared" si="402"/>
        <v>5</v>
      </c>
      <c r="AA302" s="14">
        <f t="shared" si="398"/>
        <v>50</v>
      </c>
      <c r="AB302" s="18">
        <f t="shared" si="403"/>
        <v>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50</v>
      </c>
      <c r="D303" s="185">
        <f>C303*0.12</f>
        <v>6</v>
      </c>
      <c r="E303" s="17">
        <f>C303</f>
        <v>50</v>
      </c>
      <c r="F303" s="18">
        <f>D303</f>
        <v>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49</v>
      </c>
      <c r="Q303" s="18">
        <f t="shared" si="400"/>
        <v>5.88</v>
      </c>
      <c r="R303" s="92">
        <f t="shared" si="396"/>
        <v>49</v>
      </c>
      <c r="S303" s="18">
        <f t="shared" si="401"/>
        <v>5.88</v>
      </c>
      <c r="T303" s="183"/>
      <c r="U303" s="185"/>
      <c r="V303" s="183"/>
      <c r="W303" s="185"/>
      <c r="X303" s="188">
        <v>0.12</v>
      </c>
      <c r="Y303" s="333">
        <v>50</v>
      </c>
      <c r="Z303" s="18">
        <f t="shared" si="402"/>
        <v>6</v>
      </c>
      <c r="AA303" s="14">
        <f t="shared" si="398"/>
        <v>50</v>
      </c>
      <c r="AB303" s="18">
        <f t="shared" si="403"/>
        <v>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49</v>
      </c>
      <c r="Q304" s="18">
        <f t="shared" si="400"/>
        <v>1.47</v>
      </c>
      <c r="R304" s="92">
        <f t="shared" si="396"/>
        <v>49</v>
      </c>
      <c r="S304" s="18">
        <f t="shared" si="401"/>
        <v>1.47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49</v>
      </c>
      <c r="Q305" s="18">
        <f t="shared" si="400"/>
        <v>0.98</v>
      </c>
      <c r="R305" s="92">
        <f t="shared" si="396"/>
        <v>49</v>
      </c>
      <c r="S305" s="18">
        <f t="shared" si="401"/>
        <v>0.98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50</v>
      </c>
      <c r="D306" s="84">
        <f>SUM(D299:D305)</f>
        <v>108.19999999999999</v>
      </c>
      <c r="E306" s="83"/>
      <c r="F306" s="84">
        <f>SUM(F299:F305)</f>
        <v>108.19999999999999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49</v>
      </c>
      <c r="Q306" s="84">
        <f>SUM(Q299:Q305)</f>
        <v>122.91160000000001</v>
      </c>
      <c r="R306" s="276">
        <f>R302</f>
        <v>49</v>
      </c>
      <c r="S306" s="84">
        <f>SUM(S299:S305)</f>
        <v>122.91160000000001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50</v>
      </c>
      <c r="Z306" s="84">
        <f>SUM(Z299:Z305)</f>
        <v>117.92</v>
      </c>
      <c r="AA306" s="276">
        <f>AA302</f>
        <v>50</v>
      </c>
      <c r="AB306" s="84">
        <f>SUM(AB299:AB305)</f>
        <v>117.92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16.66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16.66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676</v>
      </c>
      <c r="Q319" s="18">
        <f>O319*P319</f>
        <v>3.38</v>
      </c>
      <c r="R319" s="92">
        <f>P319</f>
        <v>676</v>
      </c>
      <c r="S319" s="18">
        <f>L319+Q319</f>
        <v>3.38</v>
      </c>
      <c r="T319" s="127"/>
      <c r="U319" s="129"/>
      <c r="V319" s="127"/>
      <c r="W319" s="129"/>
      <c r="X319" s="131">
        <v>5.0000000000000001E-3</v>
      </c>
      <c r="Y319" s="108">
        <v>676</v>
      </c>
      <c r="Z319" s="18">
        <f t="shared" ref="Z319:Z321" si="425">X319*Y319</f>
        <v>3.38</v>
      </c>
      <c r="AA319" s="14">
        <f t="shared" ref="AA319:AA321" si="426">Y319</f>
        <v>676</v>
      </c>
      <c r="AB319" s="18">
        <f t="shared" ref="AB319:AB321" si="427">U319+Z319</f>
        <v>3.38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796</v>
      </c>
      <c r="Q320" s="18">
        <f t="shared" ref="Q320:Q321" si="428">O320*P320</f>
        <v>3.98</v>
      </c>
      <c r="R320" s="92">
        <f t="shared" ref="R320:R321" si="429">P320</f>
        <v>796</v>
      </c>
      <c r="S320" s="18">
        <f t="shared" ref="S320:S321" si="430">L320+Q320</f>
        <v>3.98</v>
      </c>
      <c r="T320" s="127"/>
      <c r="U320" s="129"/>
      <c r="V320" s="127"/>
      <c r="W320" s="129"/>
      <c r="X320" s="131">
        <v>5.0000000000000001E-3</v>
      </c>
      <c r="Y320" s="108">
        <v>796</v>
      </c>
      <c r="Z320" s="18">
        <f t="shared" si="425"/>
        <v>3.98</v>
      </c>
      <c r="AA320" s="14">
        <f t="shared" si="426"/>
        <v>796</v>
      </c>
      <c r="AB320" s="18">
        <f t="shared" si="427"/>
        <v>3.98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1161</v>
      </c>
      <c r="Q321" s="18">
        <f t="shared" si="428"/>
        <v>5.8049999999999997</v>
      </c>
      <c r="R321" s="92">
        <f t="shared" si="429"/>
        <v>1161</v>
      </c>
      <c r="S321" s="18">
        <f t="shared" si="430"/>
        <v>5.8049999999999997</v>
      </c>
      <c r="T321" s="127"/>
      <c r="U321" s="129"/>
      <c r="V321" s="127"/>
      <c r="W321" s="129"/>
      <c r="X321" s="131">
        <v>5.0000000000000001E-3</v>
      </c>
      <c r="Y321" s="108">
        <v>1161</v>
      </c>
      <c r="Z321" s="18">
        <f t="shared" si="425"/>
        <v>5.8049999999999997</v>
      </c>
      <c r="AA321" s="14">
        <f t="shared" si="426"/>
        <v>1161</v>
      </c>
      <c r="AB321" s="18">
        <f t="shared" si="427"/>
        <v>5.8049999999999997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2633</v>
      </c>
      <c r="Q322" s="84">
        <f t="shared" si="433"/>
        <v>13.164999999999999</v>
      </c>
      <c r="R322" s="276">
        <f t="shared" si="433"/>
        <v>2633</v>
      </c>
      <c r="S322" s="84">
        <f t="shared" si="433"/>
        <v>13.164999999999999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2633</v>
      </c>
      <c r="Z322" s="84">
        <f>SUM(Z319:Z321)</f>
        <v>13.164999999999999</v>
      </c>
      <c r="AA322" s="276">
        <f>SUM(AA319:AA321)</f>
        <v>2633</v>
      </c>
      <c r="AB322" s="84">
        <f>SUM(AB319:AB321)</f>
        <v>13.164999999999999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534</v>
      </c>
      <c r="D324" s="18">
        <v>26.700000000000003</v>
      </c>
      <c r="E324" s="17">
        <f t="shared" ref="E324:F325" si="435">C324</f>
        <v>534</v>
      </c>
      <c r="F324" s="18">
        <f t="shared" si="435"/>
        <v>26.700000000000003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537</v>
      </c>
      <c r="Q324" s="18">
        <f t="shared" ref="Q324:Q325" si="436">O324*P324</f>
        <v>26.85</v>
      </c>
      <c r="R324" s="92">
        <f t="shared" ref="R324:R325" si="437">P324</f>
        <v>537</v>
      </c>
      <c r="S324" s="18">
        <f t="shared" ref="S324:S325" si="438">L324+Q324</f>
        <v>26.85</v>
      </c>
      <c r="T324" s="16"/>
      <c r="U324" s="18"/>
      <c r="V324" s="16"/>
      <c r="W324" s="18"/>
      <c r="X324" s="21">
        <v>0.05</v>
      </c>
      <c r="Y324" s="14">
        <v>527</v>
      </c>
      <c r="Z324" s="18">
        <f t="shared" ref="Z324:Z325" si="439">X324*Y324</f>
        <v>26.35</v>
      </c>
      <c r="AA324" s="14">
        <f t="shared" ref="AA324:AA325" si="440">Y324</f>
        <v>527</v>
      </c>
      <c r="AB324" s="18">
        <f t="shared" ref="AB324:AB325" si="441">U324+Z324</f>
        <v>26.35</v>
      </c>
      <c r="AC324" s="343">
        <f>P324-Y324</f>
        <v>10</v>
      </c>
    </row>
    <row r="325" spans="1:29" s="66" customFormat="1">
      <c r="A325" s="8">
        <v>17.02</v>
      </c>
      <c r="B325" s="16" t="s">
        <v>205</v>
      </c>
      <c r="C325" s="17">
        <v>238</v>
      </c>
      <c r="D325" s="18">
        <v>16.66</v>
      </c>
      <c r="E325" s="17">
        <f t="shared" si="435"/>
        <v>238</v>
      </c>
      <c r="F325" s="18">
        <f t="shared" si="435"/>
        <v>16.66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243</v>
      </c>
      <c r="Q325" s="18">
        <f t="shared" si="436"/>
        <v>17.010000000000002</v>
      </c>
      <c r="R325" s="92">
        <f t="shared" si="437"/>
        <v>243</v>
      </c>
      <c r="S325" s="18">
        <f t="shared" si="438"/>
        <v>17.010000000000002</v>
      </c>
      <c r="T325" s="16"/>
      <c r="U325" s="18"/>
      <c r="V325" s="16"/>
      <c r="W325" s="18"/>
      <c r="X325" s="21">
        <v>7.0000000000000007E-2</v>
      </c>
      <c r="Y325" s="14">
        <v>236</v>
      </c>
      <c r="Z325" s="18">
        <f t="shared" si="439"/>
        <v>16.520000000000003</v>
      </c>
      <c r="AA325" s="14">
        <f t="shared" si="440"/>
        <v>236</v>
      </c>
      <c r="AB325" s="18">
        <f t="shared" si="441"/>
        <v>16.520000000000003</v>
      </c>
      <c r="AC325" s="343">
        <f>P325-Y325</f>
        <v>7</v>
      </c>
    </row>
    <row r="326" spans="1:29" s="50" customFormat="1">
      <c r="A326" s="46"/>
      <c r="B326" s="82" t="s">
        <v>106</v>
      </c>
      <c r="C326" s="83">
        <f>SUM(C324:C325)</f>
        <v>772</v>
      </c>
      <c r="D326" s="84">
        <f>SUM(D324:D325)</f>
        <v>43.36</v>
      </c>
      <c r="E326" s="83">
        <f>SUM(E324:E325)</f>
        <v>772</v>
      </c>
      <c r="F326" s="84">
        <f>SUM(F324:F325)</f>
        <v>43.36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780</v>
      </c>
      <c r="Q326" s="84">
        <f t="shared" si="444"/>
        <v>43.86</v>
      </c>
      <c r="R326" s="276">
        <f t="shared" si="444"/>
        <v>780</v>
      </c>
      <c r="S326" s="84">
        <f t="shared" si="444"/>
        <v>43.86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763</v>
      </c>
      <c r="Z326" s="84">
        <f t="shared" si="446"/>
        <v>42.870000000000005</v>
      </c>
      <c r="AA326" s="276">
        <f t="shared" si="446"/>
        <v>763</v>
      </c>
      <c r="AB326" s="84">
        <f t="shared" si="446"/>
        <v>42.870000000000005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780</v>
      </c>
      <c r="D332" s="18">
        <v>55.4</v>
      </c>
      <c r="E332" s="17">
        <f t="shared" ref="E332:F332" si="449">C332</f>
        <v>780</v>
      </c>
      <c r="F332" s="18">
        <f t="shared" si="449"/>
        <v>55.4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780</v>
      </c>
      <c r="Q332" s="18">
        <v>55.25</v>
      </c>
      <c r="R332" s="92">
        <f>P332</f>
        <v>780</v>
      </c>
      <c r="S332" s="18">
        <f>L332+Q332</f>
        <v>55.25</v>
      </c>
      <c r="T332" s="16"/>
      <c r="U332" s="18"/>
      <c r="V332" s="16"/>
      <c r="W332" s="18"/>
      <c r="X332" s="21"/>
      <c r="Y332" s="14">
        <v>780</v>
      </c>
      <c r="Z332" s="18">
        <v>55.25</v>
      </c>
      <c r="AA332" s="14">
        <f>Y332</f>
        <v>780</v>
      </c>
      <c r="AB332" s="18">
        <f>U332+Z332</f>
        <v>55.25</v>
      </c>
    </row>
    <row r="333" spans="1:29" s="50" customFormat="1">
      <c r="A333" s="46"/>
      <c r="B333" s="82" t="s">
        <v>106</v>
      </c>
      <c r="C333" s="83">
        <f>C332</f>
        <v>780</v>
      </c>
      <c r="D333" s="84">
        <f>D332</f>
        <v>55.4</v>
      </c>
      <c r="E333" s="83">
        <f>E332</f>
        <v>780</v>
      </c>
      <c r="F333" s="84">
        <f>F332</f>
        <v>55.4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780</v>
      </c>
      <c r="Q333" s="84">
        <f t="shared" si="452"/>
        <v>55.25</v>
      </c>
      <c r="R333" s="276">
        <f t="shared" si="452"/>
        <v>780</v>
      </c>
      <c r="S333" s="84">
        <f t="shared" si="452"/>
        <v>55.25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780</v>
      </c>
      <c r="Z333" s="84">
        <f>Z332</f>
        <v>55.25</v>
      </c>
      <c r="AA333" s="276">
        <f>AA332</f>
        <v>780</v>
      </c>
      <c r="AB333" s="84">
        <f>AB332</f>
        <v>55.25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1791</v>
      </c>
      <c r="D336" s="18">
        <v>53.73</v>
      </c>
      <c r="E336" s="17">
        <f>C336</f>
        <v>1791</v>
      </c>
      <c r="F336" s="18">
        <f>D336</f>
        <v>53.73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1094</v>
      </c>
      <c r="Q336" s="18">
        <f>O336*P336</f>
        <v>32.82</v>
      </c>
      <c r="R336" s="92">
        <f>P336</f>
        <v>1094</v>
      </c>
      <c r="S336" s="18">
        <f>L336+Q336</f>
        <v>32.82</v>
      </c>
      <c r="T336" s="16"/>
      <c r="U336" s="18"/>
      <c r="V336" s="16"/>
      <c r="W336" s="18"/>
      <c r="X336" s="21">
        <v>0.03</v>
      </c>
      <c r="Y336" s="14">
        <v>976</v>
      </c>
      <c r="Z336" s="18">
        <f t="shared" ref="Z336" si="454">X336*Y336</f>
        <v>29.279999999999998</v>
      </c>
      <c r="AA336" s="14">
        <f t="shared" ref="AA336" si="455">Y336</f>
        <v>976</v>
      </c>
      <c r="AB336" s="18">
        <f t="shared" ref="AB336" si="456">U336+Z336</f>
        <v>29.279999999999998</v>
      </c>
    </row>
    <row r="337" spans="1:28" s="50" customFormat="1">
      <c r="A337" s="46"/>
      <c r="B337" s="82" t="s">
        <v>106</v>
      </c>
      <c r="C337" s="83">
        <f>C336</f>
        <v>1791</v>
      </c>
      <c r="D337" s="84">
        <f>D336</f>
        <v>53.73</v>
      </c>
      <c r="E337" s="83">
        <f>E336</f>
        <v>1791</v>
      </c>
      <c r="F337" s="84">
        <f>F336</f>
        <v>53.73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1094</v>
      </c>
      <c r="Q337" s="84">
        <f t="shared" si="459"/>
        <v>32.82</v>
      </c>
      <c r="R337" s="276">
        <f t="shared" si="459"/>
        <v>1094</v>
      </c>
      <c r="S337" s="84">
        <f t="shared" si="459"/>
        <v>32.82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976</v>
      </c>
      <c r="Z337" s="84">
        <f t="shared" si="461"/>
        <v>29.279999999999998</v>
      </c>
      <c r="AA337" s="276">
        <f t="shared" si="461"/>
        <v>976</v>
      </c>
      <c r="AB337" s="84">
        <f t="shared" si="461"/>
        <v>29.279999999999998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4.16</v>
      </c>
      <c r="E341" s="19"/>
      <c r="F341" s="18">
        <f t="shared" si="465"/>
        <v>4.16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4.173</v>
      </c>
      <c r="E342" s="19"/>
      <c r="F342" s="18">
        <f t="shared" si="465"/>
        <v>4.173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16.673000000000002</v>
      </c>
      <c r="E343" s="82"/>
      <c r="F343" s="84">
        <f>SUM(F339:F342)</f>
        <v>16.673000000000002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4320</v>
      </c>
      <c r="D346" s="18">
        <v>12.96</v>
      </c>
      <c r="E346" s="17">
        <v>4116</v>
      </c>
      <c r="F346" s="18">
        <v>12.348000000000001</v>
      </c>
      <c r="G346" s="8">
        <f>E346/C346*100</f>
        <v>95.277777777777771</v>
      </c>
      <c r="H346" s="18">
        <f>F346/D346*100</f>
        <v>95.277777777777771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4680</v>
      </c>
      <c r="Q346" s="18">
        <f>O346*P346</f>
        <v>14.040000000000001</v>
      </c>
      <c r="R346" s="92">
        <f>P346</f>
        <v>4680</v>
      </c>
      <c r="S346" s="18">
        <f>L346+Q346</f>
        <v>14.040000000000001</v>
      </c>
      <c r="T346" s="16"/>
      <c r="U346" s="18"/>
      <c r="V346" s="16"/>
      <c r="W346" s="18"/>
      <c r="X346" s="21">
        <v>3.0000000000000001E-3</v>
      </c>
      <c r="Y346" s="14">
        <v>4272</v>
      </c>
      <c r="Z346" s="18">
        <f t="shared" ref="Z346" si="469">X346*Y346</f>
        <v>12.816000000000001</v>
      </c>
      <c r="AA346" s="14">
        <f t="shared" ref="AA346" si="470">Y346</f>
        <v>4272</v>
      </c>
      <c r="AB346" s="18">
        <f t="shared" ref="AB346" si="471">U346+Z346</f>
        <v>12.816000000000001</v>
      </c>
    </row>
    <row r="347" spans="1:28" s="50" customFormat="1">
      <c r="A347" s="46"/>
      <c r="B347" s="47" t="s">
        <v>104</v>
      </c>
      <c r="C347" s="48">
        <f>C346</f>
        <v>4320</v>
      </c>
      <c r="D347" s="49">
        <f>D346</f>
        <v>12.96</v>
      </c>
      <c r="E347" s="48">
        <f>E346</f>
        <v>4116</v>
      </c>
      <c r="F347" s="49">
        <f>F346</f>
        <v>12.348000000000001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4680</v>
      </c>
      <c r="Q347" s="49">
        <f t="shared" si="474"/>
        <v>14.040000000000001</v>
      </c>
      <c r="R347" s="286">
        <f t="shared" si="474"/>
        <v>4680</v>
      </c>
      <c r="S347" s="49">
        <f t="shared" si="474"/>
        <v>14.040000000000001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4272</v>
      </c>
      <c r="Z347" s="49">
        <f>Z346</f>
        <v>12.816000000000001</v>
      </c>
      <c r="AA347" s="286">
        <f>AA346</f>
        <v>4272</v>
      </c>
      <c r="AB347" s="49">
        <f>AB346</f>
        <v>12.816000000000001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126.21</v>
      </c>
      <c r="E355" s="17">
        <f t="shared" si="476"/>
        <v>0</v>
      </c>
      <c r="F355" s="18">
        <f t="shared" si="477"/>
        <v>40</v>
      </c>
      <c r="G355" s="8" t="e">
        <f t="shared" si="486"/>
        <v>#DIV/0!</v>
      </c>
      <c r="H355" s="18">
        <f t="shared" si="486"/>
        <v>31.693209729815386</v>
      </c>
      <c r="I355" s="16"/>
      <c r="J355" s="20"/>
      <c r="K355" s="16">
        <v>0</v>
      </c>
      <c r="L355" s="18">
        <v>86.21</v>
      </c>
      <c r="M355" s="16"/>
      <c r="N355" s="18"/>
      <c r="O355" s="138">
        <v>8.3000000000000007</v>
      </c>
      <c r="P355" s="92">
        <v>5</v>
      </c>
      <c r="Q355" s="18">
        <f t="shared" si="479"/>
        <v>41.5</v>
      </c>
      <c r="R355" s="92">
        <f t="shared" si="480"/>
        <v>5</v>
      </c>
      <c r="S355" s="18">
        <f t="shared" si="481"/>
        <v>127.71</v>
      </c>
      <c r="T355" s="16">
        <v>0</v>
      </c>
      <c r="U355" s="18">
        <v>86.21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86.21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9.25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/>
      <c r="D359" s="129"/>
      <c r="E359" s="17">
        <f t="shared" si="476"/>
        <v>0</v>
      </c>
      <c r="F359" s="18">
        <f t="shared" si="477"/>
        <v>0</v>
      </c>
      <c r="G359" s="8" t="e">
        <f t="shared" si="486"/>
        <v>#DIV/0!</v>
      </c>
      <c r="H359" s="18" t="e">
        <f t="shared" si="486"/>
        <v>#DIV/0!</v>
      </c>
      <c r="I359" s="127"/>
      <c r="J359" s="130"/>
      <c r="K359" s="127">
        <v>0</v>
      </c>
      <c r="L359" s="129">
        <v>0</v>
      </c>
      <c r="M359" s="127"/>
      <c r="N359" s="129"/>
      <c r="O359" s="245">
        <v>2.1</v>
      </c>
      <c r="P359" s="92">
        <v>11</v>
      </c>
      <c r="Q359" s="18">
        <f t="shared" si="479"/>
        <v>23.1</v>
      </c>
      <c r="R359" s="92">
        <f t="shared" si="480"/>
        <v>11</v>
      </c>
      <c r="S359" s="18">
        <f t="shared" si="481"/>
        <v>23.1</v>
      </c>
      <c r="T359" s="127">
        <v>0</v>
      </c>
      <c r="U359" s="129">
        <v>0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0</v>
      </c>
    </row>
    <row r="360" spans="1:28">
      <c r="A360" s="8">
        <f t="shared" si="485"/>
        <v>23.110000000000003</v>
      </c>
      <c r="B360" s="16" t="s">
        <v>240</v>
      </c>
      <c r="C360" s="17"/>
      <c r="D360" s="18"/>
      <c r="E360" s="17">
        <f t="shared" si="476"/>
        <v>0</v>
      </c>
      <c r="F360" s="18">
        <f t="shared" si="477"/>
        <v>0</v>
      </c>
      <c r="G360" s="8" t="e">
        <f t="shared" si="486"/>
        <v>#DIV/0!</v>
      </c>
      <c r="H360" s="18" t="e">
        <f t="shared" si="486"/>
        <v>#DIV/0!</v>
      </c>
      <c r="I360" s="16"/>
      <c r="J360" s="20"/>
      <c r="K360" s="16">
        <v>0</v>
      </c>
      <c r="L360" s="18">
        <v>0</v>
      </c>
      <c r="M360" s="16"/>
      <c r="N360" s="18"/>
      <c r="O360" s="138">
        <v>2.1</v>
      </c>
      <c r="P360" s="92">
        <v>0</v>
      </c>
      <c r="Q360" s="18">
        <f t="shared" si="479"/>
        <v>0</v>
      </c>
      <c r="R360" s="92">
        <f t="shared" si="480"/>
        <v>0</v>
      </c>
      <c r="S360" s="18">
        <f t="shared" si="481"/>
        <v>0</v>
      </c>
      <c r="T360" s="16">
        <v>0</v>
      </c>
      <c r="U360" s="18">
        <v>0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0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33</v>
      </c>
      <c r="Q361" s="18">
        <f t="shared" si="479"/>
        <v>36.300000000000004</v>
      </c>
      <c r="R361" s="92">
        <f t="shared" si="480"/>
        <v>33</v>
      </c>
      <c r="S361" s="18">
        <f t="shared" si="481"/>
        <v>36.300000000000004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35</v>
      </c>
      <c r="D364" s="129">
        <v>42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35</v>
      </c>
      <c r="L364" s="129">
        <v>42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42</v>
      </c>
      <c r="T364" s="127">
        <v>35</v>
      </c>
      <c r="U364" s="129">
        <v>42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42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0</v>
      </c>
      <c r="Q367" s="18">
        <f t="shared" si="479"/>
        <v>0</v>
      </c>
      <c r="R367" s="92">
        <f t="shared" si="480"/>
        <v>0</v>
      </c>
      <c r="S367" s="18">
        <f t="shared" si="481"/>
        <v>0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124</v>
      </c>
      <c r="Q370" s="18">
        <f>O370*P370</f>
        <v>32.24</v>
      </c>
      <c r="R370" s="92">
        <f>P370</f>
        <v>124</v>
      </c>
      <c r="S370" s="18">
        <f>L370+Q370</f>
        <v>32.24</v>
      </c>
      <c r="T370" s="24">
        <v>0</v>
      </c>
      <c r="U370" s="26">
        <v>0</v>
      </c>
      <c r="V370" s="24"/>
      <c r="W370" s="26"/>
      <c r="X370" s="244">
        <v>0.26</v>
      </c>
      <c r="Y370" s="14">
        <v>124</v>
      </c>
      <c r="Z370" s="18">
        <f t="shared" si="482"/>
        <v>32.24</v>
      </c>
      <c r="AA370" s="14">
        <f t="shared" si="483"/>
        <v>124</v>
      </c>
      <c r="AB370" s="18">
        <f t="shared" si="484"/>
        <v>32.24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>
        <v>18</v>
      </c>
      <c r="D373" s="194">
        <v>18.5</v>
      </c>
      <c r="E373" s="17">
        <f t="shared" si="476"/>
        <v>18</v>
      </c>
      <c r="F373" s="18">
        <f t="shared" si="477"/>
        <v>18.5</v>
      </c>
      <c r="G373" s="8">
        <f t="shared" si="486"/>
        <v>100</v>
      </c>
      <c r="H373" s="18">
        <f t="shared" si="486"/>
        <v>100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>
        <v>17</v>
      </c>
      <c r="D374" s="194">
        <v>17.5</v>
      </c>
      <c r="E374" s="17">
        <f t="shared" si="476"/>
        <v>17</v>
      </c>
      <c r="F374" s="18">
        <f t="shared" si="477"/>
        <v>17.5</v>
      </c>
      <c r="G374" s="8">
        <f t="shared" si="486"/>
        <v>100</v>
      </c>
      <c r="H374" s="18">
        <f t="shared" si="486"/>
        <v>100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2</v>
      </c>
      <c r="Q381" s="18">
        <f t="shared" si="487"/>
        <v>62</v>
      </c>
      <c r="R381" s="92">
        <f t="shared" si="488"/>
        <v>2</v>
      </c>
      <c r="S381" s="18">
        <f t="shared" si="489"/>
        <v>62</v>
      </c>
      <c r="T381" s="263">
        <v>0</v>
      </c>
      <c r="U381" s="265">
        <v>0</v>
      </c>
      <c r="V381" s="263"/>
      <c r="W381" s="265"/>
      <c r="X381" s="268">
        <v>31</v>
      </c>
      <c r="Y381" s="14">
        <v>2</v>
      </c>
      <c r="Z381" s="18">
        <f t="shared" si="482"/>
        <v>62</v>
      </c>
      <c r="AA381" s="14">
        <f t="shared" si="483"/>
        <v>2</v>
      </c>
      <c r="AB381" s="18">
        <f t="shared" si="484"/>
        <v>62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70</v>
      </c>
      <c r="D384" s="84">
        <f>SUM(D350:D383)</f>
        <v>204.20999999999998</v>
      </c>
      <c r="E384" s="83">
        <f>SUM(E350:E383)</f>
        <v>35</v>
      </c>
      <c r="F384" s="84">
        <f>SUM(F350:F383)</f>
        <v>76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35</v>
      </c>
      <c r="L384" s="84">
        <f t="shared" si="490"/>
        <v>128.20999999999998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176</v>
      </c>
      <c r="Q384" s="84">
        <f t="shared" si="491"/>
        <v>204.39000000000001</v>
      </c>
      <c r="R384" s="276">
        <f t="shared" si="491"/>
        <v>176</v>
      </c>
      <c r="S384" s="84">
        <f t="shared" si="491"/>
        <v>332.59999999999997</v>
      </c>
      <c r="T384" s="83">
        <f t="shared" si="491"/>
        <v>35</v>
      </c>
      <c r="U384" s="84">
        <f t="shared" si="491"/>
        <v>128.20999999999998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126</v>
      </c>
      <c r="Z384" s="84">
        <f t="shared" si="492"/>
        <v>94.240000000000009</v>
      </c>
      <c r="AA384" s="276">
        <f t="shared" si="492"/>
        <v>126</v>
      </c>
      <c r="AB384" s="84">
        <f t="shared" si="492"/>
        <v>222.45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255.50633499999995</v>
      </c>
      <c r="R388" s="92"/>
      <c r="S388" s="18">
        <f>Q388</f>
        <v>255.50633499999995</v>
      </c>
      <c r="T388" s="16"/>
      <c r="U388" s="18"/>
      <c r="V388" s="16"/>
      <c r="W388" s="18"/>
      <c r="X388" s="21"/>
      <c r="Y388" s="14"/>
      <c r="Z388" s="18">
        <v>128</v>
      </c>
      <c r="AA388" s="14">
        <f t="shared" ref="AA388" si="494">Y388</f>
        <v>0</v>
      </c>
      <c r="AB388" s="18">
        <f t="shared" ref="AB388" si="495">U388+Z388</f>
        <v>128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255.50633499999995</v>
      </c>
      <c r="R391" s="276">
        <f t="shared" si="500"/>
        <v>0</v>
      </c>
      <c r="S391" s="84">
        <f t="shared" si="500"/>
        <v>255.50633499999995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128</v>
      </c>
      <c r="AA391" s="276">
        <f>SUM(AA388:AA390)</f>
        <v>0</v>
      </c>
      <c r="AB391" s="84">
        <f>SUM(AB388:AB390)</f>
        <v>128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26.29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787</v>
      </c>
      <c r="Q393" s="129">
        <v>32.518000000000001</v>
      </c>
      <c r="R393" s="92">
        <f>P393</f>
        <v>787</v>
      </c>
      <c r="S393" s="18">
        <f>Q393</f>
        <v>32.518000000000001</v>
      </c>
      <c r="T393" s="127"/>
      <c r="U393" s="129"/>
      <c r="V393" s="127"/>
      <c r="W393" s="129"/>
      <c r="X393" s="131"/>
      <c r="Y393" s="108">
        <v>787</v>
      </c>
      <c r="Z393" s="129">
        <v>32.518000000000001</v>
      </c>
      <c r="AA393" s="14">
        <f t="shared" ref="AA393:AA396" si="503">Y393</f>
        <v>787</v>
      </c>
      <c r="AB393" s="18">
        <f t="shared" ref="AB393:AB396" si="504">U393+Z393</f>
        <v>32.518000000000001</v>
      </c>
    </row>
    <row r="394" spans="1:29">
      <c r="A394" s="126"/>
      <c r="B394" s="127" t="s">
        <v>172</v>
      </c>
      <c r="C394" s="128"/>
      <c r="D394" s="129">
        <v>4.97</v>
      </c>
      <c r="E394" s="189">
        <v>26430</v>
      </c>
      <c r="F394" s="129">
        <v>1.59</v>
      </c>
      <c r="G394" s="8" t="e">
        <f t="shared" si="502"/>
        <v>#DIV/0!</v>
      </c>
      <c r="H394" s="18">
        <f t="shared" si="502"/>
        <v>31.991951710261574</v>
      </c>
      <c r="I394" s="127"/>
      <c r="J394" s="130"/>
      <c r="K394" s="127"/>
      <c r="L394" s="129"/>
      <c r="M394" s="127"/>
      <c r="N394" s="129"/>
      <c r="O394" s="131"/>
      <c r="P394" s="277">
        <v>6820</v>
      </c>
      <c r="Q394" s="129">
        <v>8.1839999999999993</v>
      </c>
      <c r="R394" s="92">
        <f t="shared" ref="R394:R396" si="505">P394</f>
        <v>6820</v>
      </c>
      <c r="S394" s="18">
        <f t="shared" ref="S394:S396" si="506">Q394</f>
        <v>8.1839999999999993</v>
      </c>
      <c r="T394" s="127"/>
      <c r="U394" s="129"/>
      <c r="V394" s="127"/>
      <c r="W394" s="129"/>
      <c r="X394" s="131"/>
      <c r="Y394" s="108">
        <v>6820</v>
      </c>
      <c r="Z394" s="129">
        <v>8.1839999999999993</v>
      </c>
      <c r="AA394" s="14">
        <f t="shared" si="503"/>
        <v>6820</v>
      </c>
      <c r="AB394" s="18">
        <f t="shared" si="504"/>
        <v>8.1839999999999993</v>
      </c>
    </row>
    <row r="395" spans="1:29">
      <c r="A395" s="126"/>
      <c r="B395" s="127" t="s">
        <v>173</v>
      </c>
      <c r="C395" s="128"/>
      <c r="D395" s="129">
        <v>44.44</v>
      </c>
      <c r="E395" s="189">
        <v>21817</v>
      </c>
      <c r="F395" s="129">
        <v>1.75</v>
      </c>
      <c r="G395" s="8" t="e">
        <f t="shared" si="502"/>
        <v>#DIV/0!</v>
      </c>
      <c r="H395" s="18">
        <f t="shared" si="502"/>
        <v>3.9378937893789381</v>
      </c>
      <c r="I395" s="127"/>
      <c r="J395" s="130"/>
      <c r="K395" s="127"/>
      <c r="L395" s="129"/>
      <c r="M395" s="127"/>
      <c r="N395" s="129"/>
      <c r="O395" s="131"/>
      <c r="P395" s="277">
        <v>245</v>
      </c>
      <c r="Q395" s="129">
        <v>68.599999999999994</v>
      </c>
      <c r="R395" s="92">
        <f t="shared" si="505"/>
        <v>245</v>
      </c>
      <c r="S395" s="18">
        <f t="shared" si="506"/>
        <v>68.599999999999994</v>
      </c>
      <c r="T395" s="127"/>
      <c r="U395" s="129"/>
      <c r="V395" s="127"/>
      <c r="W395" s="129"/>
      <c r="X395" s="131"/>
      <c r="Y395" s="108">
        <v>245</v>
      </c>
      <c r="Z395" s="129">
        <v>68.599999999999994</v>
      </c>
      <c r="AA395" s="14">
        <f t="shared" si="503"/>
        <v>245</v>
      </c>
      <c r="AB395" s="18">
        <f t="shared" si="504"/>
        <v>68.599999999999994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37.778436674999995</v>
      </c>
      <c r="R396" s="92">
        <f t="shared" si="505"/>
        <v>0</v>
      </c>
      <c r="S396" s="18">
        <f t="shared" si="506"/>
        <v>37.778436674999995</v>
      </c>
      <c r="T396" s="16"/>
      <c r="U396" s="18"/>
      <c r="V396" s="16"/>
      <c r="W396" s="18"/>
      <c r="X396" s="21"/>
      <c r="Y396" s="14"/>
      <c r="Z396" s="18">
        <v>26</v>
      </c>
      <c r="AA396" s="14">
        <f t="shared" si="503"/>
        <v>0</v>
      </c>
      <c r="AB396" s="18">
        <f t="shared" si="504"/>
        <v>26</v>
      </c>
    </row>
    <row r="397" spans="1:29" s="50" customFormat="1">
      <c r="A397" s="46"/>
      <c r="B397" s="82" t="s">
        <v>106</v>
      </c>
      <c r="C397" s="83"/>
      <c r="D397" s="84">
        <f>SUM(D393:D396)</f>
        <v>99.531999999999982</v>
      </c>
      <c r="E397" s="83">
        <f>SUM(E393:E396)</f>
        <v>48247</v>
      </c>
      <c r="F397" s="84">
        <f>SUM(F393:F396)</f>
        <v>3.34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7852</v>
      </c>
      <c r="Q397" s="84">
        <f t="shared" si="508"/>
        <v>147.08043667499999</v>
      </c>
      <c r="R397" s="276">
        <f t="shared" si="508"/>
        <v>7852</v>
      </c>
      <c r="S397" s="84">
        <f t="shared" si="508"/>
        <v>147.08043667499999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7852</v>
      </c>
      <c r="Z397" s="84">
        <f>SUM(Z393:Z396)</f>
        <v>135.30199999999999</v>
      </c>
      <c r="AA397" s="276">
        <f>SUM(AA393:AA396)</f>
        <v>7852</v>
      </c>
      <c r="AB397" s="84">
        <f>SUM(AB393:AB396)</f>
        <v>135.30199999999999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4415.6354000000001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3976.9598000000005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35</v>
      </c>
      <c r="L398" s="84">
        <f>SUM(L21+L44+L52+L76+L86+L109+L117+L141+L147+L149+L156+L162+L168+L174+L180+L186+L192+L206+L212+L216+L237+L258+L283+L297+L306+L311+L315+L322+L326+L330+L333+L337+L343+L347+L384+L391+L397)</f>
        <v>128.20999999999998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113325</v>
      </c>
      <c r="Q398" s="84">
        <f>SUM(Q21+Q44+Q52+Q76+Q86+Q109+Q117+Q141+Q147+Q149+Q156+Q162+Q168+Q174+Q180+Q186+Q192+Q206+Q212+Q216+Q237+Q258+Q283+Q297+Q306+Q311+Q315+Q322+Q326+Q330+Q333+Q337+Q343+Q347+Q384+Q391+Q397)</f>
        <v>5110.4253716750009</v>
      </c>
      <c r="R398" s="276">
        <f>R397+R391+R384+R347+R343+R337+R333+R330+R326+R322+R315+R311+R306+R297+R283+R260+R216+R212+R206+R193+R147+R143+R78</f>
        <v>113325</v>
      </c>
      <c r="S398" s="84">
        <f>SUM(S21+S44+S52+S76+S86+S109+S117+S141+S147+S149+S156+S162+S168+S174+S180+S186+S192+S206+S212+S216+S237+S258+S283+S297+S306+S311+S315+S322+S326+S330+S333+S337+S343+S347+S384+S391+S397)</f>
        <v>5238.6353716750009</v>
      </c>
      <c r="T398" s="83">
        <f>T397+T391+T384+T347+T343+T337+T333+T330+T326+T322+T315+T311+T306+T297+T283+T260+T216+T212+T206+T193+T147+T143+T78</f>
        <v>35</v>
      </c>
      <c r="U398" s="84">
        <f>SUM(U21+U44+U52+U76+U86+U109+U117+U141+U147+U149+U156+U162+U168+U174+U180+U186+U192+U206+U212+U216+U237+U258+U283+U297+U306+U311+U315+U322+U326+U330+U333+U337+U343+U347+U384+U391+U397)</f>
        <v>128.20999999999998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112712</v>
      </c>
      <c r="Z398" s="84">
        <f>SUM(Z21+Z44+Z52+Z76+Z86+Z109+Z117+Z141+Z147+Z149+Z156+Z162+Z168+Z174+Z180+Z186+Z192+Z206+Z212+Z216+Z237+Z258+Z283+Z297+Z306+Z311+Z315+Z322+Z326+Z330+Z333+Z337+Z343+Z347+Z384+Z391+Z397)</f>
        <v>4806.8989999999994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112712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4935.1089999999995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4415.6354000000001</v>
      </c>
      <c r="E403" s="82"/>
      <c r="F403" s="84">
        <f>F398</f>
        <v>3976.9598000000005</v>
      </c>
      <c r="G403" s="82"/>
      <c r="H403" s="82"/>
      <c r="I403" s="82"/>
      <c r="J403" s="84">
        <f>J398</f>
        <v>0</v>
      </c>
      <c r="K403" s="83"/>
      <c r="L403" s="84">
        <f>L398</f>
        <v>128.20999999999998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5110.4253716750009</v>
      </c>
      <c r="R403" s="276"/>
      <c r="S403" s="84">
        <f>S398</f>
        <v>5238.6353716750009</v>
      </c>
      <c r="T403" s="83"/>
      <c r="U403" s="84">
        <f>U398</f>
        <v>128.20999999999998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4806.8989999999994</v>
      </c>
      <c r="AA403" s="276"/>
      <c r="AB403" s="84">
        <f>AB398</f>
        <v>4935.1089999999995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1</v>
      </c>
      <c r="Q407" s="18">
        <f>O407*P407</f>
        <v>270</v>
      </c>
      <c r="R407" s="92">
        <f>P407</f>
        <v>1</v>
      </c>
      <c r="S407" s="18">
        <f>L407+Q407</f>
        <v>270</v>
      </c>
      <c r="T407" s="22"/>
      <c r="U407" s="18"/>
      <c r="V407" s="22"/>
      <c r="W407" s="18"/>
      <c r="X407" s="138">
        <v>270</v>
      </c>
      <c r="Y407" s="14">
        <v>1</v>
      </c>
      <c r="Z407" s="18">
        <f>X407*Y407</f>
        <v>270</v>
      </c>
      <c r="AA407" s="14">
        <f>Y407</f>
        <v>1</v>
      </c>
      <c r="AB407" s="18">
        <f>U407+Z407</f>
        <v>270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10</v>
      </c>
      <c r="Q412" s="18">
        <f t="shared" si="512"/>
        <v>30</v>
      </c>
      <c r="R412" s="92">
        <f t="shared" si="513"/>
        <v>10</v>
      </c>
      <c r="S412" s="18">
        <f t="shared" si="514"/>
        <v>30</v>
      </c>
      <c r="T412" s="22"/>
      <c r="U412" s="18"/>
      <c r="V412" s="22"/>
      <c r="W412" s="18"/>
      <c r="X412" s="21">
        <v>3</v>
      </c>
      <c r="Y412" s="14">
        <v>1</v>
      </c>
      <c r="Z412" s="18">
        <f t="shared" si="515"/>
        <v>3</v>
      </c>
      <c r="AA412" s="14">
        <f t="shared" si="516"/>
        <v>1</v>
      </c>
      <c r="AB412" s="18">
        <f t="shared" si="517"/>
        <v>3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10</v>
      </c>
      <c r="Q413" s="18">
        <f t="shared" si="512"/>
        <v>35</v>
      </c>
      <c r="R413" s="92">
        <f t="shared" si="513"/>
        <v>10</v>
      </c>
      <c r="S413" s="18">
        <f t="shared" si="514"/>
        <v>35</v>
      </c>
      <c r="T413" s="22"/>
      <c r="U413" s="18"/>
      <c r="V413" s="22"/>
      <c r="W413" s="18"/>
      <c r="X413" s="21">
        <v>3.5</v>
      </c>
      <c r="Y413" s="14">
        <v>1</v>
      </c>
      <c r="Z413" s="18">
        <f t="shared" si="515"/>
        <v>3.5</v>
      </c>
      <c r="AA413" s="14">
        <f t="shared" si="516"/>
        <v>1</v>
      </c>
      <c r="AB413" s="18">
        <f t="shared" si="517"/>
        <v>3.5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1</v>
      </c>
      <c r="Q414" s="18">
        <f t="shared" si="512"/>
        <v>0.75</v>
      </c>
      <c r="R414" s="92">
        <f t="shared" si="513"/>
        <v>1</v>
      </c>
      <c r="S414" s="18">
        <f t="shared" si="514"/>
        <v>0.75</v>
      </c>
      <c r="T414" s="22"/>
      <c r="U414" s="18"/>
      <c r="V414" s="22"/>
      <c r="W414" s="18"/>
      <c r="X414" s="21">
        <v>0.75</v>
      </c>
      <c r="Y414" s="14">
        <v>1</v>
      </c>
      <c r="Z414" s="18">
        <f t="shared" si="515"/>
        <v>0.75</v>
      </c>
      <c r="AA414" s="14">
        <f t="shared" si="516"/>
        <v>1</v>
      </c>
      <c r="AB414" s="18">
        <f t="shared" si="517"/>
        <v>0.75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5</v>
      </c>
      <c r="Q415" s="18">
        <f t="shared" si="512"/>
        <v>4.5</v>
      </c>
      <c r="R415" s="92">
        <f t="shared" si="513"/>
        <v>5</v>
      </c>
      <c r="S415" s="18">
        <f t="shared" si="514"/>
        <v>4.5</v>
      </c>
      <c r="T415" s="22"/>
      <c r="U415" s="18"/>
      <c r="V415" s="22"/>
      <c r="W415" s="18"/>
      <c r="X415" s="21">
        <v>0.9</v>
      </c>
      <c r="Y415" s="14">
        <v>5</v>
      </c>
      <c r="Z415" s="18">
        <f t="shared" si="515"/>
        <v>4.5</v>
      </c>
      <c r="AA415" s="14">
        <f t="shared" si="516"/>
        <v>5</v>
      </c>
      <c r="AB415" s="18">
        <f t="shared" si="517"/>
        <v>4.5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340.25</v>
      </c>
      <c r="R416" s="276"/>
      <c r="S416" s="84">
        <f>SUM(S407:S415)</f>
        <v>340.25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281.75</v>
      </c>
      <c r="AA416" s="276"/>
      <c r="AB416" s="84">
        <f>SUM(AB407:AB415)</f>
        <v>281.75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1080</v>
      </c>
      <c r="D418" s="53">
        <v>194.4</v>
      </c>
      <c r="E418" s="17">
        <f t="shared" ref="E418:F439" si="520">C418</f>
        <v>1080</v>
      </c>
      <c r="F418" s="18">
        <f t="shared" si="520"/>
        <v>194.4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1200</v>
      </c>
      <c r="Q418" s="18">
        <f t="shared" ref="Q418:Q439" si="522">O418*P418</f>
        <v>216</v>
      </c>
      <c r="R418" s="92">
        <f t="shared" ref="R418:R439" si="523">P418</f>
        <v>1200</v>
      </c>
      <c r="S418" s="18">
        <f t="shared" ref="S418:S439" si="524">L418+Q418</f>
        <v>216</v>
      </c>
      <c r="T418" s="51"/>
      <c r="U418" s="53"/>
      <c r="V418" s="51"/>
      <c r="W418" s="53"/>
      <c r="X418" s="250">
        <v>0.18</v>
      </c>
      <c r="Y418" s="312">
        <f>1110+80</f>
        <v>1190</v>
      </c>
      <c r="Z418" s="18">
        <f t="shared" ref="Z418:Z439" si="525">X418*Y418</f>
        <v>214.2</v>
      </c>
      <c r="AA418" s="14">
        <f t="shared" ref="AA418:AA439" si="526">Y418</f>
        <v>1190</v>
      </c>
      <c r="AB418" s="18">
        <f t="shared" ref="AB418:AB439" si="527">U418+Z418</f>
        <v>214.2</v>
      </c>
    </row>
    <row r="419" spans="1:28">
      <c r="A419" s="206">
        <f>+A418+0.01</f>
        <v>26.110000000000003</v>
      </c>
      <c r="B419" s="51" t="s">
        <v>285</v>
      </c>
      <c r="C419" s="52">
        <v>1080</v>
      </c>
      <c r="D419" s="53">
        <v>12.96</v>
      </c>
      <c r="E419" s="17">
        <f t="shared" si="520"/>
        <v>1080</v>
      </c>
      <c r="F419" s="18">
        <f t="shared" si="520"/>
        <v>12.96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1200</v>
      </c>
      <c r="Q419" s="18">
        <f t="shared" si="522"/>
        <v>14.4</v>
      </c>
      <c r="R419" s="92">
        <f t="shared" si="523"/>
        <v>1200</v>
      </c>
      <c r="S419" s="18">
        <f t="shared" si="524"/>
        <v>14.4</v>
      </c>
      <c r="T419" s="51"/>
      <c r="U419" s="53"/>
      <c r="V419" s="51"/>
      <c r="W419" s="53"/>
      <c r="X419" s="250">
        <v>1.2E-2</v>
      </c>
      <c r="Y419" s="312">
        <v>1190</v>
      </c>
      <c r="Z419" s="18">
        <f t="shared" si="525"/>
        <v>14.280000000000001</v>
      </c>
      <c r="AA419" s="14">
        <f t="shared" si="526"/>
        <v>1190</v>
      </c>
      <c r="AB419" s="18">
        <f t="shared" si="527"/>
        <v>14.280000000000001</v>
      </c>
    </row>
    <row r="420" spans="1:28" ht="47.25">
      <c r="A420" s="206">
        <f>+A419+0.01</f>
        <v>26.120000000000005</v>
      </c>
      <c r="B420" s="51" t="s">
        <v>286</v>
      </c>
      <c r="C420" s="52">
        <v>1080</v>
      </c>
      <c r="D420" s="53">
        <v>10.8</v>
      </c>
      <c r="E420" s="17">
        <f t="shared" si="520"/>
        <v>1080</v>
      </c>
      <c r="F420" s="18">
        <f t="shared" si="520"/>
        <v>10.8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1200</v>
      </c>
      <c r="Q420" s="18">
        <f t="shared" si="522"/>
        <v>12</v>
      </c>
      <c r="R420" s="92">
        <f t="shared" si="523"/>
        <v>1200</v>
      </c>
      <c r="S420" s="18">
        <f t="shared" si="524"/>
        <v>12</v>
      </c>
      <c r="T420" s="51"/>
      <c r="U420" s="53"/>
      <c r="V420" s="51"/>
      <c r="W420" s="53"/>
      <c r="X420" s="250">
        <v>0.01</v>
      </c>
      <c r="Y420" s="312">
        <v>1190</v>
      </c>
      <c r="Z420" s="18">
        <f t="shared" si="525"/>
        <v>11.9</v>
      </c>
      <c r="AA420" s="14">
        <f t="shared" si="526"/>
        <v>1190</v>
      </c>
      <c r="AB420" s="18">
        <f t="shared" si="527"/>
        <v>11.9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9</v>
      </c>
      <c r="D422" s="18">
        <v>27</v>
      </c>
      <c r="E422" s="17">
        <f t="shared" si="520"/>
        <v>9</v>
      </c>
      <c r="F422" s="18">
        <f t="shared" si="520"/>
        <v>27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10</v>
      </c>
      <c r="Q422" s="18">
        <f t="shared" si="522"/>
        <v>30</v>
      </c>
      <c r="R422" s="92">
        <f t="shared" si="523"/>
        <v>10</v>
      </c>
      <c r="S422" s="18">
        <f t="shared" si="524"/>
        <v>30</v>
      </c>
      <c r="T422" s="22"/>
      <c r="U422" s="18"/>
      <c r="V422" s="22"/>
      <c r="W422" s="18"/>
      <c r="X422" s="21">
        <v>3</v>
      </c>
      <c r="Y422" s="14">
        <v>10</v>
      </c>
      <c r="Z422" s="18">
        <f t="shared" si="525"/>
        <v>30</v>
      </c>
      <c r="AA422" s="14">
        <f t="shared" si="526"/>
        <v>10</v>
      </c>
      <c r="AB422" s="18">
        <f t="shared" si="527"/>
        <v>30</v>
      </c>
    </row>
    <row r="423" spans="1:28" ht="31.5">
      <c r="A423" s="206" t="s">
        <v>43</v>
      </c>
      <c r="B423" s="22" t="s">
        <v>77</v>
      </c>
      <c r="C423" s="17">
        <v>9</v>
      </c>
      <c r="D423" s="18">
        <v>27</v>
      </c>
      <c r="E423" s="17">
        <f t="shared" si="520"/>
        <v>9</v>
      </c>
      <c r="F423" s="18">
        <f t="shared" si="520"/>
        <v>27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10</v>
      </c>
      <c r="Q423" s="18">
        <f t="shared" si="522"/>
        <v>30</v>
      </c>
      <c r="R423" s="92">
        <f t="shared" si="523"/>
        <v>10</v>
      </c>
      <c r="S423" s="18">
        <f t="shared" si="524"/>
        <v>30</v>
      </c>
      <c r="T423" s="22"/>
      <c r="U423" s="18"/>
      <c r="V423" s="22"/>
      <c r="W423" s="18"/>
      <c r="X423" s="21">
        <v>3</v>
      </c>
      <c r="Y423" s="14">
        <v>10</v>
      </c>
      <c r="Z423" s="18">
        <f t="shared" si="525"/>
        <v>30</v>
      </c>
      <c r="AA423" s="14">
        <f t="shared" si="526"/>
        <v>10</v>
      </c>
      <c r="AB423" s="18">
        <f t="shared" si="527"/>
        <v>30</v>
      </c>
    </row>
    <row r="424" spans="1:28" ht="31.5">
      <c r="A424" s="206" t="s">
        <v>45</v>
      </c>
      <c r="B424" s="22" t="s">
        <v>78</v>
      </c>
      <c r="C424" s="17">
        <v>9</v>
      </c>
      <c r="D424" s="18">
        <v>86.4</v>
      </c>
      <c r="E424" s="17">
        <f t="shared" si="520"/>
        <v>9</v>
      </c>
      <c r="F424" s="18">
        <f t="shared" si="520"/>
        <v>86.4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10</v>
      </c>
      <c r="Q424" s="18">
        <f t="shared" si="522"/>
        <v>96</v>
      </c>
      <c r="R424" s="92">
        <f t="shared" si="523"/>
        <v>10</v>
      </c>
      <c r="S424" s="18">
        <f t="shared" si="524"/>
        <v>96</v>
      </c>
      <c r="T424" s="22"/>
      <c r="U424" s="18"/>
      <c r="V424" s="22"/>
      <c r="W424" s="18"/>
      <c r="X424" s="21">
        <v>9.6</v>
      </c>
      <c r="Y424" s="14">
        <v>10</v>
      </c>
      <c r="Z424" s="18">
        <f t="shared" si="525"/>
        <v>96</v>
      </c>
      <c r="AA424" s="14">
        <f t="shared" si="526"/>
        <v>10</v>
      </c>
      <c r="AB424" s="18">
        <f t="shared" si="527"/>
        <v>96</v>
      </c>
    </row>
    <row r="425" spans="1:28" ht="63">
      <c r="A425" s="206" t="s">
        <v>47</v>
      </c>
      <c r="B425" s="22" t="s">
        <v>79</v>
      </c>
      <c r="C425" s="17">
        <v>2</v>
      </c>
      <c r="D425" s="18">
        <v>2.88</v>
      </c>
      <c r="E425" s="17">
        <f t="shared" si="520"/>
        <v>2</v>
      </c>
      <c r="F425" s="18">
        <f t="shared" si="520"/>
        <v>2.88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2</v>
      </c>
      <c r="Q425" s="18">
        <f t="shared" si="522"/>
        <v>2.88</v>
      </c>
      <c r="R425" s="92">
        <f t="shared" si="523"/>
        <v>2</v>
      </c>
      <c r="S425" s="18">
        <f t="shared" si="524"/>
        <v>2.88</v>
      </c>
      <c r="T425" s="22"/>
      <c r="U425" s="18"/>
      <c r="V425" s="22"/>
      <c r="W425" s="18"/>
      <c r="X425" s="21">
        <v>1.44</v>
      </c>
      <c r="Y425" s="14">
        <v>2</v>
      </c>
      <c r="Z425" s="18">
        <f t="shared" si="525"/>
        <v>2.88</v>
      </c>
      <c r="AA425" s="14">
        <f t="shared" si="526"/>
        <v>2</v>
      </c>
      <c r="AB425" s="18">
        <f t="shared" si="527"/>
        <v>2.88</v>
      </c>
    </row>
    <row r="426" spans="1:28" ht="31.5">
      <c r="A426" s="206" t="s">
        <v>49</v>
      </c>
      <c r="B426" s="22" t="s">
        <v>80</v>
      </c>
      <c r="C426" s="17">
        <v>9</v>
      </c>
      <c r="D426" s="18">
        <v>16.2</v>
      </c>
      <c r="E426" s="17">
        <f t="shared" si="520"/>
        <v>9</v>
      </c>
      <c r="F426" s="18">
        <f t="shared" si="520"/>
        <v>16.2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10</v>
      </c>
      <c r="Q426" s="18">
        <f t="shared" si="522"/>
        <v>18</v>
      </c>
      <c r="R426" s="92">
        <f t="shared" si="523"/>
        <v>10</v>
      </c>
      <c r="S426" s="18">
        <f t="shared" si="524"/>
        <v>18</v>
      </c>
      <c r="T426" s="22"/>
      <c r="U426" s="18"/>
      <c r="V426" s="22"/>
      <c r="W426" s="18"/>
      <c r="X426" s="21">
        <v>1.8</v>
      </c>
      <c r="Y426" s="14">
        <v>10</v>
      </c>
      <c r="Z426" s="18">
        <f t="shared" si="525"/>
        <v>18</v>
      </c>
      <c r="AA426" s="14">
        <f t="shared" si="526"/>
        <v>10</v>
      </c>
      <c r="AB426" s="18">
        <f t="shared" si="527"/>
        <v>18</v>
      </c>
    </row>
    <row r="427" spans="1:28" ht="31.5">
      <c r="A427" s="206" t="s">
        <v>51</v>
      </c>
      <c r="B427" s="22" t="s">
        <v>50</v>
      </c>
      <c r="C427" s="17">
        <v>9</v>
      </c>
      <c r="D427" s="18">
        <v>10.799999999999999</v>
      </c>
      <c r="E427" s="17">
        <f t="shared" si="520"/>
        <v>9</v>
      </c>
      <c r="F427" s="18">
        <f t="shared" si="520"/>
        <v>10.799999999999999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10</v>
      </c>
      <c r="Q427" s="18">
        <f t="shared" si="522"/>
        <v>12</v>
      </c>
      <c r="R427" s="92">
        <f t="shared" si="523"/>
        <v>10</v>
      </c>
      <c r="S427" s="18">
        <f t="shared" si="524"/>
        <v>12</v>
      </c>
      <c r="T427" s="22"/>
      <c r="U427" s="18"/>
      <c r="V427" s="22"/>
      <c r="W427" s="18"/>
      <c r="X427" s="21">
        <v>1.2</v>
      </c>
      <c r="Y427" s="14">
        <v>10</v>
      </c>
      <c r="Z427" s="18">
        <f t="shared" si="525"/>
        <v>12</v>
      </c>
      <c r="AA427" s="14">
        <f t="shared" si="526"/>
        <v>10</v>
      </c>
      <c r="AB427" s="18">
        <f t="shared" si="527"/>
        <v>12</v>
      </c>
    </row>
    <row r="428" spans="1:28" ht="47.25">
      <c r="A428" s="206" t="s">
        <v>53</v>
      </c>
      <c r="B428" s="22" t="s">
        <v>81</v>
      </c>
      <c r="C428" s="17">
        <v>9</v>
      </c>
      <c r="D428" s="18">
        <v>10.799999999999999</v>
      </c>
      <c r="E428" s="17">
        <f t="shared" si="520"/>
        <v>9</v>
      </c>
      <c r="F428" s="18">
        <f t="shared" si="520"/>
        <v>10.799999999999999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10</v>
      </c>
      <c r="Q428" s="18">
        <f t="shared" si="522"/>
        <v>12</v>
      </c>
      <c r="R428" s="92">
        <f t="shared" si="523"/>
        <v>10</v>
      </c>
      <c r="S428" s="18">
        <f t="shared" si="524"/>
        <v>12</v>
      </c>
      <c r="T428" s="22"/>
      <c r="U428" s="18"/>
      <c r="V428" s="22"/>
      <c r="W428" s="18"/>
      <c r="X428" s="21">
        <v>1.2</v>
      </c>
      <c r="Y428" s="14">
        <v>10</v>
      </c>
      <c r="Z428" s="18">
        <f t="shared" si="525"/>
        <v>12</v>
      </c>
      <c r="AA428" s="14">
        <f t="shared" si="526"/>
        <v>10</v>
      </c>
      <c r="AB428" s="18">
        <f t="shared" si="527"/>
        <v>12</v>
      </c>
    </row>
    <row r="429" spans="1:28" ht="47.25">
      <c r="A429" s="206" t="s">
        <v>82</v>
      </c>
      <c r="B429" s="22" t="s">
        <v>83</v>
      </c>
      <c r="C429" s="17">
        <v>9</v>
      </c>
      <c r="D429" s="18">
        <v>16.2</v>
      </c>
      <c r="E429" s="17">
        <f t="shared" si="520"/>
        <v>9</v>
      </c>
      <c r="F429" s="18">
        <f t="shared" si="520"/>
        <v>16.2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10</v>
      </c>
      <c r="Q429" s="18">
        <f t="shared" si="522"/>
        <v>18</v>
      </c>
      <c r="R429" s="92">
        <f t="shared" si="523"/>
        <v>10</v>
      </c>
      <c r="S429" s="18">
        <f t="shared" si="524"/>
        <v>18</v>
      </c>
      <c r="T429" s="22"/>
      <c r="U429" s="18"/>
      <c r="V429" s="22"/>
      <c r="W429" s="18"/>
      <c r="X429" s="21">
        <v>1.8</v>
      </c>
      <c r="Y429" s="14">
        <v>10</v>
      </c>
      <c r="Z429" s="18">
        <f t="shared" si="525"/>
        <v>18</v>
      </c>
      <c r="AA429" s="14">
        <f t="shared" si="526"/>
        <v>10</v>
      </c>
      <c r="AB429" s="18">
        <f t="shared" si="527"/>
        <v>18</v>
      </c>
    </row>
    <row r="430" spans="1:28" ht="31.5">
      <c r="A430" s="206">
        <v>26.14</v>
      </c>
      <c r="B430" s="51" t="s">
        <v>287</v>
      </c>
      <c r="C430" s="52">
        <v>1080</v>
      </c>
      <c r="D430" s="53">
        <v>10.8</v>
      </c>
      <c r="E430" s="17">
        <f t="shared" si="520"/>
        <v>1080</v>
      </c>
      <c r="F430" s="18">
        <f t="shared" si="520"/>
        <v>10.8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1200</v>
      </c>
      <c r="Q430" s="18">
        <f t="shared" si="522"/>
        <v>12</v>
      </c>
      <c r="R430" s="92">
        <f t="shared" si="523"/>
        <v>1200</v>
      </c>
      <c r="S430" s="18">
        <f t="shared" si="524"/>
        <v>12</v>
      </c>
      <c r="T430" s="51"/>
      <c r="U430" s="53"/>
      <c r="V430" s="51"/>
      <c r="W430" s="53"/>
      <c r="X430" s="250">
        <v>0.01</v>
      </c>
      <c r="Y430" s="312">
        <v>1190</v>
      </c>
      <c r="Z430" s="18">
        <f t="shared" si="525"/>
        <v>11.9</v>
      </c>
      <c r="AA430" s="14">
        <f t="shared" si="526"/>
        <v>1190</v>
      </c>
      <c r="AB430" s="18">
        <f t="shared" si="527"/>
        <v>11.9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1080</v>
      </c>
      <c r="D431" s="53">
        <v>10.8</v>
      </c>
      <c r="E431" s="17">
        <f t="shared" si="520"/>
        <v>1080</v>
      </c>
      <c r="F431" s="18">
        <f t="shared" si="520"/>
        <v>10.8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1200</v>
      </c>
      <c r="Q431" s="18">
        <f t="shared" si="522"/>
        <v>12</v>
      </c>
      <c r="R431" s="92">
        <f t="shared" si="523"/>
        <v>1200</v>
      </c>
      <c r="S431" s="18">
        <f t="shared" si="524"/>
        <v>12</v>
      </c>
      <c r="T431" s="51"/>
      <c r="U431" s="53"/>
      <c r="V431" s="51"/>
      <c r="W431" s="53"/>
      <c r="X431" s="250">
        <v>0.01</v>
      </c>
      <c r="Y431" s="312">
        <v>1190</v>
      </c>
      <c r="Z431" s="18">
        <f t="shared" si="525"/>
        <v>11.9</v>
      </c>
      <c r="AA431" s="14">
        <f t="shared" si="526"/>
        <v>1190</v>
      </c>
      <c r="AB431" s="18">
        <f t="shared" si="527"/>
        <v>11.9</v>
      </c>
    </row>
    <row r="432" spans="1:28" ht="31.5">
      <c r="A432" s="206">
        <f t="shared" si="528"/>
        <v>26.160000000000004</v>
      </c>
      <c r="B432" s="51" t="s">
        <v>289</v>
      </c>
      <c r="C432" s="52">
        <v>1080</v>
      </c>
      <c r="D432" s="53">
        <v>13.5</v>
      </c>
      <c r="E432" s="17">
        <f t="shared" si="520"/>
        <v>1080</v>
      </c>
      <c r="F432" s="18">
        <f t="shared" si="520"/>
        <v>13.5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1200</v>
      </c>
      <c r="Q432" s="18">
        <f t="shared" si="522"/>
        <v>15</v>
      </c>
      <c r="R432" s="92">
        <f t="shared" si="523"/>
        <v>1200</v>
      </c>
      <c r="S432" s="18">
        <f t="shared" si="524"/>
        <v>15</v>
      </c>
      <c r="T432" s="51"/>
      <c r="U432" s="53"/>
      <c r="V432" s="51"/>
      <c r="W432" s="53"/>
      <c r="X432" s="250">
        <v>1.2500000000000001E-2</v>
      </c>
      <c r="Y432" s="312">
        <v>1190</v>
      </c>
      <c r="Z432" s="18">
        <f t="shared" si="525"/>
        <v>14.875</v>
      </c>
      <c r="AA432" s="14">
        <f t="shared" si="526"/>
        <v>1190</v>
      </c>
      <c r="AB432" s="18">
        <f t="shared" si="527"/>
        <v>14.875</v>
      </c>
    </row>
    <row r="433" spans="1:28">
      <c r="A433" s="206">
        <f t="shared" si="528"/>
        <v>26.170000000000005</v>
      </c>
      <c r="B433" s="51" t="s">
        <v>290</v>
      </c>
      <c r="C433" s="52">
        <v>1080</v>
      </c>
      <c r="D433" s="53">
        <v>8.1</v>
      </c>
      <c r="E433" s="17">
        <f t="shared" si="520"/>
        <v>1080</v>
      </c>
      <c r="F433" s="18">
        <f t="shared" si="520"/>
        <v>8.1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1200</v>
      </c>
      <c r="Q433" s="18">
        <f t="shared" si="522"/>
        <v>9</v>
      </c>
      <c r="R433" s="92">
        <f t="shared" si="523"/>
        <v>1200</v>
      </c>
      <c r="S433" s="18">
        <f t="shared" si="524"/>
        <v>9</v>
      </c>
      <c r="T433" s="51"/>
      <c r="U433" s="53"/>
      <c r="V433" s="51"/>
      <c r="W433" s="53"/>
      <c r="X433" s="250">
        <v>7.4999999999999997E-3</v>
      </c>
      <c r="Y433" s="312">
        <v>1190</v>
      </c>
      <c r="Z433" s="18">
        <f t="shared" si="525"/>
        <v>8.9249999999999989</v>
      </c>
      <c r="AA433" s="14">
        <f t="shared" si="526"/>
        <v>1190</v>
      </c>
      <c r="AB433" s="18">
        <f t="shared" si="527"/>
        <v>8.9249999999999989</v>
      </c>
    </row>
    <row r="434" spans="1:28" ht="31.5">
      <c r="A434" s="206">
        <f t="shared" si="528"/>
        <v>26.180000000000007</v>
      </c>
      <c r="B434" s="51" t="s">
        <v>291</v>
      </c>
      <c r="C434" s="52">
        <v>1080</v>
      </c>
      <c r="D434" s="53">
        <v>8.1</v>
      </c>
      <c r="E434" s="17">
        <f t="shared" si="520"/>
        <v>1080</v>
      </c>
      <c r="F434" s="18">
        <f t="shared" si="520"/>
        <v>8.1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1200</v>
      </c>
      <c r="Q434" s="18">
        <f t="shared" si="522"/>
        <v>9</v>
      </c>
      <c r="R434" s="92">
        <f t="shared" si="523"/>
        <v>1200</v>
      </c>
      <c r="S434" s="18">
        <f t="shared" si="524"/>
        <v>9</v>
      </c>
      <c r="T434" s="51"/>
      <c r="U434" s="53"/>
      <c r="V434" s="51"/>
      <c r="W434" s="53"/>
      <c r="X434" s="250">
        <v>7.4999999999999997E-3</v>
      </c>
      <c r="Y434" s="312">
        <v>1190</v>
      </c>
      <c r="Z434" s="18">
        <f t="shared" si="525"/>
        <v>8.9249999999999989</v>
      </c>
      <c r="AA434" s="14">
        <f t="shared" si="526"/>
        <v>1190</v>
      </c>
      <c r="AB434" s="18">
        <f t="shared" si="527"/>
        <v>8.9249999999999989</v>
      </c>
    </row>
    <row r="435" spans="1:28" ht="31.5">
      <c r="A435" s="206">
        <f t="shared" si="528"/>
        <v>26.190000000000008</v>
      </c>
      <c r="B435" s="51" t="s">
        <v>292</v>
      </c>
      <c r="C435" s="52">
        <v>1080</v>
      </c>
      <c r="D435" s="53">
        <v>2.16</v>
      </c>
      <c r="E435" s="17">
        <f t="shared" si="520"/>
        <v>1080</v>
      </c>
      <c r="F435" s="18">
        <f t="shared" si="520"/>
        <v>2.16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1200</v>
      </c>
      <c r="Q435" s="18">
        <f t="shared" si="522"/>
        <v>2.4</v>
      </c>
      <c r="R435" s="92">
        <f t="shared" si="523"/>
        <v>1200</v>
      </c>
      <c r="S435" s="18">
        <f t="shared" si="524"/>
        <v>2.4</v>
      </c>
      <c r="T435" s="51"/>
      <c r="U435" s="53"/>
      <c r="V435" s="51"/>
      <c r="W435" s="53"/>
      <c r="X435" s="250">
        <v>2E-3</v>
      </c>
      <c r="Y435" s="312">
        <v>1190</v>
      </c>
      <c r="Z435" s="18">
        <f t="shared" si="525"/>
        <v>2.38</v>
      </c>
      <c r="AA435" s="14">
        <f t="shared" si="526"/>
        <v>1190</v>
      </c>
      <c r="AB435" s="18">
        <f t="shared" si="527"/>
        <v>2.38</v>
      </c>
    </row>
    <row r="436" spans="1:28" ht="31.5">
      <c r="A436" s="206">
        <f t="shared" si="528"/>
        <v>26.20000000000001</v>
      </c>
      <c r="B436" s="51" t="s">
        <v>293</v>
      </c>
      <c r="C436" s="52">
        <v>1080</v>
      </c>
      <c r="D436" s="53">
        <v>2.16</v>
      </c>
      <c r="E436" s="17">
        <f t="shared" si="520"/>
        <v>1080</v>
      </c>
      <c r="F436" s="18">
        <f t="shared" si="520"/>
        <v>2.16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1200</v>
      </c>
      <c r="Q436" s="18">
        <f t="shared" si="522"/>
        <v>2.4</v>
      </c>
      <c r="R436" s="92">
        <f t="shared" si="523"/>
        <v>1200</v>
      </c>
      <c r="S436" s="18">
        <f t="shared" si="524"/>
        <v>2.4</v>
      </c>
      <c r="T436" s="51"/>
      <c r="U436" s="53"/>
      <c r="V436" s="51"/>
      <c r="W436" s="53"/>
      <c r="X436" s="250">
        <v>2E-3</v>
      </c>
      <c r="Y436" s="312">
        <v>1190</v>
      </c>
      <c r="Z436" s="18">
        <f t="shared" si="525"/>
        <v>2.38</v>
      </c>
      <c r="AA436" s="14">
        <f t="shared" si="526"/>
        <v>1190</v>
      </c>
      <c r="AB436" s="18">
        <f t="shared" si="527"/>
        <v>2.38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1</v>
      </c>
      <c r="Q437" s="18">
        <f t="shared" si="522"/>
        <v>1.74</v>
      </c>
      <c r="R437" s="92">
        <f t="shared" si="523"/>
        <v>1</v>
      </c>
      <c r="S437" s="18">
        <f t="shared" si="524"/>
        <v>1.74</v>
      </c>
      <c r="T437" s="208"/>
      <c r="U437" s="210"/>
      <c r="V437" s="208"/>
      <c r="W437" s="210"/>
      <c r="X437" s="259">
        <v>1.74</v>
      </c>
      <c r="Y437" s="312">
        <v>1</v>
      </c>
      <c r="Z437" s="18">
        <f t="shared" si="525"/>
        <v>1.74</v>
      </c>
      <c r="AA437" s="14">
        <f t="shared" si="526"/>
        <v>1</v>
      </c>
      <c r="AB437" s="18">
        <f t="shared" si="527"/>
        <v>1.74</v>
      </c>
    </row>
    <row r="438" spans="1:28" ht="31.5">
      <c r="A438" s="206">
        <f t="shared" si="528"/>
        <v>26.220000000000013</v>
      </c>
      <c r="B438" s="51" t="s">
        <v>294</v>
      </c>
      <c r="C438" s="52">
        <v>1080</v>
      </c>
      <c r="D438" s="53">
        <v>5.4</v>
      </c>
      <c r="E438" s="17">
        <f t="shared" si="520"/>
        <v>1080</v>
      </c>
      <c r="F438" s="18">
        <f t="shared" si="520"/>
        <v>5.4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1200</v>
      </c>
      <c r="Q438" s="18">
        <f t="shared" si="522"/>
        <v>6</v>
      </c>
      <c r="R438" s="92">
        <f t="shared" si="523"/>
        <v>1200</v>
      </c>
      <c r="S438" s="18">
        <f t="shared" si="524"/>
        <v>6</v>
      </c>
      <c r="T438" s="51"/>
      <c r="U438" s="53"/>
      <c r="V438" s="51"/>
      <c r="W438" s="53"/>
      <c r="X438" s="250">
        <v>5.0000000000000001E-3</v>
      </c>
      <c r="Y438" s="312">
        <v>1190</v>
      </c>
      <c r="Z438" s="18">
        <f t="shared" si="525"/>
        <v>5.95</v>
      </c>
      <c r="AA438" s="14">
        <f t="shared" si="526"/>
        <v>1190</v>
      </c>
      <c r="AB438" s="18">
        <f t="shared" si="527"/>
        <v>5.95</v>
      </c>
    </row>
    <row r="439" spans="1:28" ht="31.5">
      <c r="A439" s="206">
        <f t="shared" si="528"/>
        <v>26.230000000000015</v>
      </c>
      <c r="B439" s="51" t="s">
        <v>93</v>
      </c>
      <c r="C439" s="52">
        <v>1080</v>
      </c>
      <c r="D439" s="53">
        <v>2.16</v>
      </c>
      <c r="E439" s="17">
        <f t="shared" si="520"/>
        <v>1080</v>
      </c>
      <c r="F439" s="18">
        <f t="shared" si="520"/>
        <v>2.16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1200</v>
      </c>
      <c r="Q439" s="18">
        <f t="shared" si="522"/>
        <v>2.4</v>
      </c>
      <c r="R439" s="92">
        <f t="shared" si="523"/>
        <v>1200</v>
      </c>
      <c r="S439" s="18">
        <f t="shared" si="524"/>
        <v>2.4</v>
      </c>
      <c r="T439" s="51"/>
      <c r="U439" s="53"/>
      <c r="V439" s="51"/>
      <c r="W439" s="53"/>
      <c r="X439" s="250">
        <v>2E-3</v>
      </c>
      <c r="Y439" s="312">
        <v>1190</v>
      </c>
      <c r="Z439" s="18">
        <f t="shared" si="525"/>
        <v>2.38</v>
      </c>
      <c r="AA439" s="14">
        <f t="shared" si="526"/>
        <v>1190</v>
      </c>
      <c r="AB439" s="18">
        <f t="shared" si="527"/>
        <v>2.38</v>
      </c>
    </row>
    <row r="440" spans="1:28" s="50" customFormat="1">
      <c r="A440" s="46"/>
      <c r="B440" s="89" t="s">
        <v>295</v>
      </c>
      <c r="C440" s="82"/>
      <c r="D440" s="84">
        <f>SUM(D418:D439)</f>
        <v>478.62000000000018</v>
      </c>
      <c r="E440" s="82"/>
      <c r="F440" s="84">
        <f>SUM(F418:F439)</f>
        <v>478.62000000000018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533.21999999999991</v>
      </c>
      <c r="R440" s="85"/>
      <c r="S440" s="84">
        <f>SUM(S418:S439)</f>
        <v>533.21999999999991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1190</v>
      </c>
      <c r="Z440" s="84">
        <f>SUM(Z418:Z439)</f>
        <v>530.61500000000001</v>
      </c>
      <c r="AA440" s="276"/>
      <c r="AB440" s="84">
        <f>SUM(AB418:AB439)</f>
        <v>530.61500000000001</v>
      </c>
    </row>
    <row r="441" spans="1:28" s="50" customFormat="1" ht="31.5">
      <c r="A441" s="46"/>
      <c r="B441" s="89" t="s">
        <v>296</v>
      </c>
      <c r="C441" s="82"/>
      <c r="D441" s="84">
        <f>D416+D440</f>
        <v>479.52000000000015</v>
      </c>
      <c r="E441" s="82"/>
      <c r="F441" s="84">
        <f>F416+F440</f>
        <v>479.52000000000015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873.46999999999991</v>
      </c>
      <c r="R441" s="85"/>
      <c r="S441" s="84">
        <f>S416+S440</f>
        <v>873.46999999999991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1190</v>
      </c>
      <c r="Z441" s="84">
        <f>Z416+Z440</f>
        <v>812.36500000000001</v>
      </c>
      <c r="AA441" s="276"/>
      <c r="AB441" s="84">
        <f>AB416+AB440</f>
        <v>812.36500000000001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479.52000000000015</v>
      </c>
      <c r="E514" s="228">
        <f t="shared" ref="E514" si="547">E440</f>
        <v>0</v>
      </c>
      <c r="F514" s="11">
        <f>F441</f>
        <v>479.52000000000015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873.46999999999991</v>
      </c>
      <c r="R514" s="199">
        <f>R422</f>
        <v>10</v>
      </c>
      <c r="S514" s="11">
        <f>S441</f>
        <v>873.46999999999991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1190</v>
      </c>
      <c r="Z514" s="11">
        <f>Z441</f>
        <v>812.36500000000001</v>
      </c>
      <c r="AA514" s="199">
        <f>AA422</f>
        <v>10</v>
      </c>
      <c r="AB514" s="11">
        <f>AB441</f>
        <v>812.36500000000001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479.52000000000015</v>
      </c>
      <c r="E515" s="228">
        <f t="shared" ref="E515" si="554">E514</f>
        <v>0</v>
      </c>
      <c r="F515" s="11">
        <f>F514</f>
        <v>479.52000000000015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873.46999999999991</v>
      </c>
      <c r="R515" s="199">
        <f t="shared" ref="R515:U515" si="558">R514</f>
        <v>10</v>
      </c>
      <c r="S515" s="11">
        <f>S514</f>
        <v>873.46999999999991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1190</v>
      </c>
      <c r="Z515" s="11">
        <f>Z514</f>
        <v>812.36500000000001</v>
      </c>
      <c r="AA515" s="199">
        <f t="shared" si="560"/>
        <v>10</v>
      </c>
      <c r="AB515" s="11">
        <f>AB514</f>
        <v>812.36500000000001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4895.1554000000006</v>
      </c>
      <c r="E516" s="228">
        <f t="shared" ref="E516" si="561">E515+E403</f>
        <v>0</v>
      </c>
      <c r="F516" s="11">
        <f>F403+F515</f>
        <v>4456.479800000001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128.20999999999998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5983.8953716750011</v>
      </c>
      <c r="R516" s="199">
        <f t="shared" ref="R516:T516" si="565">R515+R403</f>
        <v>10</v>
      </c>
      <c r="S516" s="11">
        <f>S403+S515</f>
        <v>6112.1053716750012</v>
      </c>
      <c r="T516" s="228">
        <f t="shared" si="565"/>
        <v>0</v>
      </c>
      <c r="U516" s="11">
        <f>U403+U515</f>
        <v>128.20999999999998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1190</v>
      </c>
      <c r="Z516" s="11">
        <f>Z403+Z515</f>
        <v>5619.2639999999992</v>
      </c>
      <c r="AA516" s="199">
        <f t="shared" si="566"/>
        <v>10</v>
      </c>
      <c r="AB516" s="11">
        <f>AB403+AB515</f>
        <v>5747.4739999999993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Yadadri&amp;C&amp;"-,Bold"&amp;18Costing Sheets for AWP&amp;&amp;B 2017-18 - SSA-RTE&amp;R&amp;"-,Bold"&amp;20Annexure-XII(Rs. in lakh)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3">
    <tabColor theme="5" tint="-0.249977111117893"/>
  </sheetPr>
  <dimension ref="A1:AC517"/>
  <sheetViews>
    <sheetView showZeros="0" zoomScale="70" zoomScaleNormal="70" zoomScaleSheetLayoutView="70" workbookViewId="0">
      <pane xSplit="2" ySplit="5" topLeftCell="O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>
        <v>1</v>
      </c>
      <c r="Q116" s="18">
        <f>O116*P116*100</f>
        <v>0.75</v>
      </c>
      <c r="R116" s="92">
        <f t="shared" si="103"/>
        <v>1</v>
      </c>
      <c r="S116" s="18">
        <f t="shared" si="110"/>
        <v>0.75</v>
      </c>
      <c r="T116" s="72"/>
      <c r="U116" s="74"/>
      <c r="V116" s="72"/>
      <c r="W116" s="74"/>
      <c r="X116" s="253">
        <v>7.4999999999999997E-3</v>
      </c>
      <c r="Y116" s="326">
        <v>1</v>
      </c>
      <c r="Z116" s="18">
        <f>X116*Y116*100</f>
        <v>0.75</v>
      </c>
      <c r="AA116" s="14">
        <f t="shared" si="106"/>
        <v>1</v>
      </c>
      <c r="AB116" s="18">
        <f t="shared" si="112"/>
        <v>0.75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1</v>
      </c>
      <c r="Q117" s="79">
        <f t="shared" si="115"/>
        <v>0.75</v>
      </c>
      <c r="R117" s="291">
        <f t="shared" si="115"/>
        <v>1</v>
      </c>
      <c r="S117" s="79">
        <f t="shared" si="115"/>
        <v>0.75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1</v>
      </c>
      <c r="Z117" s="79">
        <f t="shared" si="117"/>
        <v>0.75</v>
      </c>
      <c r="AA117" s="291">
        <f t="shared" si="117"/>
        <v>1</v>
      </c>
      <c r="AB117" s="79">
        <f t="shared" si="117"/>
        <v>0.75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7">
        <v>1</v>
      </c>
      <c r="D119" s="95">
        <v>18</v>
      </c>
      <c r="E119" s="97">
        <v>1</v>
      </c>
      <c r="F119" s="95"/>
      <c r="G119" s="8">
        <f t="shared" ref="G119:H140" si="118">E119/C119*100</f>
        <v>100</v>
      </c>
      <c r="H119" s="18">
        <f t="shared" si="118"/>
        <v>0</v>
      </c>
      <c r="I119" s="97"/>
      <c r="J119" s="98"/>
      <c r="K119" s="97"/>
      <c r="L119" s="95"/>
      <c r="M119" s="97"/>
      <c r="N119" s="95"/>
      <c r="O119" s="255">
        <v>18</v>
      </c>
      <c r="P119" s="292">
        <v>1</v>
      </c>
      <c r="Q119" s="18">
        <f t="shared" ref="Q119:Q140" si="119">O119*P119</f>
        <v>18</v>
      </c>
      <c r="R119" s="92">
        <f t="shared" ref="R119:R140" si="120">P119</f>
        <v>1</v>
      </c>
      <c r="S119" s="18">
        <f t="shared" ref="S119:S140" si="121">L119+Q119</f>
        <v>18</v>
      </c>
      <c r="T119" s="97"/>
      <c r="U119" s="95"/>
      <c r="V119" s="97"/>
      <c r="W119" s="95"/>
      <c r="X119" s="255">
        <v>18</v>
      </c>
      <c r="Y119" s="327">
        <v>1</v>
      </c>
      <c r="Z119" s="18">
        <f t="shared" ref="Z119:Z140" si="122">X119*Y119</f>
        <v>18</v>
      </c>
      <c r="AA119" s="14">
        <f t="shared" ref="AA119:AA140" si="123">Y119</f>
        <v>1</v>
      </c>
      <c r="AB119" s="18">
        <f t="shared" ref="AB119:AB140" si="124">U119+Z119</f>
        <v>18</v>
      </c>
    </row>
    <row r="120" spans="1:28">
      <c r="A120" s="8">
        <f>+A119+0.01</f>
        <v>3.23</v>
      </c>
      <c r="B120" s="56" t="s">
        <v>38</v>
      </c>
      <c r="C120" s="97">
        <v>0</v>
      </c>
      <c r="D120" s="95">
        <v>0</v>
      </c>
      <c r="E120" s="97">
        <v>0</v>
      </c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>
        <v>0</v>
      </c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>
        <v>0</v>
      </c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7">
        <v>0</v>
      </c>
      <c r="D121" s="95">
        <v>0</v>
      </c>
      <c r="E121" s="97">
        <v>0</v>
      </c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>
        <v>0</v>
      </c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>
        <v>0</v>
      </c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7">
        <v>0</v>
      </c>
      <c r="D122" s="95">
        <v>0</v>
      </c>
      <c r="E122" s="97">
        <v>0</v>
      </c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>
        <v>0</v>
      </c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>
        <v>0</v>
      </c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102">
        <v>1</v>
      </c>
      <c r="D123" s="95">
        <v>3</v>
      </c>
      <c r="E123" s="102">
        <v>1</v>
      </c>
      <c r="F123" s="100"/>
      <c r="G123" s="8">
        <f t="shared" si="118"/>
        <v>100</v>
      </c>
      <c r="H123" s="18">
        <f t="shared" si="118"/>
        <v>0</v>
      </c>
      <c r="I123" s="102"/>
      <c r="J123" s="103"/>
      <c r="K123" s="102"/>
      <c r="L123" s="100"/>
      <c r="M123" s="102"/>
      <c r="N123" s="100"/>
      <c r="O123" s="256">
        <v>3</v>
      </c>
      <c r="P123" s="293">
        <v>1</v>
      </c>
      <c r="Q123" s="18">
        <f t="shared" si="119"/>
        <v>3</v>
      </c>
      <c r="R123" s="92">
        <f t="shared" si="120"/>
        <v>1</v>
      </c>
      <c r="S123" s="18">
        <f t="shared" si="121"/>
        <v>3</v>
      </c>
      <c r="T123" s="102"/>
      <c r="U123" s="100"/>
      <c r="V123" s="102"/>
      <c r="W123" s="100"/>
      <c r="X123" s="256">
        <v>3</v>
      </c>
      <c r="Y123" s="328">
        <v>1</v>
      </c>
      <c r="Z123" s="18">
        <f t="shared" si="122"/>
        <v>3</v>
      </c>
      <c r="AA123" s="14">
        <f t="shared" si="123"/>
        <v>1</v>
      </c>
      <c r="AB123" s="18">
        <f t="shared" si="124"/>
        <v>3</v>
      </c>
    </row>
    <row r="124" spans="1:28" ht="31.5">
      <c r="A124" s="8" t="s">
        <v>43</v>
      </c>
      <c r="B124" s="22" t="s">
        <v>77</v>
      </c>
      <c r="C124" s="22">
        <v>0</v>
      </c>
      <c r="D124" s="95">
        <v>0</v>
      </c>
      <c r="E124" s="22">
        <v>0</v>
      </c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>
        <v>0</v>
      </c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>
        <v>0</v>
      </c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22">
        <v>0</v>
      </c>
      <c r="D125" s="95">
        <v>0</v>
      </c>
      <c r="E125" s="22">
        <v>0</v>
      </c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0</v>
      </c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>
        <v>0</v>
      </c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22">
        <v>0</v>
      </c>
      <c r="D126" s="95">
        <v>0</v>
      </c>
      <c r="E126" s="22">
        <v>0</v>
      </c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>
        <v>0</v>
      </c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22">
        <v>1</v>
      </c>
      <c r="D127" s="95">
        <v>1.5</v>
      </c>
      <c r="E127" s="22">
        <v>1</v>
      </c>
      <c r="F127" s="18"/>
      <c r="G127" s="8">
        <f t="shared" si="118"/>
        <v>100</v>
      </c>
      <c r="H127" s="18">
        <f t="shared" si="118"/>
        <v>0</v>
      </c>
      <c r="I127" s="22"/>
      <c r="J127" s="23"/>
      <c r="K127" s="22"/>
      <c r="L127" s="18"/>
      <c r="M127" s="22"/>
      <c r="N127" s="18"/>
      <c r="O127" s="21">
        <v>1.5</v>
      </c>
      <c r="P127" s="92">
        <v>1</v>
      </c>
      <c r="Q127" s="18">
        <f t="shared" si="119"/>
        <v>1.5</v>
      </c>
      <c r="R127" s="92">
        <f t="shared" si="120"/>
        <v>1</v>
      </c>
      <c r="S127" s="18">
        <f t="shared" si="121"/>
        <v>1.5</v>
      </c>
      <c r="T127" s="22"/>
      <c r="U127" s="18"/>
      <c r="V127" s="22"/>
      <c r="W127" s="18"/>
      <c r="X127" s="21">
        <v>1.5</v>
      </c>
      <c r="Y127" s="14">
        <v>1</v>
      </c>
      <c r="Z127" s="18">
        <f t="shared" si="122"/>
        <v>1.5</v>
      </c>
      <c r="AA127" s="14">
        <f t="shared" si="123"/>
        <v>1</v>
      </c>
      <c r="AB127" s="18">
        <f t="shared" si="124"/>
        <v>1.5</v>
      </c>
    </row>
    <row r="128" spans="1:28" ht="31.5">
      <c r="A128" s="8" t="s">
        <v>51</v>
      </c>
      <c r="B128" s="22" t="s">
        <v>50</v>
      </c>
      <c r="C128" s="22">
        <v>1</v>
      </c>
      <c r="D128" s="95">
        <v>1.2000000000000002</v>
      </c>
      <c r="E128" s="22">
        <v>1</v>
      </c>
      <c r="F128" s="18"/>
      <c r="G128" s="8">
        <f t="shared" si="118"/>
        <v>100</v>
      </c>
      <c r="H128" s="18">
        <f t="shared" si="118"/>
        <v>0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1</v>
      </c>
      <c r="Q128" s="18">
        <f t="shared" si="119"/>
        <v>1.2000000000000002</v>
      </c>
      <c r="R128" s="92">
        <f t="shared" si="120"/>
        <v>1</v>
      </c>
      <c r="S128" s="18">
        <f t="shared" si="121"/>
        <v>1.2000000000000002</v>
      </c>
      <c r="T128" s="22"/>
      <c r="U128" s="18"/>
      <c r="V128" s="22"/>
      <c r="W128" s="18"/>
      <c r="X128" s="21">
        <v>1.2000000000000002</v>
      </c>
      <c r="Y128" s="14">
        <v>1</v>
      </c>
      <c r="Z128" s="18">
        <f t="shared" si="122"/>
        <v>1.2000000000000002</v>
      </c>
      <c r="AA128" s="14">
        <f t="shared" si="123"/>
        <v>1</v>
      </c>
      <c r="AB128" s="18">
        <f t="shared" si="124"/>
        <v>1.2000000000000002</v>
      </c>
    </row>
    <row r="129" spans="1:28" ht="47.25">
      <c r="A129" s="8">
        <v>3.25</v>
      </c>
      <c r="B129" s="22" t="s">
        <v>81</v>
      </c>
      <c r="C129" s="22">
        <v>1</v>
      </c>
      <c r="D129" s="95">
        <v>1.2000000000000002</v>
      </c>
      <c r="E129" s="22">
        <v>1</v>
      </c>
      <c r="F129" s="18"/>
      <c r="G129" s="8">
        <f t="shared" si="118"/>
        <v>100</v>
      </c>
      <c r="H129" s="18">
        <f t="shared" si="118"/>
        <v>0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1</v>
      </c>
      <c r="Q129" s="18">
        <f t="shared" si="119"/>
        <v>1.2000000000000002</v>
      </c>
      <c r="R129" s="92">
        <f t="shared" si="120"/>
        <v>1</v>
      </c>
      <c r="S129" s="18">
        <f t="shared" si="121"/>
        <v>1.2000000000000002</v>
      </c>
      <c r="T129" s="22"/>
      <c r="U129" s="18"/>
      <c r="V129" s="22"/>
      <c r="W129" s="18"/>
      <c r="X129" s="21">
        <v>1.2000000000000002</v>
      </c>
      <c r="Y129" s="14">
        <v>1</v>
      </c>
      <c r="Z129" s="18">
        <f t="shared" si="122"/>
        <v>1.2000000000000002</v>
      </c>
      <c r="AA129" s="14">
        <f t="shared" si="123"/>
        <v>1</v>
      </c>
      <c r="AB129" s="18">
        <f t="shared" si="124"/>
        <v>1.2000000000000002</v>
      </c>
    </row>
    <row r="130" spans="1:28" ht="47.25">
      <c r="A130" s="8">
        <f t="shared" ref="A130:A138" si="125">+A129+0.01</f>
        <v>3.26</v>
      </c>
      <c r="B130" s="22" t="s">
        <v>83</v>
      </c>
      <c r="C130" s="22">
        <v>1</v>
      </c>
      <c r="D130" s="95">
        <v>1.7999999999999998</v>
      </c>
      <c r="E130" s="22">
        <v>1</v>
      </c>
      <c r="F130" s="18"/>
      <c r="G130" s="8">
        <f t="shared" si="118"/>
        <v>100</v>
      </c>
      <c r="H130" s="18">
        <f t="shared" si="118"/>
        <v>0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1</v>
      </c>
      <c r="Q130" s="18">
        <f t="shared" si="119"/>
        <v>1.7999999999999998</v>
      </c>
      <c r="R130" s="92">
        <f t="shared" si="120"/>
        <v>1</v>
      </c>
      <c r="S130" s="18">
        <f t="shared" si="121"/>
        <v>1.7999999999999998</v>
      </c>
      <c r="T130" s="22"/>
      <c r="U130" s="18"/>
      <c r="V130" s="22"/>
      <c r="W130" s="18"/>
      <c r="X130" s="21">
        <v>1.7999999999999998</v>
      </c>
      <c r="Y130" s="14">
        <v>1</v>
      </c>
      <c r="Z130" s="18">
        <f t="shared" si="122"/>
        <v>1.7999999999999998</v>
      </c>
      <c r="AA130" s="14">
        <f t="shared" si="123"/>
        <v>1</v>
      </c>
      <c r="AB130" s="18">
        <f t="shared" si="124"/>
        <v>1.7999999999999998</v>
      </c>
    </row>
    <row r="131" spans="1:28" ht="31.5">
      <c r="A131" s="8">
        <f t="shared" si="125"/>
        <v>3.2699999999999996</v>
      </c>
      <c r="B131" s="51" t="s">
        <v>84</v>
      </c>
      <c r="C131" s="22">
        <v>0</v>
      </c>
      <c r="D131" s="95">
        <v>0</v>
      </c>
      <c r="E131" s="22">
        <v>0</v>
      </c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>
        <v>0</v>
      </c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>
        <v>0</v>
      </c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22">
        <v>1</v>
      </c>
      <c r="D132" s="95">
        <v>1</v>
      </c>
      <c r="E132" s="22">
        <v>1</v>
      </c>
      <c r="F132" s="18"/>
      <c r="G132" s="8">
        <f t="shared" si="118"/>
        <v>100</v>
      </c>
      <c r="H132" s="18">
        <f t="shared" si="118"/>
        <v>0</v>
      </c>
      <c r="I132" s="22"/>
      <c r="J132" s="23"/>
      <c r="K132" s="22"/>
      <c r="L132" s="18"/>
      <c r="M132" s="22"/>
      <c r="N132" s="18"/>
      <c r="O132" s="21">
        <v>1</v>
      </c>
      <c r="P132" s="92">
        <v>1</v>
      </c>
      <c r="Q132" s="18">
        <f t="shared" si="119"/>
        <v>1</v>
      </c>
      <c r="R132" s="92">
        <f t="shared" si="120"/>
        <v>1</v>
      </c>
      <c r="S132" s="18">
        <f t="shared" si="121"/>
        <v>1</v>
      </c>
      <c r="T132" s="22"/>
      <c r="U132" s="18"/>
      <c r="V132" s="22"/>
      <c r="W132" s="18"/>
      <c r="X132" s="21">
        <v>1</v>
      </c>
      <c r="Y132" s="14">
        <v>1</v>
      </c>
      <c r="Z132" s="18">
        <f t="shared" si="122"/>
        <v>1</v>
      </c>
      <c r="AA132" s="14">
        <f t="shared" si="123"/>
        <v>1</v>
      </c>
      <c r="AB132" s="18">
        <f t="shared" si="124"/>
        <v>1</v>
      </c>
    </row>
    <row r="133" spans="1:28" ht="31.5">
      <c r="A133" s="8">
        <f t="shared" si="125"/>
        <v>3.2899999999999991</v>
      </c>
      <c r="B133" s="51" t="s">
        <v>86</v>
      </c>
      <c r="C133" s="22">
        <v>1</v>
      </c>
      <c r="D133" s="95">
        <v>1.25</v>
      </c>
      <c r="E133" s="22">
        <v>1</v>
      </c>
      <c r="F133" s="18"/>
      <c r="G133" s="8">
        <f t="shared" si="118"/>
        <v>100</v>
      </c>
      <c r="H133" s="18">
        <f t="shared" si="118"/>
        <v>0</v>
      </c>
      <c r="I133" s="22"/>
      <c r="J133" s="23"/>
      <c r="K133" s="22"/>
      <c r="L133" s="18"/>
      <c r="M133" s="22"/>
      <c r="N133" s="18"/>
      <c r="O133" s="21">
        <v>1.25</v>
      </c>
      <c r="P133" s="92">
        <v>1</v>
      </c>
      <c r="Q133" s="18">
        <f t="shared" si="119"/>
        <v>1.25</v>
      </c>
      <c r="R133" s="92">
        <f t="shared" si="120"/>
        <v>1</v>
      </c>
      <c r="S133" s="18">
        <f t="shared" si="121"/>
        <v>1.25</v>
      </c>
      <c r="T133" s="22"/>
      <c r="U133" s="18"/>
      <c r="V133" s="22"/>
      <c r="W133" s="18"/>
      <c r="X133" s="21">
        <v>1.25</v>
      </c>
      <c r="Y133" s="14">
        <v>1</v>
      </c>
      <c r="Z133" s="18">
        <f t="shared" si="122"/>
        <v>1.25</v>
      </c>
      <c r="AA133" s="14">
        <f t="shared" si="123"/>
        <v>1</v>
      </c>
      <c r="AB133" s="18">
        <f t="shared" si="124"/>
        <v>1.25</v>
      </c>
    </row>
    <row r="134" spans="1:28" ht="31.5">
      <c r="A134" s="8">
        <f t="shared" si="125"/>
        <v>3.2999999999999989</v>
      </c>
      <c r="B134" s="51" t="s">
        <v>87</v>
      </c>
      <c r="C134" s="22">
        <v>1</v>
      </c>
      <c r="D134" s="95">
        <v>0.75</v>
      </c>
      <c r="E134" s="22">
        <v>1</v>
      </c>
      <c r="F134" s="18"/>
      <c r="G134" s="8">
        <f t="shared" si="118"/>
        <v>100</v>
      </c>
      <c r="H134" s="18">
        <f t="shared" si="118"/>
        <v>0</v>
      </c>
      <c r="I134" s="22"/>
      <c r="J134" s="23"/>
      <c r="K134" s="22"/>
      <c r="L134" s="18"/>
      <c r="M134" s="22"/>
      <c r="N134" s="18"/>
      <c r="O134" s="21">
        <v>0.75</v>
      </c>
      <c r="P134" s="92">
        <v>1</v>
      </c>
      <c r="Q134" s="18">
        <f t="shared" si="119"/>
        <v>0.75</v>
      </c>
      <c r="R134" s="92">
        <f t="shared" si="120"/>
        <v>1</v>
      </c>
      <c r="S134" s="18">
        <f t="shared" si="121"/>
        <v>0.75</v>
      </c>
      <c r="T134" s="22"/>
      <c r="U134" s="18"/>
      <c r="V134" s="22"/>
      <c r="W134" s="18"/>
      <c r="X134" s="21">
        <v>0.75</v>
      </c>
      <c r="Y134" s="14">
        <v>1</v>
      </c>
      <c r="Z134" s="18">
        <f t="shared" si="122"/>
        <v>0.75</v>
      </c>
      <c r="AA134" s="14">
        <f t="shared" si="123"/>
        <v>1</v>
      </c>
      <c r="AB134" s="18">
        <f t="shared" si="124"/>
        <v>0.75</v>
      </c>
    </row>
    <row r="135" spans="1:28" ht="31.5">
      <c r="A135" s="8">
        <f t="shared" si="125"/>
        <v>3.3099999999999987</v>
      </c>
      <c r="B135" s="51" t="s">
        <v>88</v>
      </c>
      <c r="C135" s="22">
        <v>1</v>
      </c>
      <c r="D135" s="95">
        <v>0.75</v>
      </c>
      <c r="E135" s="22">
        <v>1</v>
      </c>
      <c r="F135" s="18"/>
      <c r="G135" s="8">
        <f t="shared" si="118"/>
        <v>100</v>
      </c>
      <c r="H135" s="18">
        <f t="shared" si="118"/>
        <v>0</v>
      </c>
      <c r="I135" s="22"/>
      <c r="J135" s="23"/>
      <c r="K135" s="22"/>
      <c r="L135" s="18"/>
      <c r="M135" s="22"/>
      <c r="N135" s="18"/>
      <c r="O135" s="21">
        <v>0.75</v>
      </c>
      <c r="P135" s="92">
        <v>1</v>
      </c>
      <c r="Q135" s="18">
        <f t="shared" si="119"/>
        <v>0.75</v>
      </c>
      <c r="R135" s="92">
        <f t="shared" si="120"/>
        <v>1</v>
      </c>
      <c r="S135" s="18">
        <f t="shared" si="121"/>
        <v>0.75</v>
      </c>
      <c r="T135" s="22"/>
      <c r="U135" s="18"/>
      <c r="V135" s="22"/>
      <c r="W135" s="18"/>
      <c r="X135" s="21">
        <v>0.75</v>
      </c>
      <c r="Y135" s="14">
        <v>1</v>
      </c>
      <c r="Z135" s="18">
        <f t="shared" si="122"/>
        <v>0.75</v>
      </c>
      <c r="AA135" s="14">
        <f t="shared" si="123"/>
        <v>1</v>
      </c>
      <c r="AB135" s="18">
        <f t="shared" si="124"/>
        <v>0.75</v>
      </c>
    </row>
    <row r="136" spans="1:28" ht="31.5">
      <c r="A136" s="8">
        <f t="shared" si="125"/>
        <v>3.3199999999999985</v>
      </c>
      <c r="B136" s="51" t="s">
        <v>89</v>
      </c>
      <c r="C136" s="22">
        <v>0</v>
      </c>
      <c r="D136" s="95">
        <v>0</v>
      </c>
      <c r="E136" s="22">
        <v>0</v>
      </c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1</v>
      </c>
      <c r="Q136" s="18">
        <f t="shared" si="119"/>
        <v>0.2</v>
      </c>
      <c r="R136" s="92">
        <f t="shared" si="120"/>
        <v>1</v>
      </c>
      <c r="S136" s="18">
        <f t="shared" si="121"/>
        <v>0.2</v>
      </c>
      <c r="T136" s="22"/>
      <c r="U136" s="18"/>
      <c r="V136" s="22"/>
      <c r="W136" s="18"/>
      <c r="X136" s="21">
        <v>0.2</v>
      </c>
      <c r="Y136" s="14">
        <v>1</v>
      </c>
      <c r="Z136" s="18">
        <f t="shared" si="122"/>
        <v>0.2</v>
      </c>
      <c r="AA136" s="14">
        <f t="shared" si="123"/>
        <v>1</v>
      </c>
      <c r="AB136" s="18">
        <f t="shared" si="124"/>
        <v>0.2</v>
      </c>
    </row>
    <row r="137" spans="1:28" ht="31.5">
      <c r="A137" s="8">
        <f t="shared" si="125"/>
        <v>3.3299999999999983</v>
      </c>
      <c r="B137" s="51" t="s">
        <v>90</v>
      </c>
      <c r="C137" s="22">
        <v>0</v>
      </c>
      <c r="D137" s="95">
        <v>0</v>
      </c>
      <c r="E137" s="22">
        <v>0</v>
      </c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1</v>
      </c>
      <c r="Q137" s="18">
        <f t="shared" si="119"/>
        <v>0.2</v>
      </c>
      <c r="R137" s="92">
        <f t="shared" si="120"/>
        <v>1</v>
      </c>
      <c r="S137" s="18">
        <f t="shared" si="121"/>
        <v>0.2</v>
      </c>
      <c r="T137" s="22"/>
      <c r="U137" s="18"/>
      <c r="V137" s="22"/>
      <c r="W137" s="18"/>
      <c r="X137" s="21">
        <v>0.2</v>
      </c>
      <c r="Y137" s="14">
        <v>1</v>
      </c>
      <c r="Z137" s="18">
        <f t="shared" si="122"/>
        <v>0.2</v>
      </c>
      <c r="AA137" s="14">
        <f t="shared" si="123"/>
        <v>1</v>
      </c>
      <c r="AB137" s="18">
        <f t="shared" si="124"/>
        <v>0.2</v>
      </c>
    </row>
    <row r="138" spans="1:28" ht="31.5">
      <c r="A138" s="8">
        <f t="shared" si="125"/>
        <v>3.3399999999999981</v>
      </c>
      <c r="B138" s="51" t="s">
        <v>91</v>
      </c>
      <c r="C138" s="22">
        <v>0</v>
      </c>
      <c r="D138" s="95">
        <v>0</v>
      </c>
      <c r="E138" s="22">
        <v>0</v>
      </c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>
        <v>1</v>
      </c>
      <c r="Q138" s="18">
        <f t="shared" si="119"/>
        <v>6</v>
      </c>
      <c r="R138" s="92">
        <f t="shared" si="120"/>
        <v>1</v>
      </c>
      <c r="S138" s="18">
        <f t="shared" si="121"/>
        <v>6</v>
      </c>
      <c r="T138" s="22"/>
      <c r="U138" s="18"/>
      <c r="V138" s="22"/>
      <c r="W138" s="18"/>
      <c r="X138" s="21">
        <v>6</v>
      </c>
      <c r="Y138" s="14">
        <v>1</v>
      </c>
      <c r="Z138" s="18">
        <f t="shared" si="122"/>
        <v>6</v>
      </c>
      <c r="AA138" s="14">
        <f t="shared" si="123"/>
        <v>1</v>
      </c>
      <c r="AB138" s="18">
        <f t="shared" si="124"/>
        <v>6</v>
      </c>
    </row>
    <row r="139" spans="1:28" ht="31.5">
      <c r="A139" s="8">
        <v>3.35</v>
      </c>
      <c r="B139" s="51" t="s">
        <v>92</v>
      </c>
      <c r="C139" s="22">
        <v>1</v>
      </c>
      <c r="D139" s="95">
        <v>0.5</v>
      </c>
      <c r="E139" s="22">
        <v>1</v>
      </c>
      <c r="F139" s="18"/>
      <c r="G139" s="8">
        <f t="shared" si="118"/>
        <v>100</v>
      </c>
      <c r="H139" s="18">
        <f t="shared" si="118"/>
        <v>0</v>
      </c>
      <c r="I139" s="22"/>
      <c r="J139" s="23"/>
      <c r="K139" s="22"/>
      <c r="L139" s="18"/>
      <c r="M139" s="22"/>
      <c r="N139" s="18"/>
      <c r="O139" s="21">
        <v>0.5</v>
      </c>
      <c r="P139" s="92">
        <v>1</v>
      </c>
      <c r="Q139" s="18">
        <f t="shared" si="119"/>
        <v>0.5</v>
      </c>
      <c r="R139" s="92">
        <f t="shared" si="120"/>
        <v>1</v>
      </c>
      <c r="S139" s="18">
        <f t="shared" si="121"/>
        <v>0.5</v>
      </c>
      <c r="T139" s="22"/>
      <c r="U139" s="18"/>
      <c r="V139" s="22"/>
      <c r="W139" s="18"/>
      <c r="X139" s="21">
        <v>0.5</v>
      </c>
      <c r="Y139" s="14">
        <v>1</v>
      </c>
      <c r="Z139" s="18">
        <f t="shared" si="122"/>
        <v>0.5</v>
      </c>
      <c r="AA139" s="14">
        <f t="shared" si="123"/>
        <v>1</v>
      </c>
      <c r="AB139" s="18">
        <f t="shared" si="124"/>
        <v>0.5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1</v>
      </c>
      <c r="Q140" s="18">
        <f t="shared" si="119"/>
        <v>0.2</v>
      </c>
      <c r="R140" s="92">
        <f t="shared" si="120"/>
        <v>1</v>
      </c>
      <c r="S140" s="18">
        <f t="shared" si="121"/>
        <v>0.2</v>
      </c>
      <c r="T140" s="22"/>
      <c r="U140" s="18"/>
      <c r="V140" s="22"/>
      <c r="W140" s="18"/>
      <c r="X140" s="21">
        <v>0.2</v>
      </c>
      <c r="Y140" s="14">
        <v>1</v>
      </c>
      <c r="Z140" s="18">
        <f t="shared" si="122"/>
        <v>0.2</v>
      </c>
      <c r="AA140" s="14">
        <f t="shared" si="123"/>
        <v>1</v>
      </c>
      <c r="AB140" s="18">
        <f t="shared" si="124"/>
        <v>0.2</v>
      </c>
    </row>
    <row r="141" spans="1:28" s="50" customFormat="1">
      <c r="A141" s="46"/>
      <c r="B141" s="82" t="s">
        <v>65</v>
      </c>
      <c r="C141" s="83">
        <f>SUM(C119:C140)</f>
        <v>11</v>
      </c>
      <c r="D141" s="84">
        <f>SUM(D119:D140)</f>
        <v>30.95</v>
      </c>
      <c r="E141" s="83">
        <f>SUM(E119:E140)</f>
        <v>11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15</v>
      </c>
      <c r="Q141" s="84">
        <f t="shared" si="128"/>
        <v>37.549999999999997</v>
      </c>
      <c r="R141" s="276">
        <f t="shared" si="128"/>
        <v>15</v>
      </c>
      <c r="S141" s="84">
        <f t="shared" si="128"/>
        <v>37.549999999999997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15</v>
      </c>
      <c r="Z141" s="84">
        <f t="shared" si="130"/>
        <v>37.549999999999997</v>
      </c>
      <c r="AA141" s="276">
        <f t="shared" si="130"/>
        <v>15</v>
      </c>
      <c r="AB141" s="84">
        <f t="shared" si="130"/>
        <v>37.549999999999997</v>
      </c>
    </row>
    <row r="142" spans="1:28" s="50" customFormat="1">
      <c r="A142" s="46"/>
      <c r="B142" s="86" t="s">
        <v>94</v>
      </c>
      <c r="C142" s="83">
        <f>C117+C141</f>
        <v>11</v>
      </c>
      <c r="D142" s="84">
        <f>D117+D141</f>
        <v>30.95</v>
      </c>
      <c r="E142" s="83">
        <f>E117+E141</f>
        <v>11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16</v>
      </c>
      <c r="Q142" s="84">
        <f t="shared" si="133"/>
        <v>38.299999999999997</v>
      </c>
      <c r="R142" s="276">
        <f t="shared" si="133"/>
        <v>16</v>
      </c>
      <c r="S142" s="84">
        <f t="shared" si="133"/>
        <v>38.299999999999997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16</v>
      </c>
      <c r="Z142" s="84">
        <f t="shared" si="135"/>
        <v>38.299999999999997</v>
      </c>
      <c r="AA142" s="276">
        <f t="shared" si="135"/>
        <v>16</v>
      </c>
      <c r="AB142" s="84">
        <f t="shared" si="135"/>
        <v>38.299999999999997</v>
      </c>
    </row>
    <row r="143" spans="1:28" s="50" customFormat="1">
      <c r="A143" s="46"/>
      <c r="B143" s="89" t="s">
        <v>100</v>
      </c>
      <c r="C143" s="83">
        <f>C110+C142</f>
        <v>11</v>
      </c>
      <c r="D143" s="84">
        <f>D110+D142</f>
        <v>30.95</v>
      </c>
      <c r="E143" s="83">
        <f>E110+E142</f>
        <v>11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16</v>
      </c>
      <c r="Q143" s="84">
        <f t="shared" si="138"/>
        <v>38.299999999999997</v>
      </c>
      <c r="R143" s="276">
        <f t="shared" si="138"/>
        <v>16</v>
      </c>
      <c r="S143" s="84">
        <f t="shared" si="138"/>
        <v>38.299999999999997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16</v>
      </c>
      <c r="Z143" s="84">
        <f t="shared" si="140"/>
        <v>38.299999999999997</v>
      </c>
      <c r="AA143" s="276">
        <f t="shared" si="140"/>
        <v>16</v>
      </c>
      <c r="AB143" s="84">
        <f t="shared" si="140"/>
        <v>38.299999999999997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/>
      <c r="Q145" s="18">
        <f t="shared" ref="Q145:Q146" si="141">O145*P145</f>
        <v>0</v>
      </c>
      <c r="R145" s="92">
        <f t="shared" ref="R145:R146" si="142">P145</f>
        <v>0</v>
      </c>
      <c r="S145" s="18">
        <f t="shared" ref="S145:S146" si="143">L145+Q145</f>
        <v>0</v>
      </c>
      <c r="T145" s="16"/>
      <c r="U145" s="18"/>
      <c r="V145" s="16"/>
      <c r="W145" s="18"/>
      <c r="X145" s="21">
        <v>0.03</v>
      </c>
      <c r="Y145" s="14"/>
      <c r="Z145" s="18">
        <f t="shared" ref="Z145:Z146" si="144">X145*Y145</f>
        <v>0</v>
      </c>
      <c r="AA145" s="14">
        <f t="shared" ref="AA145:AA146" si="145">Y145</f>
        <v>0</v>
      </c>
      <c r="AB145" s="18">
        <f t="shared" ref="AB145:AB146" si="146">U145+Z145</f>
        <v>0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0</v>
      </c>
      <c r="Q147" s="84">
        <f t="shared" si="149"/>
        <v>0</v>
      </c>
      <c r="R147" s="276">
        <f t="shared" si="149"/>
        <v>0</v>
      </c>
      <c r="S147" s="84">
        <f t="shared" si="149"/>
        <v>0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0</v>
      </c>
      <c r="Z147" s="84">
        <f t="shared" si="151"/>
        <v>0</v>
      </c>
      <c r="AA147" s="276">
        <f t="shared" si="151"/>
        <v>0</v>
      </c>
      <c r="AB147" s="84">
        <f t="shared" si="151"/>
        <v>0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397</v>
      </c>
      <c r="D164" s="18">
        <f>C164*O164</f>
        <v>23.82</v>
      </c>
      <c r="E164" s="19">
        <v>278</v>
      </c>
      <c r="F164" s="18"/>
      <c r="G164" s="8">
        <f t="shared" ref="G164:H167" si="182">E164/C164*100</f>
        <v>70.025188916876573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181</v>
      </c>
      <c r="Q166" s="18">
        <f t="shared" si="183"/>
        <v>5.43</v>
      </c>
      <c r="R166" s="92">
        <f t="shared" si="184"/>
        <v>181</v>
      </c>
      <c r="S166" s="18">
        <f t="shared" si="185"/>
        <v>5.43</v>
      </c>
      <c r="T166" s="16"/>
      <c r="U166" s="18"/>
      <c r="V166" s="16"/>
      <c r="W166" s="18"/>
      <c r="X166" s="21">
        <v>0.03</v>
      </c>
      <c r="Y166" s="14">
        <v>151</v>
      </c>
      <c r="Z166" s="18">
        <f t="shared" si="186"/>
        <v>4.53</v>
      </c>
      <c r="AA166" s="14">
        <f t="shared" si="187"/>
        <v>151</v>
      </c>
      <c r="AB166" s="18">
        <f t="shared" si="188"/>
        <v>4.53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397</v>
      </c>
      <c r="D168" s="84">
        <f>SUM(D164:D167)</f>
        <v>23.82</v>
      </c>
      <c r="E168" s="83">
        <f>SUM(E164:E167)</f>
        <v>278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181</v>
      </c>
      <c r="Q168" s="84">
        <f t="shared" si="191"/>
        <v>5.43</v>
      </c>
      <c r="R168" s="276">
        <f t="shared" si="191"/>
        <v>181</v>
      </c>
      <c r="S168" s="84">
        <f t="shared" si="191"/>
        <v>5.43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151</v>
      </c>
      <c r="Z168" s="84">
        <f t="shared" si="193"/>
        <v>4.53</v>
      </c>
      <c r="AA168" s="276">
        <f t="shared" si="193"/>
        <v>151</v>
      </c>
      <c r="AB168" s="84">
        <f t="shared" si="193"/>
        <v>4.53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278</v>
      </c>
      <c r="Q172" s="18">
        <f t="shared" si="195"/>
        <v>8.34</v>
      </c>
      <c r="R172" s="92">
        <f t="shared" si="196"/>
        <v>278</v>
      </c>
      <c r="S172" s="18">
        <f t="shared" si="197"/>
        <v>8.34</v>
      </c>
      <c r="T172" s="16"/>
      <c r="U172" s="18"/>
      <c r="V172" s="16"/>
      <c r="W172" s="18"/>
      <c r="X172" s="21">
        <v>0.03</v>
      </c>
      <c r="Y172" s="14">
        <v>278</v>
      </c>
      <c r="Z172" s="18">
        <f t="shared" si="198"/>
        <v>8.34</v>
      </c>
      <c r="AA172" s="14">
        <f t="shared" si="199"/>
        <v>278</v>
      </c>
      <c r="AB172" s="18">
        <f t="shared" si="200"/>
        <v>8.34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278</v>
      </c>
      <c r="Q174" s="84">
        <f t="shared" si="203"/>
        <v>8.34</v>
      </c>
      <c r="R174" s="276">
        <f t="shared" si="203"/>
        <v>278</v>
      </c>
      <c r="S174" s="84">
        <f t="shared" si="203"/>
        <v>8.34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278</v>
      </c>
      <c r="Z174" s="84">
        <f t="shared" si="205"/>
        <v>8.34</v>
      </c>
      <c r="AA174" s="276">
        <f t="shared" si="205"/>
        <v>278</v>
      </c>
      <c r="AB174" s="84">
        <f t="shared" si="205"/>
        <v>8.34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550</v>
      </c>
      <c r="D176" s="18">
        <f>C176*O176</f>
        <v>33</v>
      </c>
      <c r="E176" s="19">
        <v>547</v>
      </c>
      <c r="F176" s="18"/>
      <c r="G176" s="8">
        <f t="shared" ref="G176:H179" si="206">E176/C176*100</f>
        <v>99.454545454545453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291</v>
      </c>
      <c r="Q176" s="18">
        <f t="shared" ref="Q176:Q179" si="207">O176*P176</f>
        <v>17.46</v>
      </c>
      <c r="R176" s="92">
        <f t="shared" ref="R176:R179" si="208">P176</f>
        <v>291</v>
      </c>
      <c r="S176" s="18">
        <f t="shared" ref="S176:S179" si="209">L176+Q176</f>
        <v>17.46</v>
      </c>
      <c r="T176" s="16"/>
      <c r="U176" s="18"/>
      <c r="V176" s="16"/>
      <c r="W176" s="18"/>
      <c r="X176" s="21">
        <v>0.06</v>
      </c>
      <c r="Y176" s="14">
        <v>291</v>
      </c>
      <c r="Z176" s="18">
        <f t="shared" ref="Z176:Z179" si="210">X176*Y176</f>
        <v>17.46</v>
      </c>
      <c r="AA176" s="14">
        <f t="shared" ref="AA176:AA179" si="211">Y176</f>
        <v>291</v>
      </c>
      <c r="AB176" s="18">
        <f t="shared" ref="AB176:AB179" si="212">U176+Z176</f>
        <v>17.46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550</v>
      </c>
      <c r="D180" s="84">
        <f>SUM(D176:D179)</f>
        <v>33</v>
      </c>
      <c r="E180" s="83">
        <f>SUM(E176:E179)</f>
        <v>547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291</v>
      </c>
      <c r="Q180" s="84">
        <f t="shared" si="215"/>
        <v>17.46</v>
      </c>
      <c r="R180" s="276">
        <f t="shared" si="215"/>
        <v>291</v>
      </c>
      <c r="S180" s="84">
        <f t="shared" si="215"/>
        <v>17.46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291</v>
      </c>
      <c r="Z180" s="84">
        <f t="shared" si="217"/>
        <v>17.46</v>
      </c>
      <c r="AA180" s="276">
        <f t="shared" si="217"/>
        <v>291</v>
      </c>
      <c r="AB180" s="84">
        <f t="shared" si="217"/>
        <v>17.46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250</v>
      </c>
      <c r="Q190" s="18">
        <f t="shared" si="231"/>
        <v>7.5</v>
      </c>
      <c r="R190" s="92">
        <f t="shared" si="232"/>
        <v>250</v>
      </c>
      <c r="S190" s="18">
        <f t="shared" si="233"/>
        <v>7.5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250</v>
      </c>
      <c r="Q192" s="84">
        <f t="shared" si="239"/>
        <v>7.5</v>
      </c>
      <c r="R192" s="276">
        <f t="shared" si="239"/>
        <v>250</v>
      </c>
      <c r="S192" s="84">
        <f t="shared" si="239"/>
        <v>7.5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947</v>
      </c>
      <c r="D193" s="84">
        <f>D156+D162+D168+D174+D180+D186+D192</f>
        <v>56.82</v>
      </c>
      <c r="E193" s="83">
        <f>E156+E162+E168+E174+E180+E186+E192</f>
        <v>825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1000</v>
      </c>
      <c r="Q193" s="84">
        <f t="shared" si="244"/>
        <v>38.730000000000004</v>
      </c>
      <c r="R193" s="276">
        <f t="shared" si="244"/>
        <v>1000</v>
      </c>
      <c r="S193" s="84">
        <f t="shared" si="244"/>
        <v>38.730000000000004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720</v>
      </c>
      <c r="Z193" s="84">
        <f t="shared" si="246"/>
        <v>30.330000000000002</v>
      </c>
      <c r="AA193" s="276">
        <f t="shared" si="246"/>
        <v>720</v>
      </c>
      <c r="AB193" s="84">
        <f t="shared" si="246"/>
        <v>30.330000000000002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18405</v>
      </c>
      <c r="Q197" s="212">
        <f t="shared" ref="Q197:Q205" si="248">O197*P197</f>
        <v>27.607500000000002</v>
      </c>
      <c r="R197" s="313">
        <f t="shared" ref="R197:R205" si="249">P197</f>
        <v>18405</v>
      </c>
      <c r="S197" s="212">
        <f t="shared" ref="S197:S205" si="250">L197+Q197</f>
        <v>27.607500000000002</v>
      </c>
      <c r="T197" s="335"/>
      <c r="U197" s="212"/>
      <c r="V197" s="335"/>
      <c r="W197" s="212"/>
      <c r="X197" s="338">
        <v>1.5E-3</v>
      </c>
      <c r="Y197" s="214">
        <v>18405</v>
      </c>
      <c r="Z197" s="212">
        <f t="shared" ref="Z197:Z205" si="251">X197*Y197</f>
        <v>27.607500000000002</v>
      </c>
      <c r="AA197" s="214">
        <f t="shared" ref="AA197:AA205" si="252">Y197</f>
        <v>18405</v>
      </c>
      <c r="AB197" s="212">
        <f t="shared" ref="AB197:AB205" si="253">U197+Z197</f>
        <v>27.607500000000002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7</v>
      </c>
      <c r="Q198" s="212">
        <f t="shared" si="248"/>
        <v>1.0500000000000001E-2</v>
      </c>
      <c r="R198" s="313">
        <f t="shared" si="249"/>
        <v>7</v>
      </c>
      <c r="S198" s="212">
        <f t="shared" si="250"/>
        <v>1.0500000000000001E-2</v>
      </c>
      <c r="T198" s="335"/>
      <c r="U198" s="212"/>
      <c r="V198" s="335"/>
      <c r="W198" s="212"/>
      <c r="X198" s="338">
        <v>1.5E-3</v>
      </c>
      <c r="Y198" s="214">
        <v>7</v>
      </c>
      <c r="Z198" s="212">
        <f t="shared" si="251"/>
        <v>1.0500000000000001E-2</v>
      </c>
      <c r="AA198" s="214">
        <f t="shared" si="252"/>
        <v>7</v>
      </c>
      <c r="AB198" s="212">
        <f t="shared" si="253"/>
        <v>1.0500000000000001E-2</v>
      </c>
    </row>
    <row r="199" spans="1:28" s="339" customFormat="1">
      <c r="A199" s="211"/>
      <c r="B199" s="335" t="s">
        <v>126</v>
      </c>
      <c r="C199" s="336">
        <v>8</v>
      </c>
      <c r="D199" s="212">
        <f>C199*0.0015</f>
        <v>1.2E-2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5</v>
      </c>
      <c r="Q199" s="212">
        <f t="shared" si="248"/>
        <v>7.4999999999999997E-3</v>
      </c>
      <c r="R199" s="313">
        <f t="shared" si="249"/>
        <v>5</v>
      </c>
      <c r="S199" s="212">
        <f t="shared" si="250"/>
        <v>7.4999999999999997E-3</v>
      </c>
      <c r="T199" s="335"/>
      <c r="U199" s="212"/>
      <c r="V199" s="335"/>
      <c r="W199" s="212"/>
      <c r="X199" s="338">
        <v>1.5E-3</v>
      </c>
      <c r="Y199" s="214">
        <v>5</v>
      </c>
      <c r="Z199" s="212">
        <f t="shared" si="251"/>
        <v>7.4999999999999997E-3</v>
      </c>
      <c r="AA199" s="214">
        <f t="shared" si="252"/>
        <v>5</v>
      </c>
      <c r="AB199" s="212">
        <f t="shared" si="253"/>
        <v>7.4999999999999997E-3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25548</v>
      </c>
      <c r="Q200" s="212">
        <f t="shared" si="248"/>
        <v>38.322000000000003</v>
      </c>
      <c r="R200" s="313">
        <f t="shared" si="249"/>
        <v>25548</v>
      </c>
      <c r="S200" s="212">
        <f t="shared" si="250"/>
        <v>38.322000000000003</v>
      </c>
      <c r="T200" s="335"/>
      <c r="U200" s="212"/>
      <c r="V200" s="335"/>
      <c r="W200" s="212"/>
      <c r="X200" s="338">
        <v>1.5E-3</v>
      </c>
      <c r="Y200" s="214">
        <v>25548</v>
      </c>
      <c r="Z200" s="212">
        <f t="shared" si="251"/>
        <v>38.322000000000003</v>
      </c>
      <c r="AA200" s="214">
        <f t="shared" si="252"/>
        <v>25548</v>
      </c>
      <c r="AB200" s="212">
        <f t="shared" si="253"/>
        <v>38.322000000000003</v>
      </c>
    </row>
    <row r="201" spans="1:28" s="339" customFormat="1">
      <c r="A201" s="211"/>
      <c r="B201" s="335" t="s">
        <v>128</v>
      </c>
      <c r="C201" s="336">
        <v>26</v>
      </c>
      <c r="D201" s="212">
        <f>C201*0.0015</f>
        <v>3.9E-2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12</v>
      </c>
      <c r="Q201" s="212">
        <f t="shared" si="248"/>
        <v>1.8000000000000002E-2</v>
      </c>
      <c r="R201" s="313">
        <f t="shared" si="249"/>
        <v>12</v>
      </c>
      <c r="S201" s="212">
        <f t="shared" si="250"/>
        <v>1.8000000000000002E-2</v>
      </c>
      <c r="T201" s="335"/>
      <c r="U201" s="212"/>
      <c r="V201" s="335"/>
      <c r="W201" s="212"/>
      <c r="X201" s="338">
        <v>1.5E-3</v>
      </c>
      <c r="Y201" s="214">
        <v>12</v>
      </c>
      <c r="Z201" s="212">
        <f t="shared" si="251"/>
        <v>1.8000000000000002E-2</v>
      </c>
      <c r="AA201" s="214">
        <f t="shared" si="252"/>
        <v>12</v>
      </c>
      <c r="AB201" s="212">
        <f t="shared" si="253"/>
        <v>1.8000000000000002E-2</v>
      </c>
    </row>
    <row r="202" spans="1:28" s="339" customFormat="1">
      <c r="A202" s="211"/>
      <c r="B202" s="335" t="s">
        <v>129</v>
      </c>
      <c r="C202" s="336">
        <v>25</v>
      </c>
      <c r="D202" s="212">
        <f>C202*0.0015</f>
        <v>3.7499999999999999E-2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14</v>
      </c>
      <c r="Q202" s="212">
        <f t="shared" si="248"/>
        <v>2.1000000000000001E-2</v>
      </c>
      <c r="R202" s="313">
        <f t="shared" si="249"/>
        <v>14</v>
      </c>
      <c r="S202" s="212">
        <f t="shared" si="250"/>
        <v>2.1000000000000001E-2</v>
      </c>
      <c r="T202" s="335"/>
      <c r="U202" s="212"/>
      <c r="V202" s="335"/>
      <c r="W202" s="212"/>
      <c r="X202" s="338">
        <v>1.5E-3</v>
      </c>
      <c r="Y202" s="214">
        <v>14</v>
      </c>
      <c r="Z202" s="212">
        <f t="shared" si="251"/>
        <v>2.1000000000000001E-2</v>
      </c>
      <c r="AA202" s="214">
        <f t="shared" si="252"/>
        <v>14</v>
      </c>
      <c r="AB202" s="212">
        <f t="shared" si="253"/>
        <v>2.1000000000000001E-2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28784</v>
      </c>
      <c r="Q203" s="212">
        <f t="shared" si="248"/>
        <v>71.960000000000008</v>
      </c>
      <c r="R203" s="313">
        <f t="shared" si="249"/>
        <v>28784</v>
      </c>
      <c r="S203" s="212">
        <f t="shared" si="250"/>
        <v>71.960000000000008</v>
      </c>
      <c r="T203" s="335"/>
      <c r="U203" s="212"/>
      <c r="V203" s="335"/>
      <c r="W203" s="212"/>
      <c r="X203" s="338">
        <v>2.5000000000000001E-3</v>
      </c>
      <c r="Y203" s="214">
        <v>28784</v>
      </c>
      <c r="Z203" s="212">
        <f t="shared" si="251"/>
        <v>71.960000000000008</v>
      </c>
      <c r="AA203" s="214">
        <f t="shared" si="252"/>
        <v>28784</v>
      </c>
      <c r="AB203" s="212">
        <f t="shared" si="253"/>
        <v>71.960000000000008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66</v>
      </c>
      <c r="D204" s="212">
        <f>C204*0.0025</f>
        <v>0.16500000000000001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6</v>
      </c>
      <c r="Q204" s="212">
        <f t="shared" si="248"/>
        <v>1.4999999999999999E-2</v>
      </c>
      <c r="R204" s="313">
        <f t="shared" si="249"/>
        <v>6</v>
      </c>
      <c r="S204" s="212">
        <f t="shared" si="250"/>
        <v>1.4999999999999999E-2</v>
      </c>
      <c r="T204" s="335"/>
      <c r="U204" s="212"/>
      <c r="V204" s="335"/>
      <c r="W204" s="212"/>
      <c r="X204" s="338">
        <v>2.5000000000000001E-3</v>
      </c>
      <c r="Y204" s="214">
        <v>6</v>
      </c>
      <c r="Z204" s="212">
        <f t="shared" si="251"/>
        <v>1.4999999999999999E-2</v>
      </c>
      <c r="AA204" s="214">
        <f t="shared" si="252"/>
        <v>6</v>
      </c>
      <c r="AB204" s="212">
        <f t="shared" si="253"/>
        <v>1.4999999999999999E-2</v>
      </c>
    </row>
    <row r="205" spans="1:28">
      <c r="A205" s="8">
        <f>+A204+0.01</f>
        <v>7.0399999999999991</v>
      </c>
      <c r="B205" s="16" t="s">
        <v>132</v>
      </c>
      <c r="C205" s="17">
        <v>24</v>
      </c>
      <c r="D205" s="18">
        <f>C205*0.0025</f>
        <v>0.06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15</v>
      </c>
      <c r="Q205" s="18">
        <f t="shared" si="248"/>
        <v>3.7499999999999999E-2</v>
      </c>
      <c r="R205" s="92">
        <f t="shared" si="249"/>
        <v>15</v>
      </c>
      <c r="S205" s="18">
        <f t="shared" si="250"/>
        <v>3.7499999999999999E-2</v>
      </c>
      <c r="T205" s="16"/>
      <c r="U205" s="18"/>
      <c r="V205" s="16"/>
      <c r="W205" s="18"/>
      <c r="X205" s="21">
        <v>2.5000000000000001E-3</v>
      </c>
      <c r="Y205" s="14">
        <v>15</v>
      </c>
      <c r="Z205" s="18">
        <f t="shared" si="251"/>
        <v>3.7499999999999999E-2</v>
      </c>
      <c r="AA205" s="14">
        <f t="shared" si="252"/>
        <v>15</v>
      </c>
      <c r="AB205" s="18">
        <f t="shared" si="253"/>
        <v>3.7499999999999999E-2</v>
      </c>
    </row>
    <row r="206" spans="1:28" s="50" customFormat="1">
      <c r="A206" s="46"/>
      <c r="B206" s="82" t="s">
        <v>104</v>
      </c>
      <c r="C206" s="83">
        <f>SUM(C197:C205)</f>
        <v>149</v>
      </c>
      <c r="D206" s="84">
        <f>SUM(D197:D205)</f>
        <v>0.3135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72796</v>
      </c>
      <c r="Q206" s="84">
        <f t="shared" si="256"/>
        <v>137.999</v>
      </c>
      <c r="R206" s="276">
        <f t="shared" si="256"/>
        <v>72796</v>
      </c>
      <c r="S206" s="84">
        <f t="shared" si="256"/>
        <v>137.999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72796</v>
      </c>
      <c r="Z206" s="84">
        <f t="shared" si="258"/>
        <v>137.999</v>
      </c>
      <c r="AA206" s="276">
        <f t="shared" si="258"/>
        <v>72796</v>
      </c>
      <c r="AB206" s="84">
        <f t="shared" si="258"/>
        <v>137.999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37217</v>
      </c>
      <c r="D208" s="18">
        <v>148.86799999999999</v>
      </c>
      <c r="E208" s="17">
        <f>C208</f>
        <v>37217</v>
      </c>
      <c r="F208" s="18">
        <f>D208</f>
        <v>148.86799999999999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36933</v>
      </c>
      <c r="Q208" s="18">
        <f t="shared" ref="Q208:Q211" si="260">O208*P208</f>
        <v>147.732</v>
      </c>
      <c r="R208" s="92">
        <f t="shared" ref="R208:R211" si="261">P208</f>
        <v>36933</v>
      </c>
      <c r="S208" s="18">
        <f t="shared" ref="S208:S211" si="262">L208+Q208</f>
        <v>147.732</v>
      </c>
      <c r="T208" s="16"/>
      <c r="U208" s="18"/>
      <c r="V208" s="16"/>
      <c r="W208" s="18"/>
      <c r="X208" s="21">
        <v>4.0000000000000001E-3</v>
      </c>
      <c r="Y208" s="14">
        <v>36933</v>
      </c>
      <c r="Z208" s="18">
        <f t="shared" ref="Z208:Z211" si="263">X208*Y208</f>
        <v>147.732</v>
      </c>
      <c r="AA208" s="14">
        <f t="shared" ref="AA208:AA211" si="264">Y208</f>
        <v>36933</v>
      </c>
      <c r="AB208" s="18">
        <f t="shared" ref="AB208:AB211" si="265">U208+Z208</f>
        <v>147.732</v>
      </c>
    </row>
    <row r="209" spans="1:28">
      <c r="A209" s="8">
        <f>+A208+0.01</f>
        <v>8.02</v>
      </c>
      <c r="B209" s="16" t="s">
        <v>135</v>
      </c>
      <c r="C209" s="17">
        <v>9014</v>
      </c>
      <c r="D209" s="18">
        <v>36.055999999999997</v>
      </c>
      <c r="E209" s="17">
        <f t="shared" ref="E209:F211" si="266">C209</f>
        <v>9014</v>
      </c>
      <c r="F209" s="18">
        <f t="shared" si="266"/>
        <v>36.055999999999997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9704</v>
      </c>
      <c r="Q209" s="18">
        <f t="shared" si="260"/>
        <v>38.816000000000003</v>
      </c>
      <c r="R209" s="92">
        <f t="shared" si="261"/>
        <v>9704</v>
      </c>
      <c r="S209" s="18">
        <f t="shared" si="262"/>
        <v>38.816000000000003</v>
      </c>
      <c r="T209" s="16"/>
      <c r="U209" s="18"/>
      <c r="V209" s="16"/>
      <c r="W209" s="18"/>
      <c r="X209" s="21">
        <v>4.0000000000000001E-3</v>
      </c>
      <c r="Y209" s="14">
        <v>9704</v>
      </c>
      <c r="Z209" s="18">
        <f t="shared" si="263"/>
        <v>38.816000000000003</v>
      </c>
      <c r="AA209" s="14">
        <f t="shared" si="264"/>
        <v>9704</v>
      </c>
      <c r="AB209" s="18">
        <f t="shared" si="265"/>
        <v>38.816000000000003</v>
      </c>
    </row>
    <row r="210" spans="1:28">
      <c r="A210" s="8">
        <f>+A209+0.01</f>
        <v>8.0299999999999994</v>
      </c>
      <c r="B210" s="16" t="s">
        <v>136</v>
      </c>
      <c r="C210" s="17">
        <v>2271</v>
      </c>
      <c r="D210" s="18">
        <v>9.0839999999999996</v>
      </c>
      <c r="E210" s="17">
        <f t="shared" si="266"/>
        <v>2271</v>
      </c>
      <c r="F210" s="18">
        <f t="shared" si="266"/>
        <v>9.0839999999999996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2391</v>
      </c>
      <c r="Q210" s="18">
        <f t="shared" si="260"/>
        <v>9.5640000000000001</v>
      </c>
      <c r="R210" s="92">
        <f t="shared" si="261"/>
        <v>2391</v>
      </c>
      <c r="S210" s="18">
        <f t="shared" si="262"/>
        <v>9.5640000000000001</v>
      </c>
      <c r="T210" s="16"/>
      <c r="U210" s="18"/>
      <c r="V210" s="16"/>
      <c r="W210" s="18"/>
      <c r="X210" s="21">
        <v>4.0000000000000001E-3</v>
      </c>
      <c r="Y210" s="14">
        <v>2391</v>
      </c>
      <c r="Z210" s="18">
        <f t="shared" si="263"/>
        <v>9.5640000000000001</v>
      </c>
      <c r="AA210" s="14">
        <f t="shared" si="264"/>
        <v>2391</v>
      </c>
      <c r="AB210" s="18">
        <f t="shared" si="265"/>
        <v>9.5640000000000001</v>
      </c>
    </row>
    <row r="211" spans="1:28">
      <c r="A211" s="8">
        <f>+A210+0.01</f>
        <v>8.0399999999999991</v>
      </c>
      <c r="B211" s="16" t="s">
        <v>137</v>
      </c>
      <c r="C211" s="17">
        <v>21363</v>
      </c>
      <c r="D211" s="18">
        <v>85.451999999999998</v>
      </c>
      <c r="E211" s="17">
        <f t="shared" si="266"/>
        <v>21363</v>
      </c>
      <c r="F211" s="18">
        <f t="shared" si="266"/>
        <v>85.451999999999998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21207</v>
      </c>
      <c r="Q211" s="18">
        <f t="shared" si="260"/>
        <v>84.828000000000003</v>
      </c>
      <c r="R211" s="92">
        <f t="shared" si="261"/>
        <v>21207</v>
      </c>
      <c r="S211" s="18">
        <f t="shared" si="262"/>
        <v>84.828000000000003</v>
      </c>
      <c r="T211" s="16"/>
      <c r="U211" s="18"/>
      <c r="V211" s="16"/>
      <c r="W211" s="18"/>
      <c r="X211" s="21">
        <v>4.0000000000000001E-3</v>
      </c>
      <c r="Y211" s="14">
        <v>21207</v>
      </c>
      <c r="Z211" s="18">
        <f t="shared" si="263"/>
        <v>84.828000000000003</v>
      </c>
      <c r="AA211" s="14">
        <f t="shared" si="264"/>
        <v>21207</v>
      </c>
      <c r="AB211" s="18">
        <f t="shared" si="265"/>
        <v>84.828000000000003</v>
      </c>
    </row>
    <row r="212" spans="1:28" s="50" customFormat="1">
      <c r="A212" s="46"/>
      <c r="B212" s="82" t="s">
        <v>106</v>
      </c>
      <c r="C212" s="83">
        <f>SUM(C208:C211)</f>
        <v>69865</v>
      </c>
      <c r="D212" s="84">
        <f>SUM(D208:D211)</f>
        <v>279.45999999999998</v>
      </c>
      <c r="E212" s="83">
        <f>SUM(E208:E211)</f>
        <v>69865</v>
      </c>
      <c r="F212" s="84">
        <f>SUM(F208:F211)</f>
        <v>279.45999999999998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70235</v>
      </c>
      <c r="Q212" s="84">
        <f t="shared" si="269"/>
        <v>280.94</v>
      </c>
      <c r="R212" s="276">
        <f t="shared" si="269"/>
        <v>70235</v>
      </c>
      <c r="S212" s="84">
        <f t="shared" si="269"/>
        <v>280.94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70235</v>
      </c>
      <c r="Z212" s="84">
        <f>SUM(Z208:Z211)</f>
        <v>280.94</v>
      </c>
      <c r="AA212" s="276">
        <f>SUM(AA208:AA211)</f>
        <v>70235</v>
      </c>
      <c r="AB212" s="84">
        <f>SUM(AB208:AB211)</f>
        <v>280.94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55</v>
      </c>
      <c r="D241" s="164">
        <f>C241*0.429*12</f>
        <v>283.14</v>
      </c>
      <c r="E241" s="163">
        <f>C241</f>
        <v>55</v>
      </c>
      <c r="F241" s="164">
        <f>D241</f>
        <v>283.14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55</v>
      </c>
      <c r="Q241" s="18">
        <f t="shared" ref="Q241:Q254" si="299">O241*P241*12</f>
        <v>300.96000000000004</v>
      </c>
      <c r="R241" s="92">
        <f t="shared" ref="R241:R257" si="300">P241</f>
        <v>55</v>
      </c>
      <c r="S241" s="18">
        <f t="shared" ref="S241:S257" si="301">L241+Q241</f>
        <v>300.96000000000004</v>
      </c>
      <c r="T241" s="162"/>
      <c r="U241" s="164"/>
      <c r="V241" s="162"/>
      <c r="W241" s="164"/>
      <c r="X241" s="166">
        <v>0.45600000000000002</v>
      </c>
      <c r="Y241" s="331">
        <v>55</v>
      </c>
      <c r="Z241" s="121">
        <f>X241*Y241*12</f>
        <v>300.96000000000004</v>
      </c>
      <c r="AA241" s="321">
        <f>Y241</f>
        <v>55</v>
      </c>
      <c r="AB241" s="121">
        <f>U241+Z241</f>
        <v>300.96000000000004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96</v>
      </c>
      <c r="D246" s="176">
        <f>C246*0.6006*12</f>
        <v>691.89120000000003</v>
      </c>
      <c r="E246" s="163">
        <f t="shared" ref="E246:E248" si="309">C246</f>
        <v>96</v>
      </c>
      <c r="F246" s="164">
        <f t="shared" ref="F246:F248" si="310">D246</f>
        <v>691.89120000000003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96</v>
      </c>
      <c r="Q246" s="18">
        <f t="shared" si="299"/>
        <v>736.12800000000004</v>
      </c>
      <c r="R246" s="92">
        <f t="shared" si="300"/>
        <v>96</v>
      </c>
      <c r="S246" s="18">
        <f t="shared" si="301"/>
        <v>736.12800000000004</v>
      </c>
      <c r="T246" s="174"/>
      <c r="U246" s="176"/>
      <c r="V246" s="174"/>
      <c r="W246" s="176"/>
      <c r="X246" s="177">
        <v>0.63900000000000001</v>
      </c>
      <c r="Y246" s="278">
        <v>96</v>
      </c>
      <c r="Z246" s="121">
        <f t="shared" ref="Z246:Z254" si="311">X246*Y246*12</f>
        <v>736.12800000000004</v>
      </c>
      <c r="AA246" s="321">
        <f t="shared" si="306"/>
        <v>96</v>
      </c>
      <c r="AB246" s="121">
        <f t="shared" ref="AB246:AB257" si="312">U246+Z246</f>
        <v>736.12800000000004</v>
      </c>
    </row>
    <row r="247" spans="1:28" s="125" customFormat="1">
      <c r="A247" s="118"/>
      <c r="B247" s="174" t="s">
        <v>151</v>
      </c>
      <c r="C247" s="175">
        <f t="shared" si="308"/>
        <v>117</v>
      </c>
      <c r="D247" s="176">
        <f t="shared" ref="D247:D248" si="313">C247*0.6006*12</f>
        <v>843.24240000000009</v>
      </c>
      <c r="E247" s="163">
        <f t="shared" si="309"/>
        <v>117</v>
      </c>
      <c r="F247" s="164">
        <f t="shared" si="310"/>
        <v>843.24240000000009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117</v>
      </c>
      <c r="Q247" s="18">
        <f t="shared" si="299"/>
        <v>897.15600000000006</v>
      </c>
      <c r="R247" s="92">
        <f t="shared" si="300"/>
        <v>117</v>
      </c>
      <c r="S247" s="18">
        <f t="shared" si="301"/>
        <v>897.15600000000006</v>
      </c>
      <c r="T247" s="174"/>
      <c r="U247" s="176"/>
      <c r="V247" s="174"/>
      <c r="W247" s="176"/>
      <c r="X247" s="177">
        <v>0.63900000000000001</v>
      </c>
      <c r="Y247" s="278">
        <v>117</v>
      </c>
      <c r="Z247" s="121">
        <f t="shared" si="311"/>
        <v>897.15600000000006</v>
      </c>
      <c r="AA247" s="321">
        <f t="shared" si="306"/>
        <v>117</v>
      </c>
      <c r="AB247" s="121">
        <f t="shared" si="312"/>
        <v>897.15600000000006</v>
      </c>
    </row>
    <row r="248" spans="1:28" s="125" customFormat="1">
      <c r="A248" s="118"/>
      <c r="B248" s="174" t="s">
        <v>152</v>
      </c>
      <c r="C248" s="175">
        <f t="shared" si="308"/>
        <v>86</v>
      </c>
      <c r="D248" s="176">
        <f t="shared" si="313"/>
        <v>619.81920000000002</v>
      </c>
      <c r="E248" s="163">
        <f t="shared" si="309"/>
        <v>86</v>
      </c>
      <c r="F248" s="164">
        <f t="shared" si="310"/>
        <v>619.81920000000002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86</v>
      </c>
      <c r="Q248" s="18">
        <f t="shared" si="299"/>
        <v>659.44799999999998</v>
      </c>
      <c r="R248" s="92">
        <f t="shared" si="300"/>
        <v>86</v>
      </c>
      <c r="S248" s="18">
        <f t="shared" si="301"/>
        <v>659.44799999999998</v>
      </c>
      <c r="T248" s="174"/>
      <c r="U248" s="176"/>
      <c r="V248" s="174"/>
      <c r="W248" s="176"/>
      <c r="X248" s="177">
        <v>0.63900000000000001</v>
      </c>
      <c r="Y248" s="278">
        <v>86</v>
      </c>
      <c r="Z248" s="121">
        <f t="shared" si="311"/>
        <v>659.44799999999998</v>
      </c>
      <c r="AA248" s="321">
        <f t="shared" si="306"/>
        <v>86</v>
      </c>
      <c r="AB248" s="121">
        <f t="shared" si="312"/>
        <v>659.44799999999998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63</v>
      </c>
      <c r="D255" s="176">
        <f>C255*0.12*10</f>
        <v>75.599999999999994</v>
      </c>
      <c r="E255" s="163">
        <f t="shared" ref="E255:E257" si="314">C255</f>
        <v>63</v>
      </c>
      <c r="F255" s="164">
        <f t="shared" ref="F255:F257" si="315">D255</f>
        <v>75.599999999999994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63</v>
      </c>
      <c r="Q255" s="18">
        <f>O255*P255*10</f>
        <v>75.599999999999994</v>
      </c>
      <c r="R255" s="92">
        <f t="shared" si="300"/>
        <v>63</v>
      </c>
      <c r="S255" s="18">
        <f t="shared" si="301"/>
        <v>75.599999999999994</v>
      </c>
      <c r="T255" s="178"/>
      <c r="U255" s="176"/>
      <c r="V255" s="178"/>
      <c r="W255" s="176"/>
      <c r="X255" s="177">
        <v>0.12</v>
      </c>
      <c r="Y255" s="278">
        <v>63</v>
      </c>
      <c r="Z255" s="18">
        <f t="shared" ref="Z255:Z257" si="316">X255*Y255*10</f>
        <v>75.599999999999994</v>
      </c>
      <c r="AA255" s="321">
        <f t="shared" si="306"/>
        <v>63</v>
      </c>
      <c r="AB255" s="121">
        <f t="shared" si="312"/>
        <v>75.599999999999994</v>
      </c>
    </row>
    <row r="256" spans="1:28" s="125" customFormat="1">
      <c r="A256" s="118"/>
      <c r="B256" s="178" t="s">
        <v>157</v>
      </c>
      <c r="C256" s="175">
        <f t="shared" ref="C256:C257" si="317">P256</f>
        <v>119</v>
      </c>
      <c r="D256" s="176">
        <f t="shared" ref="D256:D257" si="318">C256*0.12*10</f>
        <v>142.79999999999998</v>
      </c>
      <c r="E256" s="163">
        <f t="shared" si="314"/>
        <v>119</v>
      </c>
      <c r="F256" s="164">
        <f t="shared" si="315"/>
        <v>142.79999999999998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119</v>
      </c>
      <c r="Q256" s="18">
        <f>O256*P256*10</f>
        <v>142.79999999999998</v>
      </c>
      <c r="R256" s="92">
        <f t="shared" si="300"/>
        <v>119</v>
      </c>
      <c r="S256" s="18">
        <f t="shared" si="301"/>
        <v>142.79999999999998</v>
      </c>
      <c r="T256" s="178"/>
      <c r="U256" s="176"/>
      <c r="V256" s="178"/>
      <c r="W256" s="176"/>
      <c r="X256" s="177">
        <v>0.12</v>
      </c>
      <c r="Y256" s="278">
        <v>119</v>
      </c>
      <c r="Z256" s="18">
        <f t="shared" si="316"/>
        <v>142.79999999999998</v>
      </c>
      <c r="AA256" s="321">
        <f t="shared" si="306"/>
        <v>119</v>
      </c>
      <c r="AB256" s="121">
        <f t="shared" si="312"/>
        <v>142.79999999999998</v>
      </c>
    </row>
    <row r="257" spans="1:28" s="125" customFormat="1">
      <c r="A257" s="118"/>
      <c r="B257" s="178" t="s">
        <v>167</v>
      </c>
      <c r="C257" s="175">
        <f t="shared" si="317"/>
        <v>67</v>
      </c>
      <c r="D257" s="176">
        <f t="shared" si="318"/>
        <v>80.399999999999991</v>
      </c>
      <c r="E257" s="163">
        <f t="shared" si="314"/>
        <v>67</v>
      </c>
      <c r="F257" s="164">
        <f t="shared" si="315"/>
        <v>80.399999999999991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67</v>
      </c>
      <c r="Q257" s="18">
        <f>O257*P257*10</f>
        <v>80.399999999999991</v>
      </c>
      <c r="R257" s="92">
        <f t="shared" si="300"/>
        <v>67</v>
      </c>
      <c r="S257" s="18">
        <f t="shared" si="301"/>
        <v>80.399999999999991</v>
      </c>
      <c r="T257" s="178"/>
      <c r="U257" s="176"/>
      <c r="V257" s="178"/>
      <c r="W257" s="176"/>
      <c r="X257" s="177">
        <v>0.12</v>
      </c>
      <c r="Y257" s="278">
        <v>67</v>
      </c>
      <c r="Z257" s="18">
        <f t="shared" si="316"/>
        <v>80.399999999999991</v>
      </c>
      <c r="AA257" s="321">
        <f t="shared" si="306"/>
        <v>67</v>
      </c>
      <c r="AB257" s="121">
        <f t="shared" si="312"/>
        <v>80.399999999999991</v>
      </c>
    </row>
    <row r="258" spans="1:28" s="50" customFormat="1">
      <c r="A258" s="179"/>
      <c r="B258" s="159" t="s">
        <v>106</v>
      </c>
      <c r="C258" s="160">
        <f>SUM(C241:C257)</f>
        <v>603</v>
      </c>
      <c r="D258" s="161">
        <f>SUM(D241:D257)</f>
        <v>2736.8928000000001</v>
      </c>
      <c r="E258" s="160">
        <f>SUM(E241:E257)</f>
        <v>603</v>
      </c>
      <c r="F258" s="161">
        <f>SUM(F241:F257)</f>
        <v>2736.8928000000001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603</v>
      </c>
      <c r="Q258" s="161">
        <f t="shared" si="321"/>
        <v>2892.4920000000002</v>
      </c>
      <c r="R258" s="301">
        <f t="shared" si="321"/>
        <v>603</v>
      </c>
      <c r="S258" s="161">
        <f t="shared" si="321"/>
        <v>2892.4920000000002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603</v>
      </c>
      <c r="Z258" s="161">
        <f t="shared" si="323"/>
        <v>2892.4920000000002</v>
      </c>
      <c r="AA258" s="301">
        <f t="shared" si="323"/>
        <v>603</v>
      </c>
      <c r="AB258" s="161">
        <f t="shared" si="323"/>
        <v>2892.4920000000002</v>
      </c>
    </row>
    <row r="259" spans="1:28" s="50" customFormat="1">
      <c r="A259" s="179"/>
      <c r="B259" s="180" t="s">
        <v>10</v>
      </c>
      <c r="C259" s="181">
        <f>C258</f>
        <v>603</v>
      </c>
      <c r="D259" s="182">
        <f>D258</f>
        <v>2736.8928000000001</v>
      </c>
      <c r="E259" s="181">
        <f>E258</f>
        <v>603</v>
      </c>
      <c r="F259" s="182">
        <f>F258</f>
        <v>2736.8928000000001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603</v>
      </c>
      <c r="Q259" s="182">
        <f t="shared" si="326"/>
        <v>2892.4920000000002</v>
      </c>
      <c r="R259" s="304">
        <f t="shared" si="326"/>
        <v>603</v>
      </c>
      <c r="S259" s="182">
        <f t="shared" si="326"/>
        <v>2892.4920000000002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603</v>
      </c>
      <c r="Z259" s="182">
        <f t="shared" si="328"/>
        <v>2892.4920000000002</v>
      </c>
      <c r="AA259" s="304">
        <f t="shared" si="328"/>
        <v>603</v>
      </c>
      <c r="AB259" s="182">
        <f t="shared" si="328"/>
        <v>2892.4920000000002</v>
      </c>
    </row>
    <row r="260" spans="1:28" s="50" customFormat="1">
      <c r="A260" s="179"/>
      <c r="B260" s="180" t="s">
        <v>168</v>
      </c>
      <c r="C260" s="181">
        <f>C238+C259</f>
        <v>603</v>
      </c>
      <c r="D260" s="182">
        <f>D238+D259</f>
        <v>2736.8928000000001</v>
      </c>
      <c r="E260" s="181">
        <f>E238+E259</f>
        <v>603</v>
      </c>
      <c r="F260" s="182">
        <f>F238+F259</f>
        <v>2736.8928000000001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603</v>
      </c>
      <c r="Q260" s="182">
        <f t="shared" si="331"/>
        <v>2892.4920000000002</v>
      </c>
      <c r="R260" s="304">
        <f t="shared" si="331"/>
        <v>603</v>
      </c>
      <c r="S260" s="182">
        <f t="shared" si="331"/>
        <v>2892.4920000000002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603</v>
      </c>
      <c r="Z260" s="182">
        <f t="shared" si="333"/>
        <v>2892.4920000000002</v>
      </c>
      <c r="AA260" s="304">
        <f t="shared" si="333"/>
        <v>603</v>
      </c>
      <c r="AB260" s="182">
        <f t="shared" si="333"/>
        <v>2892.4920000000002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661</v>
      </c>
      <c r="D264" s="18">
        <v>4.6269999999999998</v>
      </c>
      <c r="E264" s="19">
        <v>613</v>
      </c>
      <c r="F264" s="18">
        <v>4.29</v>
      </c>
      <c r="G264" s="241">
        <f t="shared" ref="G264:G270" si="334">E264/C264*100</f>
        <v>92.738275340393344</v>
      </c>
      <c r="H264" s="18">
        <f t="shared" ref="H264:H270" si="335">F264/D264*100</f>
        <v>92.716663064620704</v>
      </c>
      <c r="I264" s="16"/>
      <c r="J264" s="20"/>
      <c r="K264" s="16"/>
      <c r="L264" s="18"/>
      <c r="M264" s="16"/>
      <c r="N264" s="18"/>
      <c r="O264" s="21">
        <v>0.01</v>
      </c>
      <c r="P264" s="92">
        <v>594</v>
      </c>
      <c r="Q264" s="18">
        <f>O264*P264</f>
        <v>5.94</v>
      </c>
      <c r="R264" s="92">
        <f>P264</f>
        <v>594</v>
      </c>
      <c r="S264" s="18">
        <f>L264+Q264</f>
        <v>5.94</v>
      </c>
      <c r="T264" s="16"/>
      <c r="U264" s="18"/>
      <c r="V264" s="16"/>
      <c r="W264" s="18"/>
      <c r="X264" s="21">
        <v>0.01</v>
      </c>
      <c r="Y264" s="14">
        <v>594</v>
      </c>
      <c r="Z264" s="18">
        <f>X264*Y264</f>
        <v>5.94</v>
      </c>
      <c r="AA264" s="14">
        <f>Y264</f>
        <v>594</v>
      </c>
      <c r="AB264" s="18">
        <f>U264+Z264</f>
        <v>5.94</v>
      </c>
    </row>
    <row r="265" spans="1:28" s="66" customFormat="1">
      <c r="A265" s="8"/>
      <c r="B265" s="16" t="s">
        <v>172</v>
      </c>
      <c r="C265" s="17">
        <v>744</v>
      </c>
      <c r="D265" s="18">
        <v>5.2080000000000002</v>
      </c>
      <c r="E265" s="19">
        <v>711</v>
      </c>
      <c r="F265" s="18">
        <v>3.2</v>
      </c>
      <c r="G265" s="241">
        <f t="shared" si="334"/>
        <v>95.564516129032256</v>
      </c>
      <c r="H265" s="18">
        <f t="shared" si="335"/>
        <v>61.443932411674353</v>
      </c>
      <c r="I265" s="16"/>
      <c r="J265" s="20"/>
      <c r="K265" s="16"/>
      <c r="L265" s="18"/>
      <c r="M265" s="16"/>
      <c r="N265" s="18"/>
      <c r="O265" s="21">
        <v>0.01</v>
      </c>
      <c r="P265" s="92">
        <v>785</v>
      </c>
      <c r="Q265" s="18">
        <f t="shared" ref="Q265:Q282" si="336">O265*P265</f>
        <v>7.8500000000000005</v>
      </c>
      <c r="R265" s="92">
        <f t="shared" ref="R265:R282" si="337">P265</f>
        <v>785</v>
      </c>
      <c r="S265" s="18">
        <f t="shared" ref="S265:S282" si="338">L265+Q265</f>
        <v>7.8500000000000005</v>
      </c>
      <c r="T265" s="16"/>
      <c r="U265" s="18"/>
      <c r="V265" s="16"/>
      <c r="W265" s="18"/>
      <c r="X265" s="21">
        <v>0.01</v>
      </c>
      <c r="Y265" s="14">
        <v>785</v>
      </c>
      <c r="Z265" s="18">
        <f t="shared" ref="Z265:Z270" si="339">X265*Y265</f>
        <v>7.8500000000000005</v>
      </c>
      <c r="AA265" s="14">
        <f t="shared" ref="AA265:AA270" si="340">Y265</f>
        <v>785</v>
      </c>
      <c r="AB265" s="18">
        <f t="shared" ref="AB265:AB270" si="341">U265+Z265</f>
        <v>7.8500000000000005</v>
      </c>
    </row>
    <row r="266" spans="1:28" s="66" customFormat="1">
      <c r="A266" s="8"/>
      <c r="B266" s="16" t="s">
        <v>173</v>
      </c>
      <c r="C266" s="17">
        <v>1047</v>
      </c>
      <c r="D266" s="18">
        <v>7.3289999999999997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969</v>
      </c>
      <c r="Q266" s="18">
        <f t="shared" si="336"/>
        <v>9.69</v>
      </c>
      <c r="R266" s="92">
        <f t="shared" si="337"/>
        <v>969</v>
      </c>
      <c r="S266" s="18">
        <f t="shared" si="338"/>
        <v>9.69</v>
      </c>
      <c r="T266" s="16"/>
      <c r="U266" s="18"/>
      <c r="V266" s="16"/>
      <c r="W266" s="18"/>
      <c r="X266" s="21">
        <v>0.01</v>
      </c>
      <c r="Y266" s="14">
        <v>969</v>
      </c>
      <c r="Z266" s="18">
        <f t="shared" si="339"/>
        <v>9.69</v>
      </c>
      <c r="AA266" s="14">
        <f t="shared" si="340"/>
        <v>969</v>
      </c>
      <c r="AB266" s="18">
        <f t="shared" si="341"/>
        <v>9.69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661</v>
      </c>
      <c r="D268" s="18">
        <v>3.9660000000000002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594</v>
      </c>
      <c r="Q268" s="18">
        <f t="shared" si="336"/>
        <v>5.94</v>
      </c>
      <c r="R268" s="92">
        <f t="shared" si="337"/>
        <v>594</v>
      </c>
      <c r="S268" s="18">
        <f t="shared" si="338"/>
        <v>5.94</v>
      </c>
      <c r="T268" s="16"/>
      <c r="U268" s="18"/>
      <c r="V268" s="16"/>
      <c r="W268" s="18"/>
      <c r="X268" s="21">
        <v>0.01</v>
      </c>
      <c r="Y268" s="14">
        <f>Y264</f>
        <v>594</v>
      </c>
      <c r="Z268" s="18">
        <f t="shared" si="339"/>
        <v>5.94</v>
      </c>
      <c r="AA268" s="14">
        <f t="shared" si="340"/>
        <v>594</v>
      </c>
      <c r="AB268" s="18">
        <f t="shared" si="341"/>
        <v>5.94</v>
      </c>
    </row>
    <row r="269" spans="1:28" s="66" customFormat="1">
      <c r="A269" s="8"/>
      <c r="B269" s="16" t="s">
        <v>172</v>
      </c>
      <c r="C269" s="17">
        <v>744</v>
      </c>
      <c r="D269" s="18">
        <v>4.4640000000000004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785</v>
      </c>
      <c r="Q269" s="18">
        <f t="shared" si="336"/>
        <v>7.8500000000000005</v>
      </c>
      <c r="R269" s="92">
        <f t="shared" si="337"/>
        <v>785</v>
      </c>
      <c r="S269" s="18">
        <f t="shared" si="338"/>
        <v>7.8500000000000005</v>
      </c>
      <c r="T269" s="16"/>
      <c r="U269" s="18"/>
      <c r="V269" s="16"/>
      <c r="W269" s="18"/>
      <c r="X269" s="21">
        <v>0.01</v>
      </c>
      <c r="Y269" s="14">
        <f>Y265</f>
        <v>785</v>
      </c>
      <c r="Z269" s="18">
        <f t="shared" si="339"/>
        <v>7.8500000000000005</v>
      </c>
      <c r="AA269" s="14">
        <f t="shared" si="340"/>
        <v>785</v>
      </c>
      <c r="AB269" s="18">
        <f t="shared" si="341"/>
        <v>7.8500000000000005</v>
      </c>
    </row>
    <row r="270" spans="1:28" s="66" customFormat="1">
      <c r="A270" s="8"/>
      <c r="B270" s="16" t="s">
        <v>173</v>
      </c>
      <c r="C270" s="17">
        <v>1047</v>
      </c>
      <c r="D270" s="18">
        <v>6.282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969</v>
      </c>
      <c r="Q270" s="18">
        <f t="shared" si="336"/>
        <v>9.69</v>
      </c>
      <c r="R270" s="92">
        <f t="shared" si="337"/>
        <v>969</v>
      </c>
      <c r="S270" s="18">
        <f t="shared" si="338"/>
        <v>9.69</v>
      </c>
      <c r="T270" s="16"/>
      <c r="U270" s="18"/>
      <c r="V270" s="16"/>
      <c r="W270" s="18"/>
      <c r="X270" s="21">
        <v>0.01</v>
      </c>
      <c r="Y270" s="14">
        <f>Y266</f>
        <v>969</v>
      </c>
      <c r="Z270" s="18">
        <f t="shared" si="339"/>
        <v>9.69</v>
      </c>
      <c r="AA270" s="14">
        <f t="shared" si="340"/>
        <v>969</v>
      </c>
      <c r="AB270" s="18">
        <f t="shared" si="341"/>
        <v>9.69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3</v>
      </c>
      <c r="D281" s="136">
        <v>0.06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119</v>
      </c>
      <c r="Q282" s="18">
        <f t="shared" si="336"/>
        <v>2.38</v>
      </c>
      <c r="R282" s="92">
        <f t="shared" si="337"/>
        <v>119</v>
      </c>
      <c r="S282" s="18">
        <f t="shared" si="338"/>
        <v>2.38</v>
      </c>
      <c r="T282" s="16"/>
      <c r="U282" s="18"/>
      <c r="V282" s="16"/>
      <c r="W282" s="18"/>
      <c r="X282" s="21">
        <v>1.6E-2</v>
      </c>
      <c r="Y282" s="14">
        <v>119</v>
      </c>
      <c r="Z282" s="18">
        <f t="shared" si="343"/>
        <v>1.9040000000000001</v>
      </c>
      <c r="AA282" s="14">
        <f t="shared" si="344"/>
        <v>119</v>
      </c>
      <c r="AB282" s="18">
        <f t="shared" si="345"/>
        <v>1.9040000000000001</v>
      </c>
    </row>
    <row r="283" spans="1:28" s="50" customFormat="1">
      <c r="A283" s="46"/>
      <c r="B283" s="82" t="s">
        <v>106</v>
      </c>
      <c r="C283" s="83">
        <f>SUM(C268:C282)</f>
        <v>2514</v>
      </c>
      <c r="D283" s="84">
        <f>SUM(D264:D282)</f>
        <v>32.862000000000002</v>
      </c>
      <c r="E283" s="83">
        <f>SUM(E268:E282)</f>
        <v>59</v>
      </c>
      <c r="F283" s="84">
        <f>SUM(F264:F282)</f>
        <v>8.4160000000000004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2617</v>
      </c>
      <c r="Q283" s="84">
        <f t="shared" ref="Q283" si="355">SUM(Q264:Q282)</f>
        <v>52.42</v>
      </c>
      <c r="R283" s="276">
        <f t="shared" ref="R283" si="356">SUM(R268:R282)</f>
        <v>2617</v>
      </c>
      <c r="S283" s="84">
        <f t="shared" ref="S283" si="357">SUM(S264:S282)</f>
        <v>52.42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2617</v>
      </c>
      <c r="Z283" s="84">
        <f t="shared" ref="Z283" si="361">SUM(Z264:Z282)</f>
        <v>51.864000000000004</v>
      </c>
      <c r="AA283" s="276">
        <f t="shared" ref="AA283" si="362">SUM(AA268:AA282)</f>
        <v>2617</v>
      </c>
      <c r="AB283" s="84">
        <f t="shared" ref="AB283" si="363">SUM(AB264:AB282)</f>
        <v>51.864000000000004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16</v>
      </c>
      <c r="D287" s="185">
        <f>C287*12*0.16</f>
        <v>30.72</v>
      </c>
      <c r="E287" s="184">
        <f>C287</f>
        <v>16</v>
      </c>
      <c r="F287" s="185">
        <f>D287</f>
        <v>30.72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28</v>
      </c>
      <c r="Q287" s="18">
        <f>O287*P287*12</f>
        <v>59.135999999999996</v>
      </c>
      <c r="R287" s="92">
        <f t="shared" si="365"/>
        <v>28</v>
      </c>
      <c r="S287" s="18">
        <f t="shared" si="366"/>
        <v>59.135999999999996</v>
      </c>
      <c r="T287" s="183"/>
      <c r="U287" s="185"/>
      <c r="V287" s="183"/>
      <c r="W287" s="185"/>
      <c r="X287" s="188">
        <v>0.17599999999999999</v>
      </c>
      <c r="Y287" s="333">
        <v>28</v>
      </c>
      <c r="Z287" s="18">
        <f>X287*Y287*12</f>
        <v>59.135999999999996</v>
      </c>
      <c r="AA287" s="14">
        <f>Y287</f>
        <v>28</v>
      </c>
      <c r="AB287" s="18">
        <f>U287+Z287</f>
        <v>59.135999999999996</v>
      </c>
    </row>
    <row r="288" spans="1:28" s="66" customFormat="1">
      <c r="A288" s="8"/>
      <c r="B288" s="183" t="s">
        <v>188</v>
      </c>
      <c r="C288" s="184">
        <v>8</v>
      </c>
      <c r="D288" s="185">
        <f>C288*12*0.16</f>
        <v>15.36</v>
      </c>
      <c r="E288" s="184">
        <f t="shared" ref="E288:E296" si="368">C288</f>
        <v>8</v>
      </c>
      <c r="F288" s="185">
        <f t="shared" ref="F288:F296" si="369">D288</f>
        <v>15.36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14</v>
      </c>
      <c r="Q288" s="18">
        <f>O288*P288*12</f>
        <v>29.567999999999998</v>
      </c>
      <c r="R288" s="92">
        <f t="shared" si="365"/>
        <v>14</v>
      </c>
      <c r="S288" s="18">
        <f t="shared" si="366"/>
        <v>29.567999999999998</v>
      </c>
      <c r="T288" s="183"/>
      <c r="U288" s="185"/>
      <c r="V288" s="183"/>
      <c r="W288" s="185"/>
      <c r="X288" s="188">
        <v>0.17599999999999999</v>
      </c>
      <c r="Y288" s="333">
        <v>14</v>
      </c>
      <c r="Z288" s="18">
        <f t="shared" ref="Z288:Z290" si="370">X288*Y288*12</f>
        <v>29.567999999999998</v>
      </c>
      <c r="AA288" s="14">
        <f t="shared" ref="AA288:AA290" si="371">Y288</f>
        <v>14</v>
      </c>
      <c r="AB288" s="18">
        <f t="shared" ref="AB288:AB290" si="372">U288+Z288</f>
        <v>29.567999999999998</v>
      </c>
    </row>
    <row r="289" spans="1:28" s="66" customFormat="1">
      <c r="A289" s="8"/>
      <c r="B289" s="183" t="s">
        <v>189</v>
      </c>
      <c r="C289" s="184">
        <v>8</v>
      </c>
      <c r="D289" s="185">
        <f>C289*12*0.16</f>
        <v>15.36</v>
      </c>
      <c r="E289" s="184">
        <f t="shared" si="368"/>
        <v>8</v>
      </c>
      <c r="F289" s="185">
        <f t="shared" si="369"/>
        <v>15.36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14</v>
      </c>
      <c r="Q289" s="18">
        <f>O289*P289*12</f>
        <v>29.567999999999998</v>
      </c>
      <c r="R289" s="92">
        <f t="shared" si="365"/>
        <v>14</v>
      </c>
      <c r="S289" s="18">
        <f t="shared" si="366"/>
        <v>29.567999999999998</v>
      </c>
      <c r="T289" s="183"/>
      <c r="U289" s="185"/>
      <c r="V289" s="183"/>
      <c r="W289" s="185"/>
      <c r="X289" s="188">
        <v>0.17599999999999999</v>
      </c>
      <c r="Y289" s="333">
        <v>14</v>
      </c>
      <c r="Z289" s="18">
        <f t="shared" si="370"/>
        <v>29.567999999999998</v>
      </c>
      <c r="AA289" s="14">
        <f t="shared" si="371"/>
        <v>14</v>
      </c>
      <c r="AB289" s="18">
        <f t="shared" si="372"/>
        <v>29.567999999999998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14</v>
      </c>
      <c r="Q290" s="18">
        <f>O290*P290*12</f>
        <v>20.16</v>
      </c>
      <c r="R290" s="92">
        <f t="shared" si="365"/>
        <v>14</v>
      </c>
      <c r="S290" s="18">
        <f t="shared" si="366"/>
        <v>20.16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6</v>
      </c>
      <c r="Q291" s="18">
        <f>O291*P291</f>
        <v>6</v>
      </c>
      <c r="R291" s="92">
        <f t="shared" si="365"/>
        <v>6</v>
      </c>
      <c r="S291" s="18">
        <f t="shared" si="366"/>
        <v>6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8</v>
      </c>
      <c r="Q292" s="18">
        <f>O292*P292</f>
        <v>8</v>
      </c>
      <c r="R292" s="92">
        <f t="shared" si="365"/>
        <v>8</v>
      </c>
      <c r="S292" s="18">
        <f t="shared" si="366"/>
        <v>8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8</v>
      </c>
      <c r="D293" s="185">
        <f>C293*0.5</f>
        <v>4</v>
      </c>
      <c r="E293" s="184">
        <f t="shared" si="368"/>
        <v>8</v>
      </c>
      <c r="F293" s="185">
        <f t="shared" si="369"/>
        <v>4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14</v>
      </c>
      <c r="Q293" s="18">
        <f t="shared" ref="Q293:Q296" si="376">O293*P293</f>
        <v>7</v>
      </c>
      <c r="R293" s="92">
        <f t="shared" ref="R293:R296" si="377">P293</f>
        <v>14</v>
      </c>
      <c r="S293" s="18">
        <f t="shared" ref="S293:S296" si="378">L293+Q293</f>
        <v>7</v>
      </c>
      <c r="T293" s="16"/>
      <c r="U293" s="18"/>
      <c r="V293" s="16"/>
      <c r="W293" s="18"/>
      <c r="X293" s="21">
        <v>0.5</v>
      </c>
      <c r="Y293" s="14">
        <v>14</v>
      </c>
      <c r="Z293" s="18">
        <f t="shared" si="373"/>
        <v>7</v>
      </c>
      <c r="AA293" s="14">
        <f t="shared" si="374"/>
        <v>14</v>
      </c>
      <c r="AB293" s="18">
        <f t="shared" si="375"/>
        <v>7</v>
      </c>
    </row>
    <row r="294" spans="1:28" s="66" customFormat="1">
      <c r="A294" s="8">
        <f>+A293+0.01</f>
        <v>12.049999999999999</v>
      </c>
      <c r="B294" s="183" t="s">
        <v>193</v>
      </c>
      <c r="C294" s="184">
        <v>8</v>
      </c>
      <c r="D294" s="185">
        <f>C294*0.3</f>
        <v>2.4</v>
      </c>
      <c r="E294" s="184">
        <f t="shared" si="368"/>
        <v>8</v>
      </c>
      <c r="F294" s="185">
        <f t="shared" si="369"/>
        <v>2.4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14</v>
      </c>
      <c r="Q294" s="18">
        <f t="shared" si="376"/>
        <v>4.2</v>
      </c>
      <c r="R294" s="92">
        <f t="shared" si="377"/>
        <v>14</v>
      </c>
      <c r="S294" s="18">
        <f t="shared" si="378"/>
        <v>4.2</v>
      </c>
      <c r="T294" s="183"/>
      <c r="U294" s="185"/>
      <c r="V294" s="183"/>
      <c r="W294" s="185"/>
      <c r="X294" s="188">
        <v>0.3</v>
      </c>
      <c r="Y294" s="333">
        <v>14</v>
      </c>
      <c r="Z294" s="18">
        <f t="shared" si="373"/>
        <v>4.2</v>
      </c>
      <c r="AA294" s="14">
        <f t="shared" si="374"/>
        <v>14</v>
      </c>
      <c r="AB294" s="18">
        <f t="shared" si="375"/>
        <v>4.2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14</v>
      </c>
      <c r="Q295" s="18">
        <f t="shared" si="376"/>
        <v>1.4000000000000001</v>
      </c>
      <c r="R295" s="92">
        <f t="shared" si="377"/>
        <v>14</v>
      </c>
      <c r="S295" s="18">
        <f t="shared" si="378"/>
        <v>1.4000000000000001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14</v>
      </c>
      <c r="Q296" s="18">
        <f t="shared" si="376"/>
        <v>1.4000000000000001</v>
      </c>
      <c r="R296" s="92">
        <f t="shared" si="377"/>
        <v>14</v>
      </c>
      <c r="S296" s="18">
        <f t="shared" si="378"/>
        <v>1.4000000000000001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8</v>
      </c>
      <c r="D297" s="84">
        <f>SUM(D287:D296)</f>
        <v>67.84</v>
      </c>
      <c r="E297" s="83">
        <f>E293</f>
        <v>8</v>
      </c>
      <c r="F297" s="84">
        <f>SUM(F287:F296)</f>
        <v>67.84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14</v>
      </c>
      <c r="Q297" s="84">
        <f t="shared" ref="Q297" si="386">SUM(Q287:Q296)</f>
        <v>166.43199999999999</v>
      </c>
      <c r="R297" s="276">
        <f t="shared" ref="R297" si="387">R293</f>
        <v>14</v>
      </c>
      <c r="S297" s="84">
        <f t="shared" ref="S297" si="388">SUM(S287:S296)</f>
        <v>166.43199999999999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14</v>
      </c>
      <c r="Z297" s="84">
        <f t="shared" ref="Z297" si="391">SUM(Z287:Z296)</f>
        <v>129.47199999999998</v>
      </c>
      <c r="AA297" s="276">
        <f t="shared" ref="AA297" si="392">AA293</f>
        <v>14</v>
      </c>
      <c r="AB297" s="84">
        <f t="shared" ref="AB297" si="393">SUM(AB287:AB296)</f>
        <v>129.47199999999998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33</v>
      </c>
      <c r="D299" s="18">
        <f>C299*0.162*12</f>
        <v>64.152000000000001</v>
      </c>
      <c r="E299" s="17">
        <f>C299</f>
        <v>33</v>
      </c>
      <c r="F299" s="18">
        <f>D299</f>
        <v>64.152000000000001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34</v>
      </c>
      <c r="Q299" s="18">
        <f>O299*P299*12</f>
        <v>72.705600000000004</v>
      </c>
      <c r="R299" s="92">
        <f>P299</f>
        <v>34</v>
      </c>
      <c r="S299" s="18">
        <f>L299+Q299</f>
        <v>72.705600000000004</v>
      </c>
      <c r="T299" s="16"/>
      <c r="U299" s="18"/>
      <c r="V299" s="16"/>
      <c r="W299" s="18"/>
      <c r="X299" s="21">
        <v>0.1782</v>
      </c>
      <c r="Y299" s="14">
        <v>33</v>
      </c>
      <c r="Z299" s="18">
        <f>X299*Y299*12</f>
        <v>70.5672</v>
      </c>
      <c r="AA299" s="14">
        <f>Y299</f>
        <v>33</v>
      </c>
      <c r="AB299" s="18">
        <f>U299+Z299</f>
        <v>70.5672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34</v>
      </c>
      <c r="Q301" s="18">
        <f t="shared" ref="Q301:Q305" si="400">O301*P301</f>
        <v>3.4000000000000004</v>
      </c>
      <c r="R301" s="92">
        <f t="shared" si="396"/>
        <v>34</v>
      </c>
      <c r="S301" s="18">
        <f t="shared" ref="S301:S305" si="401">L301+Q301</f>
        <v>3.4000000000000004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33</v>
      </c>
      <c r="D302" s="18">
        <f>C302*0.1</f>
        <v>3.3000000000000003</v>
      </c>
      <c r="E302" s="17">
        <f>C302</f>
        <v>33</v>
      </c>
      <c r="F302" s="18">
        <f>D302</f>
        <v>3.3000000000000003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34</v>
      </c>
      <c r="Q302" s="18">
        <f t="shared" si="400"/>
        <v>3.4000000000000004</v>
      </c>
      <c r="R302" s="92">
        <f t="shared" si="396"/>
        <v>34</v>
      </c>
      <c r="S302" s="18">
        <f t="shared" si="401"/>
        <v>3.4000000000000004</v>
      </c>
      <c r="T302" s="16"/>
      <c r="U302" s="18"/>
      <c r="V302" s="16"/>
      <c r="W302" s="18"/>
      <c r="X302" s="21">
        <v>0.1</v>
      </c>
      <c r="Y302" s="14">
        <v>33</v>
      </c>
      <c r="Z302" s="18">
        <f t="shared" si="402"/>
        <v>3.3000000000000003</v>
      </c>
      <c r="AA302" s="14">
        <f t="shared" si="398"/>
        <v>33</v>
      </c>
      <c r="AB302" s="18">
        <f t="shared" si="403"/>
        <v>3.3000000000000003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33</v>
      </c>
      <c r="D303" s="185">
        <f>C303*0.12</f>
        <v>3.96</v>
      </c>
      <c r="E303" s="17">
        <f>C303</f>
        <v>33</v>
      </c>
      <c r="F303" s="18">
        <f>D303</f>
        <v>3.96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34</v>
      </c>
      <c r="Q303" s="18">
        <f t="shared" si="400"/>
        <v>4.08</v>
      </c>
      <c r="R303" s="92">
        <f t="shared" si="396"/>
        <v>34</v>
      </c>
      <c r="S303" s="18">
        <f t="shared" si="401"/>
        <v>4.08</v>
      </c>
      <c r="T303" s="183"/>
      <c r="U303" s="185"/>
      <c r="V303" s="183"/>
      <c r="W303" s="185"/>
      <c r="X303" s="188">
        <v>0.12</v>
      </c>
      <c r="Y303" s="333">
        <v>33</v>
      </c>
      <c r="Z303" s="18">
        <f t="shared" si="402"/>
        <v>3.96</v>
      </c>
      <c r="AA303" s="14">
        <f t="shared" si="398"/>
        <v>33</v>
      </c>
      <c r="AB303" s="18">
        <f t="shared" si="403"/>
        <v>3.96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34</v>
      </c>
      <c r="Q304" s="18">
        <f t="shared" si="400"/>
        <v>1.02</v>
      </c>
      <c r="R304" s="92">
        <f t="shared" si="396"/>
        <v>34</v>
      </c>
      <c r="S304" s="18">
        <f t="shared" si="401"/>
        <v>1.02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34</v>
      </c>
      <c r="Q305" s="18">
        <f t="shared" si="400"/>
        <v>0.68</v>
      </c>
      <c r="R305" s="92">
        <f t="shared" si="396"/>
        <v>34</v>
      </c>
      <c r="S305" s="18">
        <f t="shared" si="401"/>
        <v>0.68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33</v>
      </c>
      <c r="D306" s="84">
        <f>SUM(D299:D305)</f>
        <v>71.411999999999992</v>
      </c>
      <c r="E306" s="83"/>
      <c r="F306" s="84">
        <f>SUM(F299:F305)</f>
        <v>71.411999999999992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34</v>
      </c>
      <c r="Q306" s="84">
        <f>SUM(Q299:Q305)</f>
        <v>85.285600000000017</v>
      </c>
      <c r="R306" s="276">
        <f>R302</f>
        <v>34</v>
      </c>
      <c r="S306" s="84">
        <f>SUM(S299:S305)</f>
        <v>85.285600000000017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33</v>
      </c>
      <c r="Z306" s="84">
        <f>SUM(Z299:Z305)</f>
        <v>77.827199999999991</v>
      </c>
      <c r="AA306" s="276">
        <f>AA302</f>
        <v>33</v>
      </c>
      <c r="AB306" s="84">
        <f>SUM(AB299:AB305)</f>
        <v>77.827199999999991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16.670000000000002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16.670000000000002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594</v>
      </c>
      <c r="Q319" s="18">
        <f>O319*P319</f>
        <v>2.97</v>
      </c>
      <c r="R319" s="92">
        <f>P319</f>
        <v>594</v>
      </c>
      <c r="S319" s="18">
        <f>L319+Q319</f>
        <v>2.97</v>
      </c>
      <c r="T319" s="127"/>
      <c r="U319" s="129"/>
      <c r="V319" s="127"/>
      <c r="W319" s="129"/>
      <c r="X319" s="131">
        <v>5.0000000000000001E-3</v>
      </c>
      <c r="Y319" s="108">
        <v>594</v>
      </c>
      <c r="Z319" s="18">
        <f t="shared" ref="Z319:Z321" si="425">X319*Y319</f>
        <v>2.97</v>
      </c>
      <c r="AA319" s="14">
        <f t="shared" ref="AA319:AA321" si="426">Y319</f>
        <v>594</v>
      </c>
      <c r="AB319" s="18">
        <f t="shared" ref="AB319:AB321" si="427">U319+Z319</f>
        <v>2.97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785</v>
      </c>
      <c r="Q320" s="18">
        <f t="shared" ref="Q320:Q321" si="428">O320*P320</f>
        <v>3.9250000000000003</v>
      </c>
      <c r="R320" s="92">
        <f t="shared" ref="R320:R321" si="429">P320</f>
        <v>785</v>
      </c>
      <c r="S320" s="18">
        <f t="shared" ref="S320:S321" si="430">L320+Q320</f>
        <v>3.9250000000000003</v>
      </c>
      <c r="T320" s="127"/>
      <c r="U320" s="129"/>
      <c r="V320" s="127"/>
      <c r="W320" s="129"/>
      <c r="X320" s="131">
        <v>5.0000000000000001E-3</v>
      </c>
      <c r="Y320" s="108">
        <v>785</v>
      </c>
      <c r="Z320" s="18">
        <f t="shared" si="425"/>
        <v>3.9250000000000003</v>
      </c>
      <c r="AA320" s="14">
        <f t="shared" si="426"/>
        <v>785</v>
      </c>
      <c r="AB320" s="18">
        <f t="shared" si="427"/>
        <v>3.9250000000000003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969</v>
      </c>
      <c r="Q321" s="18">
        <f t="shared" si="428"/>
        <v>4.8449999999999998</v>
      </c>
      <c r="R321" s="92">
        <f t="shared" si="429"/>
        <v>969</v>
      </c>
      <c r="S321" s="18">
        <f t="shared" si="430"/>
        <v>4.8449999999999998</v>
      </c>
      <c r="T321" s="127"/>
      <c r="U321" s="129"/>
      <c r="V321" s="127"/>
      <c r="W321" s="129"/>
      <c r="X321" s="131">
        <v>5.0000000000000001E-3</v>
      </c>
      <c r="Y321" s="108">
        <v>969</v>
      </c>
      <c r="Z321" s="18">
        <f t="shared" si="425"/>
        <v>4.8449999999999998</v>
      </c>
      <c r="AA321" s="14">
        <f t="shared" si="426"/>
        <v>969</v>
      </c>
      <c r="AB321" s="18">
        <f t="shared" si="427"/>
        <v>4.8449999999999998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2348</v>
      </c>
      <c r="Q322" s="84">
        <f t="shared" si="433"/>
        <v>11.74</v>
      </c>
      <c r="R322" s="276">
        <f t="shared" si="433"/>
        <v>2348</v>
      </c>
      <c r="S322" s="84">
        <f t="shared" si="433"/>
        <v>11.74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2348</v>
      </c>
      <c r="Z322" s="84">
        <f>SUM(Z319:Z321)</f>
        <v>11.74</v>
      </c>
      <c r="AA322" s="276">
        <f>SUM(AA319:AA321)</f>
        <v>2348</v>
      </c>
      <c r="AB322" s="84">
        <f>SUM(AB319:AB321)</f>
        <v>11.74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405</v>
      </c>
      <c r="D324" s="18">
        <v>20.25</v>
      </c>
      <c r="E324" s="17">
        <f t="shared" ref="E324:F325" si="435">C324</f>
        <v>405</v>
      </c>
      <c r="F324" s="18">
        <f t="shared" si="435"/>
        <v>20.25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416</v>
      </c>
      <c r="Q324" s="18">
        <f t="shared" ref="Q324:Q325" si="436">O324*P324</f>
        <v>20.8</v>
      </c>
      <c r="R324" s="92">
        <f t="shared" ref="R324:R325" si="437">P324</f>
        <v>416</v>
      </c>
      <c r="S324" s="18">
        <f t="shared" ref="S324:S325" si="438">L324+Q324</f>
        <v>20.8</v>
      </c>
      <c r="T324" s="16"/>
      <c r="U324" s="18"/>
      <c r="V324" s="16"/>
      <c r="W324" s="18"/>
      <c r="X324" s="21">
        <v>0.05</v>
      </c>
      <c r="Y324" s="14">
        <v>416</v>
      </c>
      <c r="Z324" s="18">
        <f t="shared" ref="Z324:Z325" si="439">X324*Y324</f>
        <v>20.8</v>
      </c>
      <c r="AA324" s="14">
        <f t="shared" ref="AA324:AA325" si="440">Y324</f>
        <v>416</v>
      </c>
      <c r="AB324" s="18">
        <f t="shared" ref="AB324:AB325" si="441">U324+Z324</f>
        <v>20.8</v>
      </c>
      <c r="AC324" s="343">
        <f>P324-Y324</f>
        <v>0</v>
      </c>
    </row>
    <row r="325" spans="1:29" s="66" customFormat="1">
      <c r="A325" s="8">
        <v>17.02</v>
      </c>
      <c r="B325" s="16" t="s">
        <v>205</v>
      </c>
      <c r="C325" s="17">
        <v>150</v>
      </c>
      <c r="D325" s="18">
        <v>10.500000000000002</v>
      </c>
      <c r="E325" s="17">
        <f t="shared" si="435"/>
        <v>150</v>
      </c>
      <c r="F325" s="18">
        <f t="shared" si="435"/>
        <v>10.500000000000002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151</v>
      </c>
      <c r="Q325" s="18">
        <f t="shared" si="436"/>
        <v>10.57</v>
      </c>
      <c r="R325" s="92">
        <f t="shared" si="437"/>
        <v>151</v>
      </c>
      <c r="S325" s="18">
        <f t="shared" si="438"/>
        <v>10.57</v>
      </c>
      <c r="T325" s="16"/>
      <c r="U325" s="18"/>
      <c r="V325" s="16"/>
      <c r="W325" s="18"/>
      <c r="X325" s="21">
        <v>7.0000000000000007E-2</v>
      </c>
      <c r="Y325" s="14">
        <v>151</v>
      </c>
      <c r="Z325" s="18">
        <f t="shared" si="439"/>
        <v>10.57</v>
      </c>
      <c r="AA325" s="14">
        <f t="shared" si="440"/>
        <v>151</v>
      </c>
      <c r="AB325" s="18">
        <f t="shared" si="441"/>
        <v>10.57</v>
      </c>
      <c r="AC325" s="343">
        <f>P325-Y325</f>
        <v>0</v>
      </c>
    </row>
    <row r="326" spans="1:29" s="50" customFormat="1">
      <c r="A326" s="46"/>
      <c r="B326" s="82" t="s">
        <v>106</v>
      </c>
      <c r="C326" s="83">
        <f>SUM(C324:C325)</f>
        <v>555</v>
      </c>
      <c r="D326" s="84">
        <f>SUM(D324:D325)</f>
        <v>30.75</v>
      </c>
      <c r="E326" s="83">
        <f>SUM(E324:E325)</f>
        <v>555</v>
      </c>
      <c r="F326" s="84">
        <f>SUM(F324:F325)</f>
        <v>30.75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567</v>
      </c>
      <c r="Q326" s="84">
        <f t="shared" si="444"/>
        <v>31.37</v>
      </c>
      <c r="R326" s="276">
        <f t="shared" si="444"/>
        <v>567</v>
      </c>
      <c r="S326" s="84">
        <f t="shared" si="444"/>
        <v>31.37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567</v>
      </c>
      <c r="Z326" s="84">
        <f t="shared" si="446"/>
        <v>31.37</v>
      </c>
      <c r="AA326" s="276">
        <f t="shared" si="446"/>
        <v>567</v>
      </c>
      <c r="AB326" s="84">
        <f t="shared" si="446"/>
        <v>31.37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530</v>
      </c>
      <c r="D332" s="18">
        <v>39.75</v>
      </c>
      <c r="E332" s="17">
        <f t="shared" ref="E332:F332" si="449">C332</f>
        <v>530</v>
      </c>
      <c r="F332" s="18">
        <f t="shared" si="449"/>
        <v>39.75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547</v>
      </c>
      <c r="Q332" s="18">
        <v>41.024999999999999</v>
      </c>
      <c r="R332" s="92">
        <f>P332</f>
        <v>547</v>
      </c>
      <c r="S332" s="18">
        <f>L332+Q332</f>
        <v>41.024999999999999</v>
      </c>
      <c r="T332" s="16"/>
      <c r="U332" s="18"/>
      <c r="V332" s="16"/>
      <c r="W332" s="18"/>
      <c r="X332" s="21"/>
      <c r="Y332" s="14">
        <v>547</v>
      </c>
      <c r="Z332" s="18">
        <v>41.024999999999999</v>
      </c>
      <c r="AA332" s="14">
        <f>Y332</f>
        <v>547</v>
      </c>
      <c r="AB332" s="18">
        <f>U332+Z332</f>
        <v>41.024999999999999</v>
      </c>
    </row>
    <row r="333" spans="1:29" s="50" customFormat="1">
      <c r="A333" s="46"/>
      <c r="B333" s="82" t="s">
        <v>106</v>
      </c>
      <c r="C333" s="83">
        <f>C332</f>
        <v>530</v>
      </c>
      <c r="D333" s="84">
        <f>D332</f>
        <v>39.75</v>
      </c>
      <c r="E333" s="83">
        <f>E332</f>
        <v>530</v>
      </c>
      <c r="F333" s="84">
        <f>F332</f>
        <v>39.75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547</v>
      </c>
      <c r="Q333" s="84">
        <f t="shared" si="452"/>
        <v>41.024999999999999</v>
      </c>
      <c r="R333" s="276">
        <f t="shared" si="452"/>
        <v>547</v>
      </c>
      <c r="S333" s="84">
        <f t="shared" si="452"/>
        <v>41.024999999999999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547</v>
      </c>
      <c r="Z333" s="84">
        <f>Z332</f>
        <v>41.024999999999999</v>
      </c>
      <c r="AA333" s="276">
        <f>AA332</f>
        <v>547</v>
      </c>
      <c r="AB333" s="84">
        <f>AB332</f>
        <v>41.024999999999999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968</v>
      </c>
      <c r="D336" s="18">
        <v>29.04</v>
      </c>
      <c r="E336" s="17">
        <f>C336</f>
        <v>968</v>
      </c>
      <c r="F336" s="18">
        <f>D336</f>
        <v>29.04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510</v>
      </c>
      <c r="Q336" s="18">
        <f>O336*P336</f>
        <v>15.299999999999999</v>
      </c>
      <c r="R336" s="92">
        <f>P336</f>
        <v>510</v>
      </c>
      <c r="S336" s="18">
        <f>L336+Q336</f>
        <v>15.299999999999999</v>
      </c>
      <c r="T336" s="16"/>
      <c r="U336" s="18"/>
      <c r="V336" s="16"/>
      <c r="W336" s="18"/>
      <c r="X336" s="21">
        <v>0.03</v>
      </c>
      <c r="Y336" s="14">
        <v>445</v>
      </c>
      <c r="Z336" s="18">
        <f t="shared" ref="Z336" si="454">X336*Y336</f>
        <v>13.35</v>
      </c>
      <c r="AA336" s="14">
        <f t="shared" ref="AA336" si="455">Y336</f>
        <v>445</v>
      </c>
      <c r="AB336" s="18">
        <f t="shared" ref="AB336" si="456">U336+Z336</f>
        <v>13.35</v>
      </c>
    </row>
    <row r="337" spans="1:28" s="50" customFormat="1">
      <c r="A337" s="46"/>
      <c r="B337" s="82" t="s">
        <v>106</v>
      </c>
      <c r="C337" s="83">
        <f>C336</f>
        <v>968</v>
      </c>
      <c r="D337" s="84">
        <f>D336</f>
        <v>29.04</v>
      </c>
      <c r="E337" s="83">
        <f>E336</f>
        <v>968</v>
      </c>
      <c r="F337" s="84">
        <f>F336</f>
        <v>29.04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510</v>
      </c>
      <c r="Q337" s="84">
        <f t="shared" si="459"/>
        <v>15.299999999999999</v>
      </c>
      <c r="R337" s="276">
        <f t="shared" si="459"/>
        <v>510</v>
      </c>
      <c r="S337" s="84">
        <f t="shared" si="459"/>
        <v>15.299999999999999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445</v>
      </c>
      <c r="Z337" s="84">
        <f t="shared" si="461"/>
        <v>13.35</v>
      </c>
      <c r="AA337" s="276">
        <f t="shared" si="461"/>
        <v>445</v>
      </c>
      <c r="AB337" s="84">
        <f t="shared" si="461"/>
        <v>13.35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4.17</v>
      </c>
      <c r="E341" s="19"/>
      <c r="F341" s="18">
        <f t="shared" si="465"/>
        <v>4.17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4.16</v>
      </c>
      <c r="E342" s="19"/>
      <c r="F342" s="18">
        <f t="shared" si="465"/>
        <v>4.16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3096</v>
      </c>
      <c r="D346" s="18">
        <v>9.2880000000000003</v>
      </c>
      <c r="E346" s="17">
        <v>2994</v>
      </c>
      <c r="F346" s="18">
        <v>8.9819999999999993</v>
      </c>
      <c r="G346" s="8">
        <f>E346/C346*100</f>
        <v>96.705426356589157</v>
      </c>
      <c r="H346" s="18">
        <f>F346/D346*100</f>
        <v>96.705426356589143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3402</v>
      </c>
      <c r="Q346" s="18">
        <f>O346*P346</f>
        <v>10.206</v>
      </c>
      <c r="R346" s="92">
        <f>P346</f>
        <v>3402</v>
      </c>
      <c r="S346" s="18">
        <f>L346+Q346</f>
        <v>10.206</v>
      </c>
      <c r="T346" s="16"/>
      <c r="U346" s="18"/>
      <c r="V346" s="16"/>
      <c r="W346" s="18"/>
      <c r="X346" s="21">
        <v>3.0000000000000001E-3</v>
      </c>
      <c r="Y346" s="14">
        <v>3066</v>
      </c>
      <c r="Z346" s="18">
        <f t="shared" ref="Z346" si="469">X346*Y346</f>
        <v>9.1980000000000004</v>
      </c>
      <c r="AA346" s="14">
        <f t="shared" ref="AA346" si="470">Y346</f>
        <v>3066</v>
      </c>
      <c r="AB346" s="18">
        <f t="shared" ref="AB346" si="471">U346+Z346</f>
        <v>9.1980000000000004</v>
      </c>
    </row>
    <row r="347" spans="1:28" s="50" customFormat="1">
      <c r="A347" s="46"/>
      <c r="B347" s="47" t="s">
        <v>104</v>
      </c>
      <c r="C347" s="48">
        <f>C346</f>
        <v>3096</v>
      </c>
      <c r="D347" s="49">
        <f>D346</f>
        <v>9.2880000000000003</v>
      </c>
      <c r="E347" s="48">
        <f>E346</f>
        <v>2994</v>
      </c>
      <c r="F347" s="49">
        <f>F346</f>
        <v>8.9819999999999993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3402</v>
      </c>
      <c r="Q347" s="49">
        <f t="shared" si="474"/>
        <v>10.206</v>
      </c>
      <c r="R347" s="286">
        <f t="shared" si="474"/>
        <v>3402</v>
      </c>
      <c r="S347" s="49">
        <f t="shared" si="474"/>
        <v>10.206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3066</v>
      </c>
      <c r="Z347" s="49">
        <f>Z346</f>
        <v>9.1980000000000004</v>
      </c>
      <c r="AA347" s="286">
        <f>AA346</f>
        <v>3066</v>
      </c>
      <c r="AB347" s="49">
        <f>AB346</f>
        <v>9.1980000000000004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>
        <v>20</v>
      </c>
      <c r="D355" s="18">
        <v>194.17</v>
      </c>
      <c r="E355" s="17">
        <f t="shared" si="476"/>
        <v>20</v>
      </c>
      <c r="F355" s="18">
        <f t="shared" si="477"/>
        <v>142</v>
      </c>
      <c r="G355" s="8">
        <f t="shared" si="486"/>
        <v>100</v>
      </c>
      <c r="H355" s="18">
        <f t="shared" si="486"/>
        <v>73.131791728897369</v>
      </c>
      <c r="I355" s="16"/>
      <c r="J355" s="20"/>
      <c r="K355" s="16">
        <v>0</v>
      </c>
      <c r="L355" s="18">
        <v>52.169999999999987</v>
      </c>
      <c r="M355" s="16"/>
      <c r="N355" s="18"/>
      <c r="O355" s="138">
        <v>8.3000000000000007</v>
      </c>
      <c r="P355" s="92">
        <v>2</v>
      </c>
      <c r="Q355" s="18">
        <f t="shared" si="479"/>
        <v>16.600000000000001</v>
      </c>
      <c r="R355" s="92">
        <f t="shared" si="480"/>
        <v>2</v>
      </c>
      <c r="S355" s="18">
        <f t="shared" si="481"/>
        <v>68.769999999999982</v>
      </c>
      <c r="T355" s="16">
        <v>0</v>
      </c>
      <c r="U355" s="18">
        <v>52.169999999999987</v>
      </c>
      <c r="V355" s="16"/>
      <c r="W355" s="18"/>
      <c r="X355" s="138">
        <v>8.3000000000000007</v>
      </c>
      <c r="Y355" s="14">
        <v>2</v>
      </c>
      <c r="Z355" s="18">
        <f t="shared" si="482"/>
        <v>16.600000000000001</v>
      </c>
      <c r="AA355" s="14">
        <f t="shared" si="483"/>
        <v>2</v>
      </c>
      <c r="AB355" s="18">
        <f t="shared" si="484"/>
        <v>68.769999999999982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62.3</v>
      </c>
      <c r="E356" s="17">
        <f t="shared" si="476"/>
        <v>-20</v>
      </c>
      <c r="F356" s="18">
        <f t="shared" si="477"/>
        <v>-142.69999999999999</v>
      </c>
      <c r="G356" s="8" t="e">
        <f t="shared" si="486"/>
        <v>#DIV/0!</v>
      </c>
      <c r="H356" s="18">
        <f t="shared" si="486"/>
        <v>-229.05296950240768</v>
      </c>
      <c r="I356" s="16"/>
      <c r="J356" s="20"/>
      <c r="K356" s="16">
        <v>20</v>
      </c>
      <c r="L356" s="18">
        <v>205</v>
      </c>
      <c r="M356" s="16"/>
      <c r="N356" s="18"/>
      <c r="O356" s="138">
        <v>9.25</v>
      </c>
      <c r="P356" s="92">
        <v>6</v>
      </c>
      <c r="Q356" s="18">
        <f t="shared" si="479"/>
        <v>55.5</v>
      </c>
      <c r="R356" s="92">
        <f t="shared" si="480"/>
        <v>6</v>
      </c>
      <c r="S356" s="18">
        <f t="shared" si="481"/>
        <v>260.5</v>
      </c>
      <c r="T356" s="16">
        <v>20</v>
      </c>
      <c r="U356" s="18">
        <v>205</v>
      </c>
      <c r="V356" s="16"/>
      <c r="W356" s="18"/>
      <c r="X356" s="138">
        <v>9.25</v>
      </c>
      <c r="Y356" s="14">
        <v>6</v>
      </c>
      <c r="Z356" s="18">
        <f t="shared" si="482"/>
        <v>55.5</v>
      </c>
      <c r="AA356" s="14">
        <f t="shared" si="483"/>
        <v>6</v>
      </c>
      <c r="AB356" s="18">
        <f t="shared" si="484"/>
        <v>260.5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20</v>
      </c>
      <c r="D359" s="129">
        <v>38.65</v>
      </c>
      <c r="E359" s="17">
        <f t="shared" si="476"/>
        <v>-8</v>
      </c>
      <c r="F359" s="18">
        <f t="shared" si="477"/>
        <v>0</v>
      </c>
      <c r="G359" s="8">
        <f t="shared" si="486"/>
        <v>-40</v>
      </c>
      <c r="H359" s="18">
        <f t="shared" si="486"/>
        <v>0</v>
      </c>
      <c r="I359" s="127"/>
      <c r="J359" s="130"/>
      <c r="K359" s="127">
        <v>28</v>
      </c>
      <c r="L359" s="129">
        <v>38.65</v>
      </c>
      <c r="M359" s="127"/>
      <c r="N359" s="129"/>
      <c r="O359" s="245">
        <v>2.1</v>
      </c>
      <c r="P359" s="92">
        <v>18</v>
      </c>
      <c r="Q359" s="18">
        <f t="shared" si="479"/>
        <v>37.800000000000004</v>
      </c>
      <c r="R359" s="92">
        <f t="shared" si="480"/>
        <v>18</v>
      </c>
      <c r="S359" s="18">
        <f t="shared" si="481"/>
        <v>76.45</v>
      </c>
      <c r="T359" s="127">
        <v>28</v>
      </c>
      <c r="U359" s="129">
        <v>38.65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38.65</v>
      </c>
    </row>
    <row r="360" spans="1:28">
      <c r="A360" s="8">
        <f t="shared" si="485"/>
        <v>23.110000000000003</v>
      </c>
      <c r="B360" s="16" t="s">
        <v>240</v>
      </c>
      <c r="C360" s="17">
        <v>17</v>
      </c>
      <c r="D360" s="18">
        <v>66.3</v>
      </c>
      <c r="E360" s="17">
        <f t="shared" si="476"/>
        <v>-5</v>
      </c>
      <c r="F360" s="18">
        <f t="shared" si="477"/>
        <v>26.15</v>
      </c>
      <c r="G360" s="8">
        <f t="shared" si="486"/>
        <v>-29.411764705882355</v>
      </c>
      <c r="H360" s="18">
        <f t="shared" si="486"/>
        <v>39.441930618401209</v>
      </c>
      <c r="I360" s="16"/>
      <c r="J360" s="20"/>
      <c r="K360" s="16">
        <v>22</v>
      </c>
      <c r="L360" s="18">
        <v>40.15</v>
      </c>
      <c r="M360" s="16"/>
      <c r="N360" s="18"/>
      <c r="O360" s="138">
        <v>2.1</v>
      </c>
      <c r="P360" s="92">
        <v>22</v>
      </c>
      <c r="Q360" s="18">
        <f t="shared" si="479"/>
        <v>46.2</v>
      </c>
      <c r="R360" s="92">
        <f t="shared" si="480"/>
        <v>22</v>
      </c>
      <c r="S360" s="18">
        <f t="shared" si="481"/>
        <v>86.35</v>
      </c>
      <c r="T360" s="16">
        <v>22</v>
      </c>
      <c r="U360" s="18">
        <v>40.15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40.15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12</v>
      </c>
      <c r="Q361" s="18">
        <f t="shared" si="479"/>
        <v>13.200000000000001</v>
      </c>
      <c r="R361" s="92">
        <f t="shared" si="480"/>
        <v>12</v>
      </c>
      <c r="S361" s="18">
        <f t="shared" si="481"/>
        <v>13.200000000000001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27</v>
      </c>
      <c r="D364" s="129">
        <v>32.4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27</v>
      </c>
      <c r="L364" s="129">
        <v>32.4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32.4</v>
      </c>
      <c r="T364" s="127">
        <v>27</v>
      </c>
      <c r="U364" s="129">
        <v>32.4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32.4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13</v>
      </c>
      <c r="Q367" s="18">
        <f t="shared" si="479"/>
        <v>107.9</v>
      </c>
      <c r="R367" s="92">
        <f t="shared" si="480"/>
        <v>13</v>
      </c>
      <c r="S367" s="18">
        <f t="shared" si="481"/>
        <v>107.9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174</v>
      </c>
      <c r="Q370" s="18">
        <f>O370*P370</f>
        <v>45.24</v>
      </c>
      <c r="R370" s="92">
        <f>P370</f>
        <v>174</v>
      </c>
      <c r="S370" s="18">
        <f>L370+Q370</f>
        <v>45.24</v>
      </c>
      <c r="T370" s="24">
        <v>0</v>
      </c>
      <c r="U370" s="26">
        <v>0</v>
      </c>
      <c r="V370" s="24"/>
      <c r="W370" s="26"/>
      <c r="X370" s="244">
        <v>0.26</v>
      </c>
      <c r="Y370" s="14">
        <v>174</v>
      </c>
      <c r="Z370" s="18">
        <f t="shared" si="482"/>
        <v>45.24</v>
      </c>
      <c r="AA370" s="14">
        <f t="shared" si="483"/>
        <v>174</v>
      </c>
      <c r="AB370" s="18">
        <f t="shared" si="484"/>
        <v>45.24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>
        <v>3</v>
      </c>
      <c r="D373" s="194">
        <v>3</v>
      </c>
      <c r="E373" s="17">
        <f t="shared" si="476"/>
        <v>3</v>
      </c>
      <c r="F373" s="18">
        <f t="shared" si="477"/>
        <v>3</v>
      </c>
      <c r="G373" s="8">
        <f t="shared" si="486"/>
        <v>100</v>
      </c>
      <c r="H373" s="18">
        <f t="shared" si="486"/>
        <v>100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>
        <v>6</v>
      </c>
      <c r="D374" s="194">
        <v>6</v>
      </c>
      <c r="E374" s="17">
        <f t="shared" si="476"/>
        <v>6</v>
      </c>
      <c r="F374" s="18">
        <f t="shared" si="477"/>
        <v>6</v>
      </c>
      <c r="G374" s="8">
        <f t="shared" si="486"/>
        <v>100</v>
      </c>
      <c r="H374" s="18">
        <f t="shared" si="486"/>
        <v>100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6</v>
      </c>
      <c r="Q381" s="18">
        <f t="shared" si="487"/>
        <v>186</v>
      </c>
      <c r="R381" s="92">
        <f t="shared" si="488"/>
        <v>6</v>
      </c>
      <c r="S381" s="18">
        <f t="shared" si="489"/>
        <v>186</v>
      </c>
      <c r="T381" s="263">
        <v>0</v>
      </c>
      <c r="U381" s="265">
        <v>0</v>
      </c>
      <c r="V381" s="263"/>
      <c r="W381" s="265"/>
      <c r="X381" s="268">
        <v>31</v>
      </c>
      <c r="Y381" s="14"/>
      <c r="Z381" s="18">
        <f t="shared" si="482"/>
        <v>0</v>
      </c>
      <c r="AA381" s="14">
        <f t="shared" si="483"/>
        <v>0</v>
      </c>
      <c r="AB381" s="18">
        <f t="shared" si="484"/>
        <v>0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93</v>
      </c>
      <c r="D384" s="84">
        <f>SUM(D350:D383)</f>
        <v>402.81999999999994</v>
      </c>
      <c r="E384" s="83">
        <f>SUM(E350:E383)</f>
        <v>-4</v>
      </c>
      <c r="F384" s="84">
        <f>SUM(F350:F383)</f>
        <v>34.45000000000001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97</v>
      </c>
      <c r="L384" s="84">
        <f t="shared" si="490"/>
        <v>368.36999999999989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253</v>
      </c>
      <c r="Q384" s="84">
        <f t="shared" si="491"/>
        <v>508.44000000000005</v>
      </c>
      <c r="R384" s="276">
        <f t="shared" si="491"/>
        <v>253</v>
      </c>
      <c r="S384" s="84">
        <f t="shared" si="491"/>
        <v>876.81</v>
      </c>
      <c r="T384" s="83">
        <f t="shared" si="491"/>
        <v>97</v>
      </c>
      <c r="U384" s="84">
        <f t="shared" si="491"/>
        <v>368.36999999999989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182</v>
      </c>
      <c r="Z384" s="84">
        <f t="shared" si="492"/>
        <v>117.34</v>
      </c>
      <c r="AA384" s="276">
        <f t="shared" si="492"/>
        <v>182</v>
      </c>
      <c r="AB384" s="84">
        <f t="shared" si="492"/>
        <v>485.70999999999992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180.96104249999999</v>
      </c>
      <c r="R388" s="92"/>
      <c r="S388" s="18">
        <f>Q388</f>
        <v>180.96104249999999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180.96104249999999</v>
      </c>
      <c r="R391" s="276">
        <f t="shared" si="500"/>
        <v>0</v>
      </c>
      <c r="S391" s="84">
        <f t="shared" si="500"/>
        <v>180.96104249999999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19.54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666</v>
      </c>
      <c r="Q393" s="129">
        <v>30.824000000000002</v>
      </c>
      <c r="R393" s="92">
        <f>P393</f>
        <v>666</v>
      </c>
      <c r="S393" s="18">
        <f>Q393</f>
        <v>30.824000000000002</v>
      </c>
      <c r="T393" s="127"/>
      <c r="U393" s="129"/>
      <c r="V393" s="127"/>
      <c r="W393" s="129"/>
      <c r="X393" s="131"/>
      <c r="Y393" s="108">
        <v>666</v>
      </c>
      <c r="Z393" s="129">
        <v>30.824000000000002</v>
      </c>
      <c r="AA393" s="14">
        <f t="shared" ref="AA393:AA396" si="503">Y393</f>
        <v>666</v>
      </c>
      <c r="AB393" s="18">
        <f t="shared" ref="AB393:AB396" si="504">U393+Z393</f>
        <v>30.824000000000002</v>
      </c>
    </row>
    <row r="394" spans="1:29">
      <c r="A394" s="126"/>
      <c r="B394" s="127" t="s">
        <v>172</v>
      </c>
      <c r="C394" s="128"/>
      <c r="D394" s="129">
        <v>8.68</v>
      </c>
      <c r="E394" s="189">
        <v>46090</v>
      </c>
      <c r="F394" s="129">
        <v>2.77</v>
      </c>
      <c r="G394" s="8" t="e">
        <f t="shared" si="502"/>
        <v>#DIV/0!</v>
      </c>
      <c r="H394" s="18">
        <f t="shared" si="502"/>
        <v>31.912442396313367</v>
      </c>
      <c r="I394" s="127"/>
      <c r="J394" s="130"/>
      <c r="K394" s="127"/>
      <c r="L394" s="129"/>
      <c r="M394" s="127"/>
      <c r="N394" s="129"/>
      <c r="O394" s="131"/>
      <c r="P394" s="277">
        <v>12540</v>
      </c>
      <c r="Q394" s="129">
        <v>15.048</v>
      </c>
      <c r="R394" s="92">
        <f t="shared" ref="R394:R396" si="505">P394</f>
        <v>12540</v>
      </c>
      <c r="S394" s="18">
        <f t="shared" ref="S394:S396" si="506">Q394</f>
        <v>15.048</v>
      </c>
      <c r="T394" s="127"/>
      <c r="U394" s="129"/>
      <c r="V394" s="127"/>
      <c r="W394" s="129"/>
      <c r="X394" s="131"/>
      <c r="Y394" s="108">
        <v>12540</v>
      </c>
      <c r="Z394" s="129">
        <v>13</v>
      </c>
      <c r="AA394" s="14">
        <f t="shared" si="503"/>
        <v>12540</v>
      </c>
      <c r="AB394" s="18">
        <f t="shared" si="504"/>
        <v>13</v>
      </c>
    </row>
    <row r="395" spans="1:29">
      <c r="A395" s="126"/>
      <c r="B395" s="127" t="s">
        <v>173</v>
      </c>
      <c r="C395" s="128"/>
      <c r="D395" s="129">
        <v>26.42</v>
      </c>
      <c r="E395" s="189">
        <v>28549</v>
      </c>
      <c r="F395" s="129">
        <v>2.2799999999999998</v>
      </c>
      <c r="G395" s="8" t="e">
        <f t="shared" si="502"/>
        <v>#DIV/0!</v>
      </c>
      <c r="H395" s="18">
        <f t="shared" si="502"/>
        <v>8.6298258894776669</v>
      </c>
      <c r="I395" s="127"/>
      <c r="J395" s="130"/>
      <c r="K395" s="127"/>
      <c r="L395" s="129"/>
      <c r="M395" s="127"/>
      <c r="N395" s="129"/>
      <c r="O395" s="131"/>
      <c r="P395" s="277">
        <v>153</v>
      </c>
      <c r="Q395" s="129">
        <v>50.2</v>
      </c>
      <c r="R395" s="92">
        <f t="shared" si="505"/>
        <v>153</v>
      </c>
      <c r="S395" s="18">
        <f t="shared" si="506"/>
        <v>50.2</v>
      </c>
      <c r="T395" s="127"/>
      <c r="U395" s="129"/>
      <c r="V395" s="127"/>
      <c r="W395" s="129"/>
      <c r="X395" s="131"/>
      <c r="Y395" s="108">
        <v>153</v>
      </c>
      <c r="Z395" s="129">
        <v>45</v>
      </c>
      <c r="AA395" s="14">
        <f t="shared" si="503"/>
        <v>153</v>
      </c>
      <c r="AB395" s="18">
        <f t="shared" si="504"/>
        <v>45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26.756382712499999</v>
      </c>
      <c r="R396" s="92">
        <f t="shared" si="505"/>
        <v>0</v>
      </c>
      <c r="S396" s="18">
        <f t="shared" si="506"/>
        <v>26.756382712499999</v>
      </c>
      <c r="T396" s="16"/>
      <c r="U396" s="18"/>
      <c r="V396" s="16"/>
      <c r="W396" s="18"/>
      <c r="X396" s="21"/>
      <c r="Y396" s="14"/>
      <c r="Z396" s="18">
        <v>22</v>
      </c>
      <c r="AA396" s="14">
        <f t="shared" si="503"/>
        <v>0</v>
      </c>
      <c r="AB396" s="18">
        <f t="shared" si="504"/>
        <v>22</v>
      </c>
    </row>
    <row r="397" spans="1:29" s="50" customFormat="1">
      <c r="A397" s="46"/>
      <c r="B397" s="82" t="s">
        <v>106</v>
      </c>
      <c r="C397" s="83"/>
      <c r="D397" s="84">
        <f>SUM(D393:D396)</f>
        <v>78.472000000000008</v>
      </c>
      <c r="E397" s="83">
        <f>SUM(E393:E396)</f>
        <v>74639</v>
      </c>
      <c r="F397" s="84">
        <f>SUM(F393:F396)</f>
        <v>5.05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13359</v>
      </c>
      <c r="Q397" s="84">
        <f t="shared" si="508"/>
        <v>122.8283827125</v>
      </c>
      <c r="R397" s="276">
        <f t="shared" si="508"/>
        <v>13359</v>
      </c>
      <c r="S397" s="84">
        <f t="shared" si="508"/>
        <v>122.8283827125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13359</v>
      </c>
      <c r="Z397" s="84">
        <f>SUM(Z393:Z396)</f>
        <v>110.824</v>
      </c>
      <c r="AA397" s="276">
        <f>SUM(AA393:AA396)</f>
        <v>13359</v>
      </c>
      <c r="AB397" s="84">
        <f>SUM(AB393:AB396)</f>
        <v>110.824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4044.3209000000002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3328.7128000000002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97</v>
      </c>
      <c r="L398" s="84">
        <f>SUM(L21+L44+L52+L76+L86+L109+L117+L141+L147+L149+L156+L162+L168+L174+L180+L186+L192+L206+L212+L216+L237+L258+L283+L297+L306+L311+L315+L322+L326+L330+L333+L337+L343+L347+L384+L391+L397)</f>
        <v>368.36999999999989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168323</v>
      </c>
      <c r="Q398" s="84">
        <f>SUM(Q21+Q44+Q52+Q76+Q86+Q109+Q117+Q141+Q147+Q149+Q156+Q162+Q168+Q174+Q180+Q186+Q192+Q206+Q212+Q216+Q237+Q258+Q283+Q297+Q306+Q311+Q315+Q322+Q326+Q330+Q333+Q337+Q343+Q347+Q384+Q391+Q397)</f>
        <v>4772.0690252124996</v>
      </c>
      <c r="R398" s="276">
        <f>R397+R391+R384+R347+R343+R337+R333+R330+R326+R322+R315+R311+R306+R297+R283+R260+R216+R212+R206+R193+R147+R143+R78</f>
        <v>168323</v>
      </c>
      <c r="S398" s="84">
        <f>SUM(S21+S44+S52+S76+S86+S109+S117+S141+S147+S149+S156+S162+S168+S174+S180+S186+S192+S206+S212+S216+S237+S258+S283+S297+S306+S311+S315+S322+S326+S330+S333+S337+S343+S347+S384+S391+S397)</f>
        <v>5140.4390252125004</v>
      </c>
      <c r="T398" s="83">
        <f>T397+T391+T384+T347+T343+T337+T333+T330+T326+T322+T315+T311+T306+T297+T283+T260+T216+T212+T206+T193+T147+T143+T78</f>
        <v>97</v>
      </c>
      <c r="U398" s="84">
        <f>SUM(U21+U44+U52+U76+U86+U109+U117+U141+U147+U149+U156+U162+U168+U174+U180+U186+U192+U206+U212+U216+U237+U258+U283+U297+U306+U311+U315+U322+U326+U330+U333+U337+U343+U347+U384+U391+U397)</f>
        <v>368.36999999999989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167570</v>
      </c>
      <c r="Z398" s="84">
        <f>SUM(Z21+Z44+Z52+Z76+Z86+Z109+Z117+Z141+Z147+Z149+Z156+Z162+Z168+Z174+Z180+Z186+Z192+Z206+Z212+Z216+Z237+Z258+Z283+Z297+Z306+Z311+Z315+Z322+Z326+Z330+Z333+Z337+Z343+Z347+Z384+Z391+Z397)</f>
        <v>4289.6711999999998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167570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4658.0411999999997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4044.3209000000002</v>
      </c>
      <c r="E403" s="82"/>
      <c r="F403" s="84">
        <f>F398</f>
        <v>3328.7128000000002</v>
      </c>
      <c r="G403" s="82"/>
      <c r="H403" s="82"/>
      <c r="I403" s="82"/>
      <c r="J403" s="84">
        <f>J398</f>
        <v>0</v>
      </c>
      <c r="K403" s="83"/>
      <c r="L403" s="84">
        <f>L398</f>
        <v>368.36999999999989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4772.0690252124996</v>
      </c>
      <c r="R403" s="276"/>
      <c r="S403" s="84">
        <f>S398</f>
        <v>5140.4390252125004</v>
      </c>
      <c r="T403" s="83"/>
      <c r="U403" s="84">
        <f>U398</f>
        <v>368.36999999999989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4289.6711999999998</v>
      </c>
      <c r="AA403" s="276"/>
      <c r="AB403" s="84">
        <f>AB398</f>
        <v>4658.0411999999997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/>
      <c r="Q407" s="18">
        <f>O407*P407</f>
        <v>0</v>
      </c>
      <c r="R407" s="92">
        <f>P407</f>
        <v>0</v>
      </c>
      <c r="S407" s="18">
        <f>L407+Q407</f>
        <v>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/>
      <c r="Q412" s="18">
        <f t="shared" si="512"/>
        <v>0</v>
      </c>
      <c r="R412" s="92">
        <f t="shared" si="513"/>
        <v>0</v>
      </c>
      <c r="S412" s="18">
        <f t="shared" si="514"/>
        <v>0</v>
      </c>
      <c r="T412" s="22"/>
      <c r="U412" s="18"/>
      <c r="V412" s="22"/>
      <c r="W412" s="18"/>
      <c r="X412" s="21">
        <v>3</v>
      </c>
      <c r="Y412" s="14"/>
      <c r="Z412" s="18">
        <f t="shared" si="515"/>
        <v>0</v>
      </c>
      <c r="AA412" s="14">
        <f t="shared" si="516"/>
        <v>0</v>
      </c>
      <c r="AB412" s="18">
        <f t="shared" si="517"/>
        <v>0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/>
      <c r="Q413" s="18">
        <f t="shared" si="512"/>
        <v>0</v>
      </c>
      <c r="R413" s="92">
        <f t="shared" si="513"/>
        <v>0</v>
      </c>
      <c r="S413" s="18">
        <f t="shared" si="514"/>
        <v>0</v>
      </c>
      <c r="T413" s="22"/>
      <c r="U413" s="18"/>
      <c r="V413" s="22"/>
      <c r="W413" s="18"/>
      <c r="X413" s="21">
        <v>3.5</v>
      </c>
      <c r="Y413" s="14"/>
      <c r="Z413" s="18">
        <f t="shared" si="515"/>
        <v>0</v>
      </c>
      <c r="AA413" s="14">
        <f t="shared" si="516"/>
        <v>0</v>
      </c>
      <c r="AB413" s="18">
        <f t="shared" si="517"/>
        <v>0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/>
      <c r="Q414" s="18">
        <f t="shared" si="512"/>
        <v>0</v>
      </c>
      <c r="R414" s="92">
        <f t="shared" si="513"/>
        <v>0</v>
      </c>
      <c r="S414" s="18">
        <f t="shared" si="514"/>
        <v>0</v>
      </c>
      <c r="T414" s="22"/>
      <c r="U414" s="18"/>
      <c r="V414" s="22"/>
      <c r="W414" s="18"/>
      <c r="X414" s="21">
        <v>0.75</v>
      </c>
      <c r="Y414" s="14"/>
      <c r="Z414" s="18">
        <f t="shared" si="515"/>
        <v>0</v>
      </c>
      <c r="AA414" s="14">
        <f t="shared" si="516"/>
        <v>0</v>
      </c>
      <c r="AB414" s="18">
        <f t="shared" si="517"/>
        <v>0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/>
      <c r="Q415" s="18">
        <f t="shared" si="512"/>
        <v>0</v>
      </c>
      <c r="R415" s="92">
        <f t="shared" si="513"/>
        <v>0</v>
      </c>
      <c r="S415" s="18">
        <f t="shared" si="514"/>
        <v>0</v>
      </c>
      <c r="T415" s="22"/>
      <c r="U415" s="18"/>
      <c r="V415" s="22"/>
      <c r="W415" s="18"/>
      <c r="X415" s="21">
        <v>0.9</v>
      </c>
      <c r="Y415" s="14"/>
      <c r="Z415" s="18">
        <f t="shared" si="515"/>
        <v>0</v>
      </c>
      <c r="AA415" s="14">
        <f t="shared" si="516"/>
        <v>0</v>
      </c>
      <c r="AB415" s="18">
        <f t="shared" si="517"/>
        <v>0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0</v>
      </c>
      <c r="R416" s="276"/>
      <c r="S416" s="84">
        <f>SUM(S407:S415)</f>
        <v>0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0</v>
      </c>
      <c r="AA416" s="276"/>
      <c r="AB416" s="84">
        <f>SUM(AB407:AB415)</f>
        <v>0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/>
      <c r="D418" s="53"/>
      <c r="E418" s="17">
        <f t="shared" ref="E418:F439" si="520">C418</f>
        <v>0</v>
      </c>
      <c r="F418" s="18">
        <f t="shared" si="520"/>
        <v>0</v>
      </c>
      <c r="G418" s="8" t="e">
        <f t="shared" ref="G418:H439" si="521">E418/C418*100</f>
        <v>#DIV/0!</v>
      </c>
      <c r="H418" s="18" t="e">
        <f t="shared" si="521"/>
        <v>#DIV/0!</v>
      </c>
      <c r="I418" s="51"/>
      <c r="J418" s="55"/>
      <c r="K418" s="51"/>
      <c r="L418" s="53"/>
      <c r="M418" s="51"/>
      <c r="N418" s="53"/>
      <c r="O418" s="250">
        <v>0.18</v>
      </c>
      <c r="P418" s="287"/>
      <c r="Q418" s="18">
        <f t="shared" ref="Q418:Q439" si="522">O418*P418</f>
        <v>0</v>
      </c>
      <c r="R418" s="92">
        <f t="shared" ref="R418:R439" si="523">P418</f>
        <v>0</v>
      </c>
      <c r="S418" s="18">
        <f t="shared" ref="S418:S439" si="524">L418+Q418</f>
        <v>0</v>
      </c>
      <c r="T418" s="51"/>
      <c r="U418" s="53"/>
      <c r="V418" s="51"/>
      <c r="W418" s="53"/>
      <c r="X418" s="250">
        <v>0.18</v>
      </c>
      <c r="Y418" s="312"/>
      <c r="Z418" s="18">
        <f t="shared" ref="Z418:Z439" si="525">X418*Y418</f>
        <v>0</v>
      </c>
      <c r="AA418" s="14">
        <f t="shared" ref="AA418:AA439" si="526">Y418</f>
        <v>0</v>
      </c>
      <c r="AB418" s="18">
        <f t="shared" ref="AB418:AB439" si="527">U418+Z418</f>
        <v>0</v>
      </c>
    </row>
    <row r="419" spans="1:28">
      <c r="A419" s="206">
        <f>+A418+0.01</f>
        <v>26.110000000000003</v>
      </c>
      <c r="B419" s="51" t="s">
        <v>285</v>
      </c>
      <c r="C419" s="52"/>
      <c r="D419" s="53"/>
      <c r="E419" s="17">
        <f t="shared" si="520"/>
        <v>0</v>
      </c>
      <c r="F419" s="18">
        <f t="shared" si="520"/>
        <v>0</v>
      </c>
      <c r="G419" s="8" t="e">
        <f t="shared" si="521"/>
        <v>#DIV/0!</v>
      </c>
      <c r="H419" s="18" t="e">
        <f t="shared" si="521"/>
        <v>#DIV/0!</v>
      </c>
      <c r="I419" s="51"/>
      <c r="J419" s="55"/>
      <c r="K419" s="51"/>
      <c r="L419" s="53"/>
      <c r="M419" s="51"/>
      <c r="N419" s="53"/>
      <c r="O419" s="250">
        <v>1.2E-2</v>
      </c>
      <c r="P419" s="287"/>
      <c r="Q419" s="18">
        <f t="shared" si="522"/>
        <v>0</v>
      </c>
      <c r="R419" s="92">
        <f t="shared" si="523"/>
        <v>0</v>
      </c>
      <c r="S419" s="18">
        <f t="shared" si="524"/>
        <v>0</v>
      </c>
      <c r="T419" s="51"/>
      <c r="U419" s="53"/>
      <c r="V419" s="51"/>
      <c r="W419" s="53"/>
      <c r="X419" s="250">
        <v>1.2E-2</v>
      </c>
      <c r="Y419" s="312"/>
      <c r="Z419" s="18">
        <f t="shared" si="525"/>
        <v>0</v>
      </c>
      <c r="AA419" s="14">
        <f t="shared" si="526"/>
        <v>0</v>
      </c>
      <c r="AB419" s="18">
        <f t="shared" si="527"/>
        <v>0</v>
      </c>
    </row>
    <row r="420" spans="1:28" ht="47.25">
      <c r="A420" s="206">
        <f>+A419+0.01</f>
        <v>26.120000000000005</v>
      </c>
      <c r="B420" s="51" t="s">
        <v>286</v>
      </c>
      <c r="C420" s="52"/>
      <c r="D420" s="53"/>
      <c r="E420" s="17">
        <f t="shared" si="520"/>
        <v>0</v>
      </c>
      <c r="F420" s="18">
        <f t="shared" si="520"/>
        <v>0</v>
      </c>
      <c r="G420" s="8" t="e">
        <f t="shared" si="521"/>
        <v>#DIV/0!</v>
      </c>
      <c r="H420" s="18" t="e">
        <f t="shared" si="521"/>
        <v>#DIV/0!</v>
      </c>
      <c r="I420" s="51"/>
      <c r="J420" s="55"/>
      <c r="K420" s="51"/>
      <c r="L420" s="53"/>
      <c r="M420" s="51"/>
      <c r="N420" s="53"/>
      <c r="O420" s="250">
        <v>0.01</v>
      </c>
      <c r="P420" s="287"/>
      <c r="Q420" s="18">
        <f t="shared" si="522"/>
        <v>0</v>
      </c>
      <c r="R420" s="92">
        <f t="shared" si="523"/>
        <v>0</v>
      </c>
      <c r="S420" s="18">
        <f t="shared" si="524"/>
        <v>0</v>
      </c>
      <c r="T420" s="51"/>
      <c r="U420" s="53"/>
      <c r="V420" s="51"/>
      <c r="W420" s="53"/>
      <c r="X420" s="250">
        <v>0.01</v>
      </c>
      <c r="Y420" s="312"/>
      <c r="Z420" s="18">
        <f t="shared" si="525"/>
        <v>0</v>
      </c>
      <c r="AA420" s="14">
        <f t="shared" si="526"/>
        <v>0</v>
      </c>
      <c r="AB420" s="18">
        <f t="shared" si="527"/>
        <v>0</v>
      </c>
    </row>
    <row r="421" spans="1:28">
      <c r="A421" s="206">
        <f>+A420+0.01</f>
        <v>26.130000000000006</v>
      </c>
      <c r="B421" s="51" t="s">
        <v>40</v>
      </c>
      <c r="C421" s="52"/>
      <c r="D421" s="53"/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/>
      <c r="D422" s="18"/>
      <c r="E422" s="17">
        <f t="shared" si="520"/>
        <v>0</v>
      </c>
      <c r="F422" s="18">
        <f t="shared" si="520"/>
        <v>0</v>
      </c>
      <c r="G422" s="8" t="e">
        <f t="shared" si="521"/>
        <v>#DIV/0!</v>
      </c>
      <c r="H422" s="18" t="e">
        <f t="shared" si="521"/>
        <v>#DIV/0!</v>
      </c>
      <c r="I422" s="22"/>
      <c r="J422" s="23"/>
      <c r="K422" s="22"/>
      <c r="L422" s="18"/>
      <c r="M422" s="22"/>
      <c r="N422" s="18"/>
      <c r="O422" s="21">
        <v>3</v>
      </c>
      <c r="P422" s="92"/>
      <c r="Q422" s="18">
        <f t="shared" si="522"/>
        <v>0</v>
      </c>
      <c r="R422" s="92">
        <f t="shared" si="523"/>
        <v>0</v>
      </c>
      <c r="S422" s="18">
        <f t="shared" si="524"/>
        <v>0</v>
      </c>
      <c r="T422" s="22"/>
      <c r="U422" s="18"/>
      <c r="V422" s="22"/>
      <c r="W422" s="18"/>
      <c r="X422" s="21">
        <v>3</v>
      </c>
      <c r="Y422" s="14"/>
      <c r="Z422" s="18">
        <f t="shared" si="525"/>
        <v>0</v>
      </c>
      <c r="AA422" s="14">
        <f t="shared" si="526"/>
        <v>0</v>
      </c>
      <c r="AB422" s="18">
        <f t="shared" si="527"/>
        <v>0</v>
      </c>
    </row>
    <row r="423" spans="1:28" ht="31.5">
      <c r="A423" s="206" t="s">
        <v>43</v>
      </c>
      <c r="B423" s="22" t="s">
        <v>77</v>
      </c>
      <c r="C423" s="17"/>
      <c r="D423" s="18"/>
      <c r="E423" s="17">
        <f t="shared" si="520"/>
        <v>0</v>
      </c>
      <c r="F423" s="18">
        <f t="shared" si="520"/>
        <v>0</v>
      </c>
      <c r="G423" s="8" t="e">
        <f t="shared" si="521"/>
        <v>#DIV/0!</v>
      </c>
      <c r="H423" s="18" t="e">
        <f t="shared" si="521"/>
        <v>#DIV/0!</v>
      </c>
      <c r="I423" s="22"/>
      <c r="J423" s="23"/>
      <c r="K423" s="22"/>
      <c r="L423" s="18"/>
      <c r="M423" s="22"/>
      <c r="N423" s="18"/>
      <c r="O423" s="21">
        <v>3</v>
      </c>
      <c r="P423" s="92"/>
      <c r="Q423" s="18">
        <f t="shared" si="522"/>
        <v>0</v>
      </c>
      <c r="R423" s="92">
        <f t="shared" si="523"/>
        <v>0</v>
      </c>
      <c r="S423" s="18">
        <f t="shared" si="524"/>
        <v>0</v>
      </c>
      <c r="T423" s="22"/>
      <c r="U423" s="18"/>
      <c r="V423" s="22"/>
      <c r="W423" s="18"/>
      <c r="X423" s="21">
        <v>3</v>
      </c>
      <c r="Y423" s="14"/>
      <c r="Z423" s="18">
        <f t="shared" si="525"/>
        <v>0</v>
      </c>
      <c r="AA423" s="14">
        <f t="shared" si="526"/>
        <v>0</v>
      </c>
      <c r="AB423" s="18">
        <f t="shared" si="527"/>
        <v>0</v>
      </c>
    </row>
    <row r="424" spans="1:28" ht="31.5">
      <c r="A424" s="206" t="s">
        <v>45</v>
      </c>
      <c r="B424" s="22" t="s">
        <v>78</v>
      </c>
      <c r="C424" s="17"/>
      <c r="D424" s="18"/>
      <c r="E424" s="17">
        <f t="shared" si="520"/>
        <v>0</v>
      </c>
      <c r="F424" s="18">
        <f t="shared" si="520"/>
        <v>0</v>
      </c>
      <c r="G424" s="8" t="e">
        <f t="shared" si="521"/>
        <v>#DIV/0!</v>
      </c>
      <c r="H424" s="18" t="e">
        <f t="shared" si="521"/>
        <v>#DIV/0!</v>
      </c>
      <c r="I424" s="22"/>
      <c r="J424" s="23"/>
      <c r="K424" s="22"/>
      <c r="L424" s="18"/>
      <c r="M424" s="22"/>
      <c r="N424" s="18"/>
      <c r="O424" s="21">
        <v>9.6</v>
      </c>
      <c r="P424" s="92"/>
      <c r="Q424" s="18">
        <f t="shared" si="522"/>
        <v>0</v>
      </c>
      <c r="R424" s="92">
        <f t="shared" si="523"/>
        <v>0</v>
      </c>
      <c r="S424" s="18">
        <f t="shared" si="524"/>
        <v>0</v>
      </c>
      <c r="T424" s="22"/>
      <c r="U424" s="18"/>
      <c r="V424" s="22"/>
      <c r="W424" s="18"/>
      <c r="X424" s="21">
        <v>9.6</v>
      </c>
      <c r="Y424" s="14"/>
      <c r="Z424" s="18">
        <f t="shared" si="525"/>
        <v>0</v>
      </c>
      <c r="AA424" s="14">
        <f t="shared" si="526"/>
        <v>0</v>
      </c>
      <c r="AB424" s="18">
        <f t="shared" si="527"/>
        <v>0</v>
      </c>
    </row>
    <row r="425" spans="1:28" ht="63">
      <c r="A425" s="206" t="s">
        <v>47</v>
      </c>
      <c r="B425" s="22" t="s">
        <v>79</v>
      </c>
      <c r="C425" s="17"/>
      <c r="D425" s="18"/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/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/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/>
      <c r="D426" s="18"/>
      <c r="E426" s="17">
        <f t="shared" si="520"/>
        <v>0</v>
      </c>
      <c r="F426" s="18">
        <f t="shared" si="520"/>
        <v>0</v>
      </c>
      <c r="G426" s="8" t="e">
        <f t="shared" si="521"/>
        <v>#DIV/0!</v>
      </c>
      <c r="H426" s="18" t="e">
        <f t="shared" si="521"/>
        <v>#DIV/0!</v>
      </c>
      <c r="I426" s="22"/>
      <c r="J426" s="23"/>
      <c r="K426" s="22"/>
      <c r="L426" s="18"/>
      <c r="M426" s="22"/>
      <c r="N426" s="18"/>
      <c r="O426" s="21">
        <v>1.8</v>
      </c>
      <c r="P426" s="92"/>
      <c r="Q426" s="18">
        <f t="shared" si="522"/>
        <v>0</v>
      </c>
      <c r="R426" s="92">
        <f t="shared" si="523"/>
        <v>0</v>
      </c>
      <c r="S426" s="18">
        <f t="shared" si="524"/>
        <v>0</v>
      </c>
      <c r="T426" s="22"/>
      <c r="U426" s="18"/>
      <c r="V426" s="22"/>
      <c r="W426" s="18"/>
      <c r="X426" s="21">
        <v>1.8</v>
      </c>
      <c r="Y426" s="14"/>
      <c r="Z426" s="18">
        <f t="shared" si="525"/>
        <v>0</v>
      </c>
      <c r="AA426" s="14">
        <f t="shared" si="526"/>
        <v>0</v>
      </c>
      <c r="AB426" s="18">
        <f t="shared" si="527"/>
        <v>0</v>
      </c>
    </row>
    <row r="427" spans="1:28" ht="31.5">
      <c r="A427" s="206" t="s">
        <v>51</v>
      </c>
      <c r="B427" s="22" t="s">
        <v>50</v>
      </c>
      <c r="C427" s="17"/>
      <c r="D427" s="18"/>
      <c r="E427" s="17">
        <f t="shared" si="520"/>
        <v>0</v>
      </c>
      <c r="F427" s="18">
        <f t="shared" si="520"/>
        <v>0</v>
      </c>
      <c r="G427" s="8" t="e">
        <f t="shared" si="521"/>
        <v>#DIV/0!</v>
      </c>
      <c r="H427" s="18" t="e">
        <f t="shared" si="521"/>
        <v>#DIV/0!</v>
      </c>
      <c r="I427" s="22"/>
      <c r="J427" s="23"/>
      <c r="K427" s="22"/>
      <c r="L427" s="18"/>
      <c r="M427" s="22"/>
      <c r="N427" s="18"/>
      <c r="O427" s="21">
        <v>1.2</v>
      </c>
      <c r="P427" s="92"/>
      <c r="Q427" s="18">
        <f t="shared" si="522"/>
        <v>0</v>
      </c>
      <c r="R427" s="92">
        <f t="shared" si="523"/>
        <v>0</v>
      </c>
      <c r="S427" s="18">
        <f t="shared" si="524"/>
        <v>0</v>
      </c>
      <c r="T427" s="22"/>
      <c r="U427" s="18"/>
      <c r="V427" s="22"/>
      <c r="W427" s="18"/>
      <c r="X427" s="21">
        <v>1.2</v>
      </c>
      <c r="Y427" s="14"/>
      <c r="Z427" s="18">
        <f t="shared" si="525"/>
        <v>0</v>
      </c>
      <c r="AA427" s="14">
        <f t="shared" si="526"/>
        <v>0</v>
      </c>
      <c r="AB427" s="18">
        <f t="shared" si="527"/>
        <v>0</v>
      </c>
    </row>
    <row r="428" spans="1:28" ht="47.25">
      <c r="A428" s="206" t="s">
        <v>53</v>
      </c>
      <c r="B428" s="22" t="s">
        <v>81</v>
      </c>
      <c r="C428" s="17"/>
      <c r="D428" s="18"/>
      <c r="E428" s="17">
        <f t="shared" si="520"/>
        <v>0</v>
      </c>
      <c r="F428" s="18">
        <f t="shared" si="520"/>
        <v>0</v>
      </c>
      <c r="G428" s="8" t="e">
        <f t="shared" si="521"/>
        <v>#DIV/0!</v>
      </c>
      <c r="H428" s="18" t="e">
        <f t="shared" si="521"/>
        <v>#DIV/0!</v>
      </c>
      <c r="I428" s="22"/>
      <c r="J428" s="23"/>
      <c r="K428" s="22"/>
      <c r="L428" s="18"/>
      <c r="M428" s="22"/>
      <c r="N428" s="18"/>
      <c r="O428" s="21">
        <v>1.2</v>
      </c>
      <c r="P428" s="92"/>
      <c r="Q428" s="18">
        <f t="shared" si="522"/>
        <v>0</v>
      </c>
      <c r="R428" s="92">
        <f t="shared" si="523"/>
        <v>0</v>
      </c>
      <c r="S428" s="18">
        <f t="shared" si="524"/>
        <v>0</v>
      </c>
      <c r="T428" s="22"/>
      <c r="U428" s="18"/>
      <c r="V428" s="22"/>
      <c r="W428" s="18"/>
      <c r="X428" s="21">
        <v>1.2</v>
      </c>
      <c r="Y428" s="14"/>
      <c r="Z428" s="18">
        <f t="shared" si="525"/>
        <v>0</v>
      </c>
      <c r="AA428" s="14">
        <f t="shared" si="526"/>
        <v>0</v>
      </c>
      <c r="AB428" s="18">
        <f t="shared" si="527"/>
        <v>0</v>
      </c>
    </row>
    <row r="429" spans="1:28" ht="47.25">
      <c r="A429" s="206" t="s">
        <v>82</v>
      </c>
      <c r="B429" s="22" t="s">
        <v>83</v>
      </c>
      <c r="C429" s="17"/>
      <c r="D429" s="18"/>
      <c r="E429" s="17">
        <f t="shared" si="520"/>
        <v>0</v>
      </c>
      <c r="F429" s="18">
        <f t="shared" si="520"/>
        <v>0</v>
      </c>
      <c r="G429" s="8" t="e">
        <f t="shared" si="521"/>
        <v>#DIV/0!</v>
      </c>
      <c r="H429" s="18" t="e">
        <f t="shared" si="521"/>
        <v>#DIV/0!</v>
      </c>
      <c r="I429" s="22"/>
      <c r="J429" s="23"/>
      <c r="K429" s="22"/>
      <c r="L429" s="18"/>
      <c r="M429" s="22"/>
      <c r="N429" s="18"/>
      <c r="O429" s="21">
        <v>1.8</v>
      </c>
      <c r="P429" s="92"/>
      <c r="Q429" s="18">
        <f t="shared" si="522"/>
        <v>0</v>
      </c>
      <c r="R429" s="92">
        <f t="shared" si="523"/>
        <v>0</v>
      </c>
      <c r="S429" s="18">
        <f t="shared" si="524"/>
        <v>0</v>
      </c>
      <c r="T429" s="22"/>
      <c r="U429" s="18"/>
      <c r="V429" s="22"/>
      <c r="W429" s="18"/>
      <c r="X429" s="21">
        <v>1.8</v>
      </c>
      <c r="Y429" s="14"/>
      <c r="Z429" s="18">
        <f t="shared" si="525"/>
        <v>0</v>
      </c>
      <c r="AA429" s="14">
        <f t="shared" si="526"/>
        <v>0</v>
      </c>
      <c r="AB429" s="18">
        <f t="shared" si="527"/>
        <v>0</v>
      </c>
    </row>
    <row r="430" spans="1:28" ht="31.5">
      <c r="A430" s="206">
        <v>26.14</v>
      </c>
      <c r="B430" s="51" t="s">
        <v>287</v>
      </c>
      <c r="C430" s="52"/>
      <c r="D430" s="53"/>
      <c r="E430" s="17">
        <f t="shared" si="520"/>
        <v>0</v>
      </c>
      <c r="F430" s="18">
        <f t="shared" si="520"/>
        <v>0</v>
      </c>
      <c r="G430" s="8" t="e">
        <f t="shared" si="521"/>
        <v>#DIV/0!</v>
      </c>
      <c r="H430" s="18" t="e">
        <f t="shared" si="521"/>
        <v>#DIV/0!</v>
      </c>
      <c r="I430" s="51"/>
      <c r="J430" s="55"/>
      <c r="K430" s="51"/>
      <c r="L430" s="53"/>
      <c r="M430" s="51"/>
      <c r="N430" s="53"/>
      <c r="O430" s="250">
        <v>0.01</v>
      </c>
      <c r="P430" s="287"/>
      <c r="Q430" s="18">
        <f t="shared" si="522"/>
        <v>0</v>
      </c>
      <c r="R430" s="92">
        <f t="shared" si="523"/>
        <v>0</v>
      </c>
      <c r="S430" s="18">
        <f t="shared" si="524"/>
        <v>0</v>
      </c>
      <c r="T430" s="51"/>
      <c r="U430" s="53"/>
      <c r="V430" s="51"/>
      <c r="W430" s="53"/>
      <c r="X430" s="250">
        <v>0.01</v>
      </c>
      <c r="Y430" s="312"/>
      <c r="Z430" s="18">
        <f t="shared" si="525"/>
        <v>0</v>
      </c>
      <c r="AA430" s="14">
        <f t="shared" si="526"/>
        <v>0</v>
      </c>
      <c r="AB430" s="18">
        <f t="shared" si="527"/>
        <v>0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/>
      <c r="D431" s="53"/>
      <c r="E431" s="17">
        <f t="shared" si="520"/>
        <v>0</v>
      </c>
      <c r="F431" s="18">
        <f t="shared" si="520"/>
        <v>0</v>
      </c>
      <c r="G431" s="8" t="e">
        <f t="shared" si="521"/>
        <v>#DIV/0!</v>
      </c>
      <c r="H431" s="18" t="e">
        <f t="shared" si="521"/>
        <v>#DIV/0!</v>
      </c>
      <c r="I431" s="51"/>
      <c r="J431" s="55"/>
      <c r="K431" s="51"/>
      <c r="L431" s="53"/>
      <c r="M431" s="51"/>
      <c r="N431" s="53"/>
      <c r="O431" s="250">
        <v>0.01</v>
      </c>
      <c r="P431" s="287"/>
      <c r="Q431" s="18">
        <f t="shared" si="522"/>
        <v>0</v>
      </c>
      <c r="R431" s="92">
        <f t="shared" si="523"/>
        <v>0</v>
      </c>
      <c r="S431" s="18">
        <f t="shared" si="524"/>
        <v>0</v>
      </c>
      <c r="T431" s="51"/>
      <c r="U431" s="53"/>
      <c r="V431" s="51"/>
      <c r="W431" s="53"/>
      <c r="X431" s="250">
        <v>0.01</v>
      </c>
      <c r="Y431" s="312"/>
      <c r="Z431" s="18">
        <f t="shared" si="525"/>
        <v>0</v>
      </c>
      <c r="AA431" s="14">
        <f t="shared" si="526"/>
        <v>0</v>
      </c>
      <c r="AB431" s="18">
        <f t="shared" si="527"/>
        <v>0</v>
      </c>
    </row>
    <row r="432" spans="1:28" ht="31.5">
      <c r="A432" s="206">
        <f t="shared" si="528"/>
        <v>26.160000000000004</v>
      </c>
      <c r="B432" s="51" t="s">
        <v>289</v>
      </c>
      <c r="C432" s="52"/>
      <c r="D432" s="53"/>
      <c r="E432" s="17">
        <f t="shared" si="520"/>
        <v>0</v>
      </c>
      <c r="F432" s="18">
        <f t="shared" si="520"/>
        <v>0</v>
      </c>
      <c r="G432" s="8" t="e">
        <f t="shared" si="521"/>
        <v>#DIV/0!</v>
      </c>
      <c r="H432" s="18" t="e">
        <f t="shared" si="521"/>
        <v>#DIV/0!</v>
      </c>
      <c r="I432" s="51"/>
      <c r="J432" s="55"/>
      <c r="K432" s="51"/>
      <c r="L432" s="53"/>
      <c r="M432" s="51"/>
      <c r="N432" s="53"/>
      <c r="O432" s="250">
        <v>1.2500000000000001E-2</v>
      </c>
      <c r="P432" s="287"/>
      <c r="Q432" s="18">
        <f t="shared" si="522"/>
        <v>0</v>
      </c>
      <c r="R432" s="92">
        <f t="shared" si="523"/>
        <v>0</v>
      </c>
      <c r="S432" s="18">
        <f t="shared" si="524"/>
        <v>0</v>
      </c>
      <c r="T432" s="51"/>
      <c r="U432" s="53"/>
      <c r="V432" s="51"/>
      <c r="W432" s="53"/>
      <c r="X432" s="250">
        <v>1.2500000000000001E-2</v>
      </c>
      <c r="Y432" s="312"/>
      <c r="Z432" s="18">
        <f t="shared" si="525"/>
        <v>0</v>
      </c>
      <c r="AA432" s="14">
        <f t="shared" si="526"/>
        <v>0</v>
      </c>
      <c r="AB432" s="18">
        <f t="shared" si="527"/>
        <v>0</v>
      </c>
    </row>
    <row r="433" spans="1:28">
      <c r="A433" s="206">
        <f t="shared" si="528"/>
        <v>26.170000000000005</v>
      </c>
      <c r="B433" s="51" t="s">
        <v>290</v>
      </c>
      <c r="C433" s="52"/>
      <c r="D433" s="53"/>
      <c r="E433" s="17">
        <f t="shared" si="520"/>
        <v>0</v>
      </c>
      <c r="F433" s="18">
        <f t="shared" si="520"/>
        <v>0</v>
      </c>
      <c r="G433" s="8" t="e">
        <f t="shared" si="521"/>
        <v>#DIV/0!</v>
      </c>
      <c r="H433" s="18" t="e">
        <f t="shared" si="521"/>
        <v>#DIV/0!</v>
      </c>
      <c r="I433" s="51"/>
      <c r="J433" s="55"/>
      <c r="K433" s="51"/>
      <c r="L433" s="53"/>
      <c r="M433" s="51"/>
      <c r="N433" s="53"/>
      <c r="O433" s="250">
        <v>7.4999999999999997E-3</v>
      </c>
      <c r="P433" s="287"/>
      <c r="Q433" s="18">
        <f t="shared" si="522"/>
        <v>0</v>
      </c>
      <c r="R433" s="92">
        <f t="shared" si="523"/>
        <v>0</v>
      </c>
      <c r="S433" s="18">
        <f t="shared" si="524"/>
        <v>0</v>
      </c>
      <c r="T433" s="51"/>
      <c r="U433" s="53"/>
      <c r="V433" s="51"/>
      <c r="W433" s="53"/>
      <c r="X433" s="250">
        <v>7.4999999999999997E-3</v>
      </c>
      <c r="Y433" s="312"/>
      <c r="Z433" s="18">
        <f t="shared" si="525"/>
        <v>0</v>
      </c>
      <c r="AA433" s="14">
        <f t="shared" si="526"/>
        <v>0</v>
      </c>
      <c r="AB433" s="18">
        <f t="shared" si="527"/>
        <v>0</v>
      </c>
    </row>
    <row r="434" spans="1:28" ht="31.5">
      <c r="A434" s="206">
        <f t="shared" si="528"/>
        <v>26.180000000000007</v>
      </c>
      <c r="B434" s="51" t="s">
        <v>291</v>
      </c>
      <c r="C434" s="52"/>
      <c r="D434" s="53"/>
      <c r="E434" s="17">
        <f t="shared" si="520"/>
        <v>0</v>
      </c>
      <c r="F434" s="18">
        <f t="shared" si="520"/>
        <v>0</v>
      </c>
      <c r="G434" s="8" t="e">
        <f t="shared" si="521"/>
        <v>#DIV/0!</v>
      </c>
      <c r="H434" s="18" t="e">
        <f t="shared" si="521"/>
        <v>#DIV/0!</v>
      </c>
      <c r="I434" s="51"/>
      <c r="J434" s="55"/>
      <c r="K434" s="51"/>
      <c r="L434" s="53"/>
      <c r="M434" s="51"/>
      <c r="N434" s="53"/>
      <c r="O434" s="250">
        <v>7.4999999999999997E-3</v>
      </c>
      <c r="P434" s="287"/>
      <c r="Q434" s="18">
        <f t="shared" si="522"/>
        <v>0</v>
      </c>
      <c r="R434" s="92">
        <f t="shared" si="523"/>
        <v>0</v>
      </c>
      <c r="S434" s="18">
        <f t="shared" si="524"/>
        <v>0</v>
      </c>
      <c r="T434" s="51"/>
      <c r="U434" s="53"/>
      <c r="V434" s="51"/>
      <c r="W434" s="53"/>
      <c r="X434" s="250">
        <v>7.4999999999999997E-3</v>
      </c>
      <c r="Y434" s="312"/>
      <c r="Z434" s="18">
        <f t="shared" si="525"/>
        <v>0</v>
      </c>
      <c r="AA434" s="14">
        <f t="shared" si="526"/>
        <v>0</v>
      </c>
      <c r="AB434" s="18">
        <f t="shared" si="527"/>
        <v>0</v>
      </c>
    </row>
    <row r="435" spans="1:28" ht="31.5">
      <c r="A435" s="206">
        <f t="shared" si="528"/>
        <v>26.190000000000008</v>
      </c>
      <c r="B435" s="51" t="s">
        <v>292</v>
      </c>
      <c r="C435" s="52"/>
      <c r="D435" s="53"/>
      <c r="E435" s="17">
        <f t="shared" si="520"/>
        <v>0</v>
      </c>
      <c r="F435" s="18">
        <f t="shared" si="520"/>
        <v>0</v>
      </c>
      <c r="G435" s="8" t="e">
        <f t="shared" si="521"/>
        <v>#DIV/0!</v>
      </c>
      <c r="H435" s="18" t="e">
        <f t="shared" si="521"/>
        <v>#DIV/0!</v>
      </c>
      <c r="I435" s="51"/>
      <c r="J435" s="55"/>
      <c r="K435" s="51"/>
      <c r="L435" s="53"/>
      <c r="M435" s="51"/>
      <c r="N435" s="53"/>
      <c r="O435" s="250">
        <v>2E-3</v>
      </c>
      <c r="P435" s="287"/>
      <c r="Q435" s="18">
        <f t="shared" si="522"/>
        <v>0</v>
      </c>
      <c r="R435" s="92">
        <f t="shared" si="523"/>
        <v>0</v>
      </c>
      <c r="S435" s="18">
        <f t="shared" si="524"/>
        <v>0</v>
      </c>
      <c r="T435" s="51"/>
      <c r="U435" s="53"/>
      <c r="V435" s="51"/>
      <c r="W435" s="53"/>
      <c r="X435" s="250">
        <v>2E-3</v>
      </c>
      <c r="Y435" s="312"/>
      <c r="Z435" s="18">
        <f t="shared" si="525"/>
        <v>0</v>
      </c>
      <c r="AA435" s="14">
        <f t="shared" si="526"/>
        <v>0</v>
      </c>
      <c r="AB435" s="18">
        <f t="shared" si="527"/>
        <v>0</v>
      </c>
    </row>
    <row r="436" spans="1:28" ht="31.5">
      <c r="A436" s="206">
        <f t="shared" si="528"/>
        <v>26.20000000000001</v>
      </c>
      <c r="B436" s="51" t="s">
        <v>293</v>
      </c>
      <c r="C436" s="52"/>
      <c r="D436" s="53"/>
      <c r="E436" s="17">
        <f t="shared" si="520"/>
        <v>0</v>
      </c>
      <c r="F436" s="18">
        <f t="shared" si="520"/>
        <v>0</v>
      </c>
      <c r="G436" s="8" t="e">
        <f t="shared" si="521"/>
        <v>#DIV/0!</v>
      </c>
      <c r="H436" s="18" t="e">
        <f t="shared" si="521"/>
        <v>#DIV/0!</v>
      </c>
      <c r="I436" s="51"/>
      <c r="J436" s="55"/>
      <c r="K436" s="51"/>
      <c r="L436" s="53"/>
      <c r="M436" s="51"/>
      <c r="N436" s="53"/>
      <c r="O436" s="250">
        <v>2E-3</v>
      </c>
      <c r="P436" s="287"/>
      <c r="Q436" s="18">
        <f t="shared" si="522"/>
        <v>0</v>
      </c>
      <c r="R436" s="92">
        <f t="shared" si="523"/>
        <v>0</v>
      </c>
      <c r="S436" s="18">
        <f t="shared" si="524"/>
        <v>0</v>
      </c>
      <c r="T436" s="51"/>
      <c r="U436" s="53"/>
      <c r="V436" s="51"/>
      <c r="W436" s="53"/>
      <c r="X436" s="250">
        <v>2E-3</v>
      </c>
      <c r="Y436" s="312"/>
      <c r="Z436" s="18">
        <f t="shared" si="525"/>
        <v>0</v>
      </c>
      <c r="AA436" s="14">
        <f t="shared" si="526"/>
        <v>0</v>
      </c>
      <c r="AB436" s="18">
        <f t="shared" si="527"/>
        <v>0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0</v>
      </c>
      <c r="Q437" s="18">
        <f t="shared" si="522"/>
        <v>0</v>
      </c>
      <c r="R437" s="92">
        <f t="shared" si="523"/>
        <v>0</v>
      </c>
      <c r="S437" s="18">
        <f t="shared" si="524"/>
        <v>0</v>
      </c>
      <c r="T437" s="208"/>
      <c r="U437" s="210"/>
      <c r="V437" s="208"/>
      <c r="W437" s="210"/>
      <c r="X437" s="259">
        <v>1.74</v>
      </c>
      <c r="Y437" s="214"/>
      <c r="Z437" s="18">
        <f t="shared" si="525"/>
        <v>0</v>
      </c>
      <c r="AA437" s="14">
        <f t="shared" si="526"/>
        <v>0</v>
      </c>
      <c r="AB437" s="18">
        <f t="shared" si="527"/>
        <v>0</v>
      </c>
    </row>
    <row r="438" spans="1:28" ht="31.5">
      <c r="A438" s="206">
        <f t="shared" si="528"/>
        <v>26.220000000000013</v>
      </c>
      <c r="B438" s="51" t="s">
        <v>294</v>
      </c>
      <c r="C438" s="52"/>
      <c r="D438" s="53"/>
      <c r="E438" s="17">
        <f t="shared" si="520"/>
        <v>0</v>
      </c>
      <c r="F438" s="18">
        <f t="shared" si="520"/>
        <v>0</v>
      </c>
      <c r="G438" s="8" t="e">
        <f t="shared" si="521"/>
        <v>#DIV/0!</v>
      </c>
      <c r="H438" s="18" t="e">
        <f t="shared" si="521"/>
        <v>#DIV/0!</v>
      </c>
      <c r="I438" s="51"/>
      <c r="J438" s="55"/>
      <c r="K438" s="51"/>
      <c r="L438" s="53"/>
      <c r="M438" s="51"/>
      <c r="N438" s="53"/>
      <c r="O438" s="250">
        <v>5.0000000000000001E-3</v>
      </c>
      <c r="P438" s="287"/>
      <c r="Q438" s="18">
        <f t="shared" si="522"/>
        <v>0</v>
      </c>
      <c r="R438" s="92">
        <f t="shared" si="523"/>
        <v>0</v>
      </c>
      <c r="S438" s="18">
        <f t="shared" si="524"/>
        <v>0</v>
      </c>
      <c r="T438" s="51"/>
      <c r="U438" s="53"/>
      <c r="V438" s="51"/>
      <c r="W438" s="53"/>
      <c r="X438" s="250">
        <v>5.0000000000000001E-3</v>
      </c>
      <c r="Y438" s="312"/>
      <c r="Z438" s="18">
        <f t="shared" si="525"/>
        <v>0</v>
      </c>
      <c r="AA438" s="14">
        <f t="shared" si="526"/>
        <v>0</v>
      </c>
      <c r="AB438" s="18">
        <f t="shared" si="527"/>
        <v>0</v>
      </c>
    </row>
    <row r="439" spans="1:28" ht="31.5">
      <c r="A439" s="206">
        <f t="shared" si="528"/>
        <v>26.230000000000015</v>
      </c>
      <c r="B439" s="51" t="s">
        <v>93</v>
      </c>
      <c r="C439" s="52"/>
      <c r="D439" s="53"/>
      <c r="E439" s="17">
        <f t="shared" si="520"/>
        <v>0</v>
      </c>
      <c r="F439" s="18">
        <f t="shared" si="520"/>
        <v>0</v>
      </c>
      <c r="G439" s="8" t="e">
        <f t="shared" si="521"/>
        <v>#DIV/0!</v>
      </c>
      <c r="H439" s="18" t="e">
        <f t="shared" si="521"/>
        <v>#DIV/0!</v>
      </c>
      <c r="I439" s="51"/>
      <c r="J439" s="55"/>
      <c r="K439" s="51"/>
      <c r="L439" s="53"/>
      <c r="M439" s="51"/>
      <c r="N439" s="53"/>
      <c r="O439" s="250">
        <v>2E-3</v>
      </c>
      <c r="P439" s="287"/>
      <c r="Q439" s="18">
        <f t="shared" si="522"/>
        <v>0</v>
      </c>
      <c r="R439" s="92">
        <f t="shared" si="523"/>
        <v>0</v>
      </c>
      <c r="S439" s="18">
        <f t="shared" si="524"/>
        <v>0</v>
      </c>
      <c r="T439" s="51"/>
      <c r="U439" s="53"/>
      <c r="V439" s="51"/>
      <c r="W439" s="53"/>
      <c r="X439" s="250">
        <v>2E-3</v>
      </c>
      <c r="Y439" s="312"/>
      <c r="Z439" s="18">
        <f t="shared" si="525"/>
        <v>0</v>
      </c>
      <c r="AA439" s="14">
        <f t="shared" si="526"/>
        <v>0</v>
      </c>
      <c r="AB439" s="18">
        <f t="shared" si="527"/>
        <v>0</v>
      </c>
    </row>
    <row r="440" spans="1:28" s="50" customFormat="1">
      <c r="A440" s="46"/>
      <c r="B440" s="89" t="s">
        <v>295</v>
      </c>
      <c r="C440" s="82"/>
      <c r="D440" s="84">
        <f>SUM(D418:D439)</f>
        <v>0</v>
      </c>
      <c r="E440" s="82"/>
      <c r="F440" s="84">
        <f>SUM(F418:F439)</f>
        <v>0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0</v>
      </c>
      <c r="R440" s="85"/>
      <c r="S440" s="84">
        <f>SUM(S418:S439)</f>
        <v>0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0</v>
      </c>
      <c r="Z440" s="84">
        <f>SUM(Z418:Z439)</f>
        <v>0</v>
      </c>
      <c r="AA440" s="276"/>
      <c r="AB440" s="84">
        <f>SUM(AB418:AB439)</f>
        <v>0</v>
      </c>
    </row>
    <row r="441" spans="1:28" s="50" customFormat="1" ht="31.5">
      <c r="A441" s="46"/>
      <c r="B441" s="89" t="s">
        <v>296</v>
      </c>
      <c r="C441" s="82"/>
      <c r="D441" s="84">
        <f>D416+D440</f>
        <v>0</v>
      </c>
      <c r="E441" s="82"/>
      <c r="F441" s="84">
        <f>F416+F440</f>
        <v>0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0</v>
      </c>
      <c r="R441" s="85"/>
      <c r="S441" s="84">
        <f>S416+S440</f>
        <v>0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0</v>
      </c>
      <c r="Z441" s="84">
        <f>Z416+Z440</f>
        <v>0</v>
      </c>
      <c r="AA441" s="276"/>
      <c r="AB441" s="84">
        <f>AB416+AB440</f>
        <v>0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0</v>
      </c>
      <c r="E514" s="228">
        <f t="shared" ref="E514" si="547">E440</f>
        <v>0</v>
      </c>
      <c r="F514" s="11">
        <f>F441</f>
        <v>0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0</v>
      </c>
      <c r="R514" s="199">
        <f>R422</f>
        <v>0</v>
      </c>
      <c r="S514" s="11">
        <f>S441</f>
        <v>0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0</v>
      </c>
      <c r="Z514" s="11">
        <f>Z441</f>
        <v>0</v>
      </c>
      <c r="AA514" s="199">
        <f>AA422</f>
        <v>0</v>
      </c>
      <c r="AB514" s="11">
        <f>AB441</f>
        <v>0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0</v>
      </c>
      <c r="E515" s="228">
        <f t="shared" ref="E515" si="554">E514</f>
        <v>0</v>
      </c>
      <c r="F515" s="11">
        <f>F514</f>
        <v>0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0</v>
      </c>
      <c r="R515" s="199">
        <f t="shared" ref="R515:U515" si="558">R514</f>
        <v>0</v>
      </c>
      <c r="S515" s="11">
        <f>S514</f>
        <v>0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0</v>
      </c>
      <c r="Z515" s="11">
        <f>Z514</f>
        <v>0</v>
      </c>
      <c r="AA515" s="199">
        <f t="shared" si="560"/>
        <v>0</v>
      </c>
      <c r="AB515" s="11">
        <f>AB514</f>
        <v>0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4044.3209000000002</v>
      </c>
      <c r="E516" s="228">
        <f t="shared" ref="E516" si="561">E515+E403</f>
        <v>0</v>
      </c>
      <c r="F516" s="11">
        <f>F403+F515</f>
        <v>3328.7128000000002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368.36999999999989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4772.0690252124996</v>
      </c>
      <c r="R516" s="199">
        <f t="shared" ref="R516:T516" si="565">R515+R403</f>
        <v>0</v>
      </c>
      <c r="S516" s="11">
        <f>S403+S515</f>
        <v>5140.4390252125004</v>
      </c>
      <c r="T516" s="228">
        <f t="shared" si="565"/>
        <v>0</v>
      </c>
      <c r="U516" s="11">
        <f>U403+U515</f>
        <v>368.36999999999989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0</v>
      </c>
      <c r="Z516" s="11">
        <f>Z403+Z515</f>
        <v>4289.6711999999998</v>
      </c>
      <c r="AA516" s="199">
        <f t="shared" si="566"/>
        <v>0</v>
      </c>
      <c r="AB516" s="11">
        <f>AB403+AB515</f>
        <v>4658.0411999999997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Medchal&amp;C&amp;"-,Bold"&amp;18Costing Sheets for AWP&amp;&amp;B 2017-18 - SSA-RTE&amp;R&amp;"-,Bold"&amp;20Annexure-XII(Rs. in lakh)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5">
    <tabColor theme="5" tint="-0.249977111117893"/>
  </sheetPr>
  <dimension ref="A1:AC517"/>
  <sheetViews>
    <sheetView showZeros="0" zoomScale="70" zoomScaleNormal="70" zoomScaleSheetLayoutView="70" workbookViewId="0">
      <pane xSplit="2" ySplit="5" topLeftCell="P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f t="shared" ref="P48:P50" si="36">N48*O48</f>
        <v>0</v>
      </c>
      <c r="Q48" s="18">
        <f t="shared" ref="Q48:Q50" si="37">O48*P48</f>
        <v>0</v>
      </c>
      <c r="R48" s="92">
        <f t="shared" si="30"/>
        <v>0</v>
      </c>
      <c r="S48" s="18">
        <f t="shared" ref="S48:S51" si="38">L48+Q48</f>
        <v>0</v>
      </c>
      <c r="T48" s="72"/>
      <c r="U48" s="74"/>
      <c r="V48" s="72"/>
      <c r="W48" s="74"/>
      <c r="X48" s="253">
        <v>3</v>
      </c>
      <c r="Y48" s="326"/>
      <c r="Z48" s="18">
        <f t="shared" ref="Z48:Z50" si="39">X48*Y48</f>
        <v>0</v>
      </c>
      <c r="AA48" s="14">
        <f t="shared" si="33"/>
        <v>0</v>
      </c>
      <c r="AB48" s="18">
        <f t="shared" ref="AB48:AB51" si="40">U48+Z48</f>
        <v>0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f t="shared" si="36"/>
        <v>0</v>
      </c>
      <c r="Q49" s="18">
        <f t="shared" si="37"/>
        <v>0</v>
      </c>
      <c r="R49" s="92">
        <f t="shared" si="30"/>
        <v>0</v>
      </c>
      <c r="S49" s="18">
        <f t="shared" si="38"/>
        <v>0</v>
      </c>
      <c r="T49" s="72"/>
      <c r="U49" s="74"/>
      <c r="V49" s="72"/>
      <c r="W49" s="74"/>
      <c r="X49" s="253">
        <v>3.5</v>
      </c>
      <c r="Y49" s="326"/>
      <c r="Z49" s="18">
        <f t="shared" si="39"/>
        <v>0</v>
      </c>
      <c r="AA49" s="14">
        <f t="shared" si="33"/>
        <v>0</v>
      </c>
      <c r="AB49" s="18">
        <f t="shared" si="40"/>
        <v>0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f t="shared" si="36"/>
        <v>0</v>
      </c>
      <c r="Q50" s="18">
        <f t="shared" si="37"/>
        <v>0</v>
      </c>
      <c r="R50" s="92">
        <f t="shared" si="30"/>
        <v>0</v>
      </c>
      <c r="S50" s="18">
        <f t="shared" si="38"/>
        <v>0</v>
      </c>
      <c r="T50" s="72"/>
      <c r="U50" s="74"/>
      <c r="V50" s="72"/>
      <c r="W50" s="74"/>
      <c r="X50" s="253">
        <v>0.75</v>
      </c>
      <c r="Y50" s="326"/>
      <c r="Z50" s="18">
        <f t="shared" si="39"/>
        <v>0</v>
      </c>
      <c r="AA50" s="14">
        <f t="shared" si="33"/>
        <v>0</v>
      </c>
      <c r="AB50" s="18">
        <f t="shared" si="40"/>
        <v>0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>
        <v>9</v>
      </c>
      <c r="Q51" s="18">
        <f>O51*P51*100</f>
        <v>6.75</v>
      </c>
      <c r="R51" s="92">
        <f t="shared" si="30"/>
        <v>9</v>
      </c>
      <c r="S51" s="18">
        <f t="shared" si="38"/>
        <v>6.75</v>
      </c>
      <c r="T51" s="72"/>
      <c r="U51" s="74"/>
      <c r="V51" s="72"/>
      <c r="W51" s="74"/>
      <c r="X51" s="253">
        <v>7.4999999999999997E-3</v>
      </c>
      <c r="Y51" s="326">
        <v>1</v>
      </c>
      <c r="Z51" s="18">
        <f>X51*Y51*100</f>
        <v>0.75</v>
      </c>
      <c r="AA51" s="14">
        <f t="shared" si="33"/>
        <v>1</v>
      </c>
      <c r="AB51" s="18">
        <f t="shared" si="40"/>
        <v>0.75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1">SUM(I48:I51)</f>
        <v>0</v>
      </c>
      <c r="J52" s="79">
        <f t="shared" si="41"/>
        <v>0</v>
      </c>
      <c r="K52" s="78">
        <f t="shared" si="41"/>
        <v>0</v>
      </c>
      <c r="L52" s="79">
        <f t="shared" si="41"/>
        <v>0</v>
      </c>
      <c r="M52" s="77">
        <f t="shared" ref="M52:N52" si="42">SUM(M48:M51)</f>
        <v>0</v>
      </c>
      <c r="N52" s="79">
        <f t="shared" si="42"/>
        <v>0</v>
      </c>
      <c r="O52" s="254"/>
      <c r="P52" s="291">
        <f t="shared" ref="P52:U52" si="43">SUM(P48:P51)</f>
        <v>9</v>
      </c>
      <c r="Q52" s="79">
        <f t="shared" si="43"/>
        <v>6.75</v>
      </c>
      <c r="R52" s="291">
        <f t="shared" si="43"/>
        <v>9</v>
      </c>
      <c r="S52" s="79">
        <f t="shared" si="43"/>
        <v>6.75</v>
      </c>
      <c r="T52" s="78">
        <f t="shared" si="43"/>
        <v>0</v>
      </c>
      <c r="U52" s="79">
        <f t="shared" si="43"/>
        <v>0</v>
      </c>
      <c r="V52" s="77">
        <f t="shared" ref="V52:W52" si="44">SUM(V48:V51)</f>
        <v>0</v>
      </c>
      <c r="W52" s="79">
        <f t="shared" si="44"/>
        <v>0</v>
      </c>
      <c r="X52" s="254"/>
      <c r="Y52" s="291">
        <f t="shared" ref="Y52:AB52" si="45">SUM(Y48:Y51)</f>
        <v>1</v>
      </c>
      <c r="Z52" s="79">
        <f t="shared" si="45"/>
        <v>0.75</v>
      </c>
      <c r="AA52" s="291">
        <f t="shared" si="45"/>
        <v>1</v>
      </c>
      <c r="AB52" s="79">
        <f t="shared" si="45"/>
        <v>0.75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>
        <v>1</v>
      </c>
      <c r="D54" s="58">
        <v>18</v>
      </c>
      <c r="E54" s="57">
        <f>C54</f>
        <v>1</v>
      </c>
      <c r="F54" s="58">
        <f>D54</f>
        <v>18</v>
      </c>
      <c r="G54" s="8">
        <f t="shared" ref="G54:H75" si="46">E54/C54*100</f>
        <v>100</v>
      </c>
      <c r="H54" s="18">
        <f t="shared" si="46"/>
        <v>100</v>
      </c>
      <c r="I54" s="56"/>
      <c r="J54" s="60"/>
      <c r="K54" s="56"/>
      <c r="L54" s="58"/>
      <c r="M54" s="56"/>
      <c r="N54" s="58"/>
      <c r="O54" s="251">
        <v>18</v>
      </c>
      <c r="P54" s="311">
        <v>9</v>
      </c>
      <c r="Q54" s="18">
        <f t="shared" ref="Q54:Q75" si="47">O54*P54</f>
        <v>162</v>
      </c>
      <c r="R54" s="92">
        <f t="shared" ref="R54:R75" si="48">P54</f>
        <v>9</v>
      </c>
      <c r="S54" s="18">
        <f t="shared" ref="S54:S75" si="49">L54+Q54</f>
        <v>162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50">X54*Y54</f>
        <v>18</v>
      </c>
      <c r="AA54" s="14">
        <f t="shared" ref="AA54:AA75" si="51">Y54</f>
        <v>1</v>
      </c>
      <c r="AB54" s="18">
        <f t="shared" ref="AB54:AB75" si="52">U54+Z54</f>
        <v>18</v>
      </c>
    </row>
    <row r="55" spans="1:28" s="66" customFormat="1">
      <c r="A55" s="8">
        <f t="shared" ref="A55:A75" si="53">+A54+0.01</f>
        <v>2.2399999999999998</v>
      </c>
      <c r="B55" s="56" t="s">
        <v>38</v>
      </c>
      <c r="C55" s="57"/>
      <c r="D55" s="58"/>
      <c r="E55" s="57">
        <f t="shared" ref="E55:E75" si="54">C55</f>
        <v>0</v>
      </c>
      <c r="F55" s="58">
        <f t="shared" ref="F55:F75" si="55">D55</f>
        <v>0</v>
      </c>
      <c r="G55" s="8" t="e">
        <f t="shared" si="46"/>
        <v>#DIV/0!</v>
      </c>
      <c r="H55" s="18" t="e">
        <f t="shared" si="46"/>
        <v>#DIV/0!</v>
      </c>
      <c r="I55" s="56"/>
      <c r="J55" s="60"/>
      <c r="K55" s="56"/>
      <c r="L55" s="58"/>
      <c r="M55" s="56"/>
      <c r="N55" s="58"/>
      <c r="O55" s="251">
        <v>1.2</v>
      </c>
      <c r="P55" s="311">
        <v>9</v>
      </c>
      <c r="Q55" s="18">
        <f t="shared" si="47"/>
        <v>10.799999999999999</v>
      </c>
      <c r="R55" s="92">
        <f t="shared" si="48"/>
        <v>9</v>
      </c>
      <c r="S55" s="18">
        <f t="shared" si="49"/>
        <v>10.799999999999999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50"/>
        <v>1.2</v>
      </c>
      <c r="AA55" s="14">
        <f t="shared" si="51"/>
        <v>1</v>
      </c>
      <c r="AB55" s="18">
        <f t="shared" si="52"/>
        <v>1.2</v>
      </c>
    </row>
    <row r="56" spans="1:28" s="66" customFormat="1" ht="47.25">
      <c r="A56" s="8">
        <f t="shared" si="53"/>
        <v>2.2499999999999996</v>
      </c>
      <c r="B56" s="22" t="s">
        <v>74</v>
      </c>
      <c r="C56" s="17"/>
      <c r="D56" s="18"/>
      <c r="E56" s="57">
        <f t="shared" si="54"/>
        <v>0</v>
      </c>
      <c r="F56" s="58">
        <f t="shared" si="55"/>
        <v>0</v>
      </c>
      <c r="G56" s="8" t="e">
        <f t="shared" si="46"/>
        <v>#DIV/0!</v>
      </c>
      <c r="H56" s="18" t="e">
        <f t="shared" si="46"/>
        <v>#DIV/0!</v>
      </c>
      <c r="I56" s="22"/>
      <c r="J56" s="23"/>
      <c r="K56" s="22"/>
      <c r="L56" s="18"/>
      <c r="M56" s="22"/>
      <c r="N56" s="18"/>
      <c r="O56" s="21">
        <v>1</v>
      </c>
      <c r="P56" s="14">
        <v>9</v>
      </c>
      <c r="Q56" s="18">
        <f t="shared" si="47"/>
        <v>9</v>
      </c>
      <c r="R56" s="92">
        <f t="shared" si="48"/>
        <v>9</v>
      </c>
      <c r="S56" s="18">
        <f t="shared" si="49"/>
        <v>9</v>
      </c>
      <c r="T56" s="22"/>
      <c r="U56" s="18"/>
      <c r="V56" s="22"/>
      <c r="W56" s="18"/>
      <c r="X56" s="21">
        <v>1</v>
      </c>
      <c r="Y56" s="14">
        <v>1</v>
      </c>
      <c r="Z56" s="18">
        <f t="shared" si="50"/>
        <v>1</v>
      </c>
      <c r="AA56" s="14">
        <f t="shared" si="51"/>
        <v>1</v>
      </c>
      <c r="AB56" s="18">
        <f t="shared" si="52"/>
        <v>1</v>
      </c>
    </row>
    <row r="57" spans="1:28" s="66" customFormat="1">
      <c r="A57" s="8">
        <f t="shared" si="53"/>
        <v>2.2599999999999993</v>
      </c>
      <c r="B57" s="56" t="s">
        <v>75</v>
      </c>
      <c r="C57" s="57"/>
      <c r="D57" s="58"/>
      <c r="E57" s="57">
        <f t="shared" si="54"/>
        <v>0</v>
      </c>
      <c r="F57" s="58">
        <f t="shared" si="55"/>
        <v>0</v>
      </c>
      <c r="G57" s="8" t="e">
        <f t="shared" si="46"/>
        <v>#DIV/0!</v>
      </c>
      <c r="H57" s="18" t="e">
        <f t="shared" si="46"/>
        <v>#DIV/0!</v>
      </c>
      <c r="I57" s="56"/>
      <c r="J57" s="60"/>
      <c r="K57" s="56"/>
      <c r="L57" s="58"/>
      <c r="M57" s="56"/>
      <c r="N57" s="58"/>
      <c r="O57" s="251"/>
      <c r="P57" s="311">
        <v>0</v>
      </c>
      <c r="Q57" s="18">
        <f t="shared" si="47"/>
        <v>0</v>
      </c>
      <c r="R57" s="92">
        <f t="shared" si="48"/>
        <v>0</v>
      </c>
      <c r="S57" s="18">
        <f t="shared" si="49"/>
        <v>0</v>
      </c>
      <c r="T57" s="56"/>
      <c r="U57" s="58"/>
      <c r="V57" s="56"/>
      <c r="W57" s="58"/>
      <c r="X57" s="251"/>
      <c r="Y57" s="311">
        <v>0</v>
      </c>
      <c r="Z57" s="18">
        <f t="shared" si="50"/>
        <v>0</v>
      </c>
      <c r="AA57" s="14">
        <f t="shared" si="51"/>
        <v>0</v>
      </c>
      <c r="AB57" s="18">
        <f t="shared" si="52"/>
        <v>0</v>
      </c>
    </row>
    <row r="58" spans="1:28" s="66" customFormat="1">
      <c r="A58" s="8" t="s">
        <v>41</v>
      </c>
      <c r="B58" s="22" t="s">
        <v>76</v>
      </c>
      <c r="C58" s="17">
        <v>1</v>
      </c>
      <c r="D58" s="18">
        <v>3</v>
      </c>
      <c r="E58" s="57">
        <f t="shared" si="54"/>
        <v>1</v>
      </c>
      <c r="F58" s="58">
        <f t="shared" si="55"/>
        <v>3</v>
      </c>
      <c r="G58" s="8">
        <f t="shared" si="46"/>
        <v>100</v>
      </c>
      <c r="H58" s="18">
        <f t="shared" si="46"/>
        <v>100</v>
      </c>
      <c r="I58" s="22"/>
      <c r="J58" s="23"/>
      <c r="K58" s="22"/>
      <c r="L58" s="18"/>
      <c r="M58" s="22"/>
      <c r="N58" s="18"/>
      <c r="O58" s="21">
        <v>3</v>
      </c>
      <c r="P58" s="14">
        <v>9</v>
      </c>
      <c r="Q58" s="18">
        <f t="shared" si="47"/>
        <v>27</v>
      </c>
      <c r="R58" s="92">
        <f t="shared" si="48"/>
        <v>9</v>
      </c>
      <c r="S58" s="18">
        <f t="shared" si="49"/>
        <v>27</v>
      </c>
      <c r="T58" s="22"/>
      <c r="U58" s="18"/>
      <c r="V58" s="22"/>
      <c r="W58" s="18"/>
      <c r="X58" s="21">
        <v>3</v>
      </c>
      <c r="Y58" s="14">
        <v>1</v>
      </c>
      <c r="Z58" s="18">
        <f t="shared" si="50"/>
        <v>3</v>
      </c>
      <c r="AA58" s="14">
        <f t="shared" si="51"/>
        <v>1</v>
      </c>
      <c r="AB58" s="18">
        <f t="shared" si="52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57">
        <f t="shared" si="54"/>
        <v>0</v>
      </c>
      <c r="F59" s="58">
        <f t="shared" si="55"/>
        <v>0</v>
      </c>
      <c r="G59" s="8" t="e">
        <f t="shared" si="46"/>
        <v>#DIV/0!</v>
      </c>
      <c r="H59" s="18" t="e">
        <f t="shared" si="46"/>
        <v>#DIV/0!</v>
      </c>
      <c r="I59" s="22"/>
      <c r="J59" s="23"/>
      <c r="K59" s="22"/>
      <c r="L59" s="18"/>
      <c r="M59" s="22"/>
      <c r="N59" s="18"/>
      <c r="O59" s="21">
        <v>3</v>
      </c>
      <c r="P59" s="14">
        <v>0</v>
      </c>
      <c r="Q59" s="18">
        <f t="shared" si="47"/>
        <v>0</v>
      </c>
      <c r="R59" s="92">
        <f t="shared" si="48"/>
        <v>0</v>
      </c>
      <c r="S59" s="18">
        <f t="shared" si="49"/>
        <v>0</v>
      </c>
      <c r="T59" s="22"/>
      <c r="U59" s="18"/>
      <c r="V59" s="22"/>
      <c r="W59" s="18"/>
      <c r="X59" s="21">
        <v>3</v>
      </c>
      <c r="Y59" s="14"/>
      <c r="Z59" s="18">
        <f t="shared" si="50"/>
        <v>0</v>
      </c>
      <c r="AA59" s="14">
        <f t="shared" si="51"/>
        <v>0</v>
      </c>
      <c r="AB59" s="18">
        <f t="shared" si="52"/>
        <v>0</v>
      </c>
    </row>
    <row r="60" spans="1:28" s="66" customFormat="1" ht="31.5">
      <c r="A60" s="8" t="s">
        <v>45</v>
      </c>
      <c r="B60" s="22" t="s">
        <v>78</v>
      </c>
      <c r="C60" s="17">
        <v>1</v>
      </c>
      <c r="D60" s="18">
        <v>9.6</v>
      </c>
      <c r="E60" s="57">
        <f t="shared" si="54"/>
        <v>1</v>
      </c>
      <c r="F60" s="58">
        <f t="shared" si="55"/>
        <v>9.6</v>
      </c>
      <c r="G60" s="8">
        <f t="shared" si="46"/>
        <v>100</v>
      </c>
      <c r="H60" s="18">
        <f t="shared" si="46"/>
        <v>100</v>
      </c>
      <c r="I60" s="22"/>
      <c r="J60" s="23"/>
      <c r="K60" s="22"/>
      <c r="L60" s="18"/>
      <c r="M60" s="22"/>
      <c r="N60" s="18"/>
      <c r="O60" s="21">
        <v>9.6000000000000014</v>
      </c>
      <c r="P60" s="14">
        <v>9</v>
      </c>
      <c r="Q60" s="18">
        <f t="shared" si="47"/>
        <v>86.4</v>
      </c>
      <c r="R60" s="92">
        <f t="shared" si="48"/>
        <v>9</v>
      </c>
      <c r="S60" s="18">
        <f t="shared" si="49"/>
        <v>86.4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50"/>
        <v>9.6000000000000014</v>
      </c>
      <c r="AA60" s="14">
        <f t="shared" si="51"/>
        <v>1</v>
      </c>
      <c r="AB60" s="18">
        <f t="shared" si="52"/>
        <v>9.6000000000000014</v>
      </c>
    </row>
    <row r="61" spans="1:28" s="66" customFormat="1" ht="63">
      <c r="A61" s="8" t="s">
        <v>47</v>
      </c>
      <c r="B61" s="22" t="s">
        <v>79</v>
      </c>
      <c r="C61" s="17">
        <v>1</v>
      </c>
      <c r="D61" s="18">
        <v>1.44</v>
      </c>
      <c r="E61" s="57">
        <f t="shared" si="54"/>
        <v>1</v>
      </c>
      <c r="F61" s="58">
        <f t="shared" si="55"/>
        <v>1.44</v>
      </c>
      <c r="G61" s="8">
        <f t="shared" si="46"/>
        <v>100</v>
      </c>
      <c r="H61" s="18">
        <f t="shared" si="46"/>
        <v>100</v>
      </c>
      <c r="I61" s="22"/>
      <c r="J61" s="23"/>
      <c r="K61" s="22"/>
      <c r="L61" s="18"/>
      <c r="M61" s="22"/>
      <c r="N61" s="18"/>
      <c r="O61" s="21">
        <v>2.88</v>
      </c>
      <c r="P61" s="14">
        <v>9</v>
      </c>
      <c r="Q61" s="18">
        <f t="shared" si="47"/>
        <v>25.919999999999998</v>
      </c>
      <c r="R61" s="92">
        <f t="shared" si="48"/>
        <v>9</v>
      </c>
      <c r="S61" s="18">
        <f t="shared" si="49"/>
        <v>25.919999999999998</v>
      </c>
      <c r="T61" s="22"/>
      <c r="U61" s="18"/>
      <c r="V61" s="22"/>
      <c r="W61" s="18"/>
      <c r="X61" s="21">
        <v>2.88</v>
      </c>
      <c r="Y61" s="14">
        <v>1</v>
      </c>
      <c r="Z61" s="18">
        <f t="shared" si="50"/>
        <v>2.88</v>
      </c>
      <c r="AA61" s="14">
        <f t="shared" si="51"/>
        <v>1</v>
      </c>
      <c r="AB61" s="18">
        <f t="shared" si="52"/>
        <v>2.88</v>
      </c>
    </row>
    <row r="62" spans="1:28" s="66" customFormat="1" ht="31.5">
      <c r="A62" s="8" t="s">
        <v>49</v>
      </c>
      <c r="B62" s="22" t="s">
        <v>80</v>
      </c>
      <c r="C62" s="17">
        <v>1</v>
      </c>
      <c r="D62" s="18">
        <v>1.5</v>
      </c>
      <c r="E62" s="57">
        <f t="shared" si="54"/>
        <v>1</v>
      </c>
      <c r="F62" s="58">
        <f t="shared" si="55"/>
        <v>1.5</v>
      </c>
      <c r="G62" s="8">
        <f t="shared" si="46"/>
        <v>100</v>
      </c>
      <c r="H62" s="18">
        <f t="shared" si="46"/>
        <v>100</v>
      </c>
      <c r="I62" s="22"/>
      <c r="J62" s="23"/>
      <c r="K62" s="22"/>
      <c r="L62" s="18"/>
      <c r="M62" s="22"/>
      <c r="N62" s="18"/>
      <c r="O62" s="21">
        <v>1.5</v>
      </c>
      <c r="P62" s="14">
        <v>9</v>
      </c>
      <c r="Q62" s="18">
        <f t="shared" si="47"/>
        <v>13.5</v>
      </c>
      <c r="R62" s="92">
        <f t="shared" si="48"/>
        <v>9</v>
      </c>
      <c r="S62" s="18">
        <f t="shared" si="49"/>
        <v>13.5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50"/>
        <v>1.5</v>
      </c>
      <c r="AA62" s="14">
        <f t="shared" si="51"/>
        <v>1</v>
      </c>
      <c r="AB62" s="18">
        <f t="shared" si="52"/>
        <v>1.5</v>
      </c>
    </row>
    <row r="63" spans="1:28" s="66" customFormat="1" ht="31.5">
      <c r="A63" s="8" t="s">
        <v>51</v>
      </c>
      <c r="B63" s="22" t="s">
        <v>50</v>
      </c>
      <c r="C63" s="17">
        <v>1</v>
      </c>
      <c r="D63" s="18">
        <v>1.2</v>
      </c>
      <c r="E63" s="57">
        <f t="shared" si="54"/>
        <v>1</v>
      </c>
      <c r="F63" s="58">
        <f t="shared" si="55"/>
        <v>1.2</v>
      </c>
      <c r="G63" s="8">
        <f t="shared" si="46"/>
        <v>100</v>
      </c>
      <c r="H63" s="18">
        <f t="shared" si="46"/>
        <v>100</v>
      </c>
      <c r="I63" s="22"/>
      <c r="J63" s="23"/>
      <c r="K63" s="22"/>
      <c r="L63" s="18"/>
      <c r="M63" s="22"/>
      <c r="N63" s="18"/>
      <c r="O63" s="21">
        <v>1.2000000000000002</v>
      </c>
      <c r="P63" s="14">
        <v>9</v>
      </c>
      <c r="Q63" s="18">
        <f t="shared" si="47"/>
        <v>10.8</v>
      </c>
      <c r="R63" s="92">
        <f t="shared" si="48"/>
        <v>9</v>
      </c>
      <c r="S63" s="18">
        <f t="shared" si="49"/>
        <v>10.8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50"/>
        <v>1.2000000000000002</v>
      </c>
      <c r="AA63" s="14">
        <f t="shared" si="51"/>
        <v>1</v>
      </c>
      <c r="AB63" s="18">
        <f t="shared" si="52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57">
        <f t="shared" si="54"/>
        <v>0</v>
      </c>
      <c r="F64" s="58">
        <f t="shared" si="55"/>
        <v>0</v>
      </c>
      <c r="G64" s="8" t="e">
        <f t="shared" si="46"/>
        <v>#DIV/0!</v>
      </c>
      <c r="H64" s="18" t="e">
        <f t="shared" si="46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14">
        <v>0</v>
      </c>
      <c r="Q64" s="18">
        <f t="shared" si="47"/>
        <v>0</v>
      </c>
      <c r="R64" s="92">
        <f t="shared" si="48"/>
        <v>0</v>
      </c>
      <c r="S64" s="18">
        <f t="shared" si="49"/>
        <v>0</v>
      </c>
      <c r="T64" s="22"/>
      <c r="U64" s="18"/>
      <c r="V64" s="22"/>
      <c r="W64" s="18"/>
      <c r="X64" s="21">
        <v>1.2000000000000002</v>
      </c>
      <c r="Y64" s="14"/>
      <c r="Z64" s="18">
        <f t="shared" si="50"/>
        <v>0</v>
      </c>
      <c r="AA64" s="14">
        <f t="shared" si="51"/>
        <v>0</v>
      </c>
      <c r="AB64" s="18">
        <f t="shared" si="52"/>
        <v>0</v>
      </c>
    </row>
    <row r="65" spans="1:28" s="66" customFormat="1" ht="47.25">
      <c r="A65" s="8" t="s">
        <v>82</v>
      </c>
      <c r="B65" s="22" t="s">
        <v>83</v>
      </c>
      <c r="C65" s="17">
        <v>1</v>
      </c>
      <c r="D65" s="18">
        <v>1.8</v>
      </c>
      <c r="E65" s="57">
        <f t="shared" si="54"/>
        <v>1</v>
      </c>
      <c r="F65" s="58">
        <f t="shared" si="55"/>
        <v>1.8</v>
      </c>
      <c r="G65" s="8">
        <f t="shared" si="46"/>
        <v>100</v>
      </c>
      <c r="H65" s="18">
        <f t="shared" si="46"/>
        <v>100</v>
      </c>
      <c r="I65" s="22"/>
      <c r="J65" s="23"/>
      <c r="K65" s="22"/>
      <c r="L65" s="18"/>
      <c r="M65" s="22"/>
      <c r="N65" s="18"/>
      <c r="O65" s="21">
        <v>1.7999999999999998</v>
      </c>
      <c r="P65" s="14">
        <v>9</v>
      </c>
      <c r="Q65" s="18">
        <f t="shared" si="47"/>
        <v>16.2</v>
      </c>
      <c r="R65" s="92">
        <f t="shared" si="48"/>
        <v>9</v>
      </c>
      <c r="S65" s="18">
        <f t="shared" si="49"/>
        <v>16.2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50"/>
        <v>1.7999999999999998</v>
      </c>
      <c r="AA65" s="14">
        <f t="shared" si="51"/>
        <v>1</v>
      </c>
      <c r="AB65" s="18">
        <f t="shared" si="52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7">
        <f t="shared" si="54"/>
        <v>0</v>
      </c>
      <c r="F66" s="58">
        <f t="shared" si="55"/>
        <v>0</v>
      </c>
      <c r="G66" s="8" t="e">
        <f t="shared" si="46"/>
        <v>#DIV/0!</v>
      </c>
      <c r="H66" s="18" t="e">
        <f t="shared" si="46"/>
        <v>#DIV/0!</v>
      </c>
      <c r="I66" s="51"/>
      <c r="J66" s="55"/>
      <c r="K66" s="51"/>
      <c r="L66" s="53"/>
      <c r="M66" s="51"/>
      <c r="N66" s="53"/>
      <c r="O66" s="250">
        <v>1</v>
      </c>
      <c r="P66" s="312">
        <v>9</v>
      </c>
      <c r="Q66" s="18">
        <f t="shared" si="47"/>
        <v>9</v>
      </c>
      <c r="R66" s="92">
        <f t="shared" si="48"/>
        <v>9</v>
      </c>
      <c r="S66" s="18">
        <f t="shared" si="49"/>
        <v>9</v>
      </c>
      <c r="T66" s="51"/>
      <c r="U66" s="53"/>
      <c r="V66" s="51"/>
      <c r="W66" s="53"/>
      <c r="X66" s="250">
        <v>1</v>
      </c>
      <c r="Y66" s="312">
        <v>1</v>
      </c>
      <c r="Z66" s="18">
        <f t="shared" si="50"/>
        <v>1</v>
      </c>
      <c r="AA66" s="14">
        <f t="shared" si="51"/>
        <v>1</v>
      </c>
      <c r="AB66" s="18">
        <f t="shared" si="52"/>
        <v>1</v>
      </c>
    </row>
    <row r="67" spans="1:28" s="66" customFormat="1" ht="31.5">
      <c r="A67" s="8">
        <f t="shared" si="53"/>
        <v>2.2799999999999998</v>
      </c>
      <c r="B67" s="51" t="s">
        <v>85</v>
      </c>
      <c r="C67" s="52">
        <v>1</v>
      </c>
      <c r="D67" s="53">
        <v>1</v>
      </c>
      <c r="E67" s="57">
        <f t="shared" si="54"/>
        <v>1</v>
      </c>
      <c r="F67" s="58">
        <f t="shared" si="55"/>
        <v>1</v>
      </c>
      <c r="G67" s="8">
        <f t="shared" si="46"/>
        <v>100</v>
      </c>
      <c r="H67" s="18">
        <f t="shared" si="46"/>
        <v>100</v>
      </c>
      <c r="I67" s="51"/>
      <c r="J67" s="55"/>
      <c r="K67" s="51"/>
      <c r="L67" s="53"/>
      <c r="M67" s="51"/>
      <c r="N67" s="53"/>
      <c r="O67" s="250">
        <v>1</v>
      </c>
      <c r="P67" s="312">
        <v>9</v>
      </c>
      <c r="Q67" s="18">
        <f t="shared" si="47"/>
        <v>9</v>
      </c>
      <c r="R67" s="92">
        <f t="shared" si="48"/>
        <v>9</v>
      </c>
      <c r="S67" s="18">
        <f t="shared" si="49"/>
        <v>9</v>
      </c>
      <c r="T67" s="51"/>
      <c r="U67" s="53"/>
      <c r="V67" s="51"/>
      <c r="W67" s="53"/>
      <c r="X67" s="250">
        <v>1</v>
      </c>
      <c r="Y67" s="312">
        <v>1</v>
      </c>
      <c r="Z67" s="18">
        <f t="shared" si="50"/>
        <v>1</v>
      </c>
      <c r="AA67" s="14">
        <f t="shared" si="51"/>
        <v>1</v>
      </c>
      <c r="AB67" s="18">
        <f t="shared" si="52"/>
        <v>1</v>
      </c>
    </row>
    <row r="68" spans="1:28" s="66" customFormat="1" ht="31.5">
      <c r="A68" s="8">
        <f t="shared" si="53"/>
        <v>2.2899999999999996</v>
      </c>
      <c r="B68" s="51" t="s">
        <v>86</v>
      </c>
      <c r="C68" s="52">
        <v>1</v>
      </c>
      <c r="D68" s="53">
        <v>1.25</v>
      </c>
      <c r="E68" s="57">
        <f t="shared" si="54"/>
        <v>1</v>
      </c>
      <c r="F68" s="58">
        <f t="shared" si="55"/>
        <v>1.25</v>
      </c>
      <c r="G68" s="8">
        <f t="shared" si="46"/>
        <v>100</v>
      </c>
      <c r="H68" s="18">
        <f t="shared" si="46"/>
        <v>100</v>
      </c>
      <c r="I68" s="51"/>
      <c r="J68" s="55"/>
      <c r="K68" s="51"/>
      <c r="L68" s="53"/>
      <c r="M68" s="51"/>
      <c r="N68" s="53"/>
      <c r="O68" s="250">
        <v>1.25</v>
      </c>
      <c r="P68" s="312">
        <v>9</v>
      </c>
      <c r="Q68" s="18">
        <f t="shared" si="47"/>
        <v>11.25</v>
      </c>
      <c r="R68" s="92">
        <f t="shared" si="48"/>
        <v>9</v>
      </c>
      <c r="S68" s="18">
        <f t="shared" si="49"/>
        <v>11.25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50"/>
        <v>1.25</v>
      </c>
      <c r="AA68" s="14">
        <f t="shared" si="51"/>
        <v>1</v>
      </c>
      <c r="AB68" s="18">
        <f t="shared" si="52"/>
        <v>1.25</v>
      </c>
    </row>
    <row r="69" spans="1:28" s="66" customFormat="1" ht="31.5">
      <c r="A69" s="8">
        <f t="shared" si="53"/>
        <v>2.2999999999999994</v>
      </c>
      <c r="B69" s="51" t="s">
        <v>87</v>
      </c>
      <c r="C69" s="52">
        <v>1</v>
      </c>
      <c r="D69" s="53">
        <v>0.75</v>
      </c>
      <c r="E69" s="57">
        <f t="shared" si="54"/>
        <v>1</v>
      </c>
      <c r="F69" s="58">
        <f t="shared" si="55"/>
        <v>0.75</v>
      </c>
      <c r="G69" s="8">
        <f t="shared" si="46"/>
        <v>100</v>
      </c>
      <c r="H69" s="18">
        <f t="shared" si="46"/>
        <v>100</v>
      </c>
      <c r="I69" s="51"/>
      <c r="J69" s="55"/>
      <c r="K69" s="51"/>
      <c r="L69" s="53"/>
      <c r="M69" s="51"/>
      <c r="N69" s="53"/>
      <c r="O69" s="250">
        <v>0.75</v>
      </c>
      <c r="P69" s="312">
        <v>9</v>
      </c>
      <c r="Q69" s="18">
        <f t="shared" si="47"/>
        <v>6.75</v>
      </c>
      <c r="R69" s="92">
        <f t="shared" si="48"/>
        <v>9</v>
      </c>
      <c r="S69" s="18">
        <f t="shared" si="49"/>
        <v>6.75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50"/>
        <v>0.75</v>
      </c>
      <c r="AA69" s="14">
        <f t="shared" si="51"/>
        <v>1</v>
      </c>
      <c r="AB69" s="18">
        <f t="shared" si="52"/>
        <v>0.75</v>
      </c>
    </row>
    <row r="70" spans="1:28" s="66" customFormat="1" ht="31.5">
      <c r="A70" s="8">
        <f t="shared" si="53"/>
        <v>2.3099999999999992</v>
      </c>
      <c r="B70" s="51" t="s">
        <v>88</v>
      </c>
      <c r="C70" s="52">
        <v>1</v>
      </c>
      <c r="D70" s="53">
        <v>0.75</v>
      </c>
      <c r="E70" s="57">
        <f t="shared" si="54"/>
        <v>1</v>
      </c>
      <c r="F70" s="58">
        <f t="shared" si="55"/>
        <v>0.75</v>
      </c>
      <c r="G70" s="8">
        <f t="shared" si="46"/>
        <v>100</v>
      </c>
      <c r="H70" s="18">
        <f t="shared" si="46"/>
        <v>100</v>
      </c>
      <c r="I70" s="51"/>
      <c r="J70" s="55"/>
      <c r="K70" s="51"/>
      <c r="L70" s="53"/>
      <c r="M70" s="51"/>
      <c r="N70" s="53"/>
      <c r="O70" s="250">
        <v>0.75</v>
      </c>
      <c r="P70" s="312">
        <v>9</v>
      </c>
      <c r="Q70" s="18">
        <f t="shared" si="47"/>
        <v>6.75</v>
      </c>
      <c r="R70" s="92">
        <f t="shared" si="48"/>
        <v>9</v>
      </c>
      <c r="S70" s="18">
        <f t="shared" si="49"/>
        <v>6.75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50"/>
        <v>0.75</v>
      </c>
      <c r="AA70" s="14">
        <f t="shared" si="51"/>
        <v>1</v>
      </c>
      <c r="AB70" s="18">
        <f t="shared" si="52"/>
        <v>0.75</v>
      </c>
    </row>
    <row r="71" spans="1:28" s="66" customFormat="1" ht="31.5">
      <c r="A71" s="8">
        <f t="shared" si="53"/>
        <v>2.319999999999999</v>
      </c>
      <c r="B71" s="51" t="s">
        <v>89</v>
      </c>
      <c r="C71" s="52"/>
      <c r="D71" s="53"/>
      <c r="E71" s="57">
        <f t="shared" si="54"/>
        <v>0</v>
      </c>
      <c r="F71" s="58">
        <f t="shared" si="55"/>
        <v>0</v>
      </c>
      <c r="G71" s="8" t="e">
        <f t="shared" si="46"/>
        <v>#DIV/0!</v>
      </c>
      <c r="H71" s="18" t="e">
        <f t="shared" si="46"/>
        <v>#DIV/0!</v>
      </c>
      <c r="I71" s="51"/>
      <c r="J71" s="55"/>
      <c r="K71" s="51"/>
      <c r="L71" s="53"/>
      <c r="M71" s="51"/>
      <c r="N71" s="53"/>
      <c r="O71" s="250">
        <v>0.2</v>
      </c>
      <c r="P71" s="312">
        <v>9</v>
      </c>
      <c r="Q71" s="18">
        <f t="shared" si="47"/>
        <v>1.8</v>
      </c>
      <c r="R71" s="92">
        <f t="shared" si="48"/>
        <v>9</v>
      </c>
      <c r="S71" s="18">
        <f t="shared" si="49"/>
        <v>1.8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50"/>
        <v>0.2</v>
      </c>
      <c r="AA71" s="14">
        <f t="shared" si="51"/>
        <v>1</v>
      </c>
      <c r="AB71" s="18">
        <f t="shared" si="52"/>
        <v>0.2</v>
      </c>
    </row>
    <row r="72" spans="1:28" s="66" customFormat="1" ht="31.5">
      <c r="A72" s="8">
        <f t="shared" si="53"/>
        <v>2.3299999999999987</v>
      </c>
      <c r="B72" s="51" t="s">
        <v>90</v>
      </c>
      <c r="C72" s="52"/>
      <c r="D72" s="53"/>
      <c r="E72" s="57">
        <f t="shared" si="54"/>
        <v>0</v>
      </c>
      <c r="F72" s="58">
        <f t="shared" si="55"/>
        <v>0</v>
      </c>
      <c r="G72" s="8" t="e">
        <f t="shared" si="46"/>
        <v>#DIV/0!</v>
      </c>
      <c r="H72" s="18" t="e">
        <f t="shared" si="46"/>
        <v>#DIV/0!</v>
      </c>
      <c r="I72" s="51"/>
      <c r="J72" s="55"/>
      <c r="K72" s="51"/>
      <c r="L72" s="53"/>
      <c r="M72" s="51"/>
      <c r="N72" s="53"/>
      <c r="O72" s="250">
        <v>0.2</v>
      </c>
      <c r="P72" s="312">
        <v>9</v>
      </c>
      <c r="Q72" s="18">
        <f t="shared" si="47"/>
        <v>1.8</v>
      </c>
      <c r="R72" s="92">
        <f t="shared" si="48"/>
        <v>9</v>
      </c>
      <c r="S72" s="18">
        <f t="shared" si="49"/>
        <v>1.8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50"/>
        <v>0.2</v>
      </c>
      <c r="AA72" s="14">
        <f t="shared" si="51"/>
        <v>1</v>
      </c>
      <c r="AB72" s="18">
        <f t="shared" si="52"/>
        <v>0.2</v>
      </c>
    </row>
    <row r="73" spans="1:28" s="66" customFormat="1" ht="31.5">
      <c r="A73" s="8">
        <f t="shared" si="53"/>
        <v>2.3399999999999985</v>
      </c>
      <c r="B73" s="51" t="s">
        <v>91</v>
      </c>
      <c r="C73" s="52"/>
      <c r="D73" s="53"/>
      <c r="E73" s="57">
        <f t="shared" si="54"/>
        <v>0</v>
      </c>
      <c r="F73" s="58">
        <f t="shared" si="55"/>
        <v>0</v>
      </c>
      <c r="G73" s="8" t="e">
        <f t="shared" si="46"/>
        <v>#DIV/0!</v>
      </c>
      <c r="H73" s="18" t="e">
        <f t="shared" si="46"/>
        <v>#DIV/0!</v>
      </c>
      <c r="I73" s="51"/>
      <c r="J73" s="55"/>
      <c r="K73" s="51"/>
      <c r="L73" s="53"/>
      <c r="M73" s="51"/>
      <c r="N73" s="53"/>
      <c r="O73" s="250">
        <v>6</v>
      </c>
      <c r="P73" s="312">
        <v>1</v>
      </c>
      <c r="Q73" s="18">
        <f t="shared" si="47"/>
        <v>6</v>
      </c>
      <c r="R73" s="92">
        <f t="shared" si="48"/>
        <v>1</v>
      </c>
      <c r="S73" s="18">
        <f t="shared" si="49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50"/>
        <v>6</v>
      </c>
      <c r="AA73" s="14">
        <f t="shared" si="51"/>
        <v>1</v>
      </c>
      <c r="AB73" s="18">
        <f t="shared" si="52"/>
        <v>6</v>
      </c>
    </row>
    <row r="74" spans="1:28" s="66" customFormat="1" ht="31.5">
      <c r="A74" s="8">
        <f t="shared" si="53"/>
        <v>2.3499999999999983</v>
      </c>
      <c r="B74" s="51" t="s">
        <v>92</v>
      </c>
      <c r="C74" s="52">
        <v>1</v>
      </c>
      <c r="D74" s="53">
        <v>0.5</v>
      </c>
      <c r="E74" s="57">
        <f t="shared" si="54"/>
        <v>1</v>
      </c>
      <c r="F74" s="58">
        <f t="shared" si="55"/>
        <v>0.5</v>
      </c>
      <c r="G74" s="8">
        <f t="shared" si="46"/>
        <v>100</v>
      </c>
      <c r="H74" s="18">
        <f t="shared" si="46"/>
        <v>100</v>
      </c>
      <c r="I74" s="51"/>
      <c r="J74" s="55"/>
      <c r="K74" s="51"/>
      <c r="L74" s="53"/>
      <c r="M74" s="51"/>
      <c r="N74" s="53"/>
      <c r="O74" s="250">
        <v>0.5</v>
      </c>
      <c r="P74" s="312">
        <v>9</v>
      </c>
      <c r="Q74" s="18">
        <f t="shared" si="47"/>
        <v>4.5</v>
      </c>
      <c r="R74" s="92">
        <f t="shared" si="48"/>
        <v>9</v>
      </c>
      <c r="S74" s="18">
        <f t="shared" si="49"/>
        <v>4.5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50"/>
        <v>0.5</v>
      </c>
      <c r="AA74" s="14">
        <f t="shared" si="51"/>
        <v>1</v>
      </c>
      <c r="AB74" s="18">
        <f t="shared" si="52"/>
        <v>0.5</v>
      </c>
    </row>
    <row r="75" spans="1:28" s="66" customFormat="1" ht="31.5">
      <c r="A75" s="8">
        <f t="shared" si="53"/>
        <v>2.3599999999999981</v>
      </c>
      <c r="B75" s="51" t="s">
        <v>93</v>
      </c>
      <c r="C75" s="52"/>
      <c r="D75" s="53"/>
      <c r="E75" s="57">
        <f t="shared" si="54"/>
        <v>0</v>
      </c>
      <c r="F75" s="58">
        <f t="shared" si="55"/>
        <v>0</v>
      </c>
      <c r="G75" s="8" t="e">
        <f t="shared" si="46"/>
        <v>#DIV/0!</v>
      </c>
      <c r="H75" s="18" t="e">
        <f t="shared" si="46"/>
        <v>#DIV/0!</v>
      </c>
      <c r="I75" s="51"/>
      <c r="J75" s="55"/>
      <c r="K75" s="51"/>
      <c r="L75" s="53"/>
      <c r="M75" s="51"/>
      <c r="N75" s="53"/>
      <c r="O75" s="250">
        <v>0.2</v>
      </c>
      <c r="P75" s="312">
        <v>9</v>
      </c>
      <c r="Q75" s="18">
        <f t="shared" si="47"/>
        <v>1.8</v>
      </c>
      <c r="R75" s="92">
        <f t="shared" si="48"/>
        <v>9</v>
      </c>
      <c r="S75" s="18">
        <f t="shared" si="49"/>
        <v>1.8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50"/>
        <v>0.2</v>
      </c>
      <c r="AA75" s="14">
        <f t="shared" si="51"/>
        <v>1</v>
      </c>
      <c r="AB75" s="18">
        <f t="shared" si="52"/>
        <v>0.2</v>
      </c>
    </row>
    <row r="76" spans="1:28" s="50" customFormat="1">
      <c r="A76" s="46"/>
      <c r="B76" s="82" t="s">
        <v>65</v>
      </c>
      <c r="C76" s="83">
        <f>SUM(C54:C75)</f>
        <v>12</v>
      </c>
      <c r="D76" s="84">
        <f>SUM(D54:D75)</f>
        <v>40.79</v>
      </c>
      <c r="E76" s="83">
        <f>SUM(E54:E75)</f>
        <v>12</v>
      </c>
      <c r="F76" s="84">
        <f>SUM(F54:F75)</f>
        <v>40.79</v>
      </c>
      <c r="G76" s="82"/>
      <c r="H76" s="82"/>
      <c r="I76" s="83">
        <f t="shared" ref="I76:L76" si="56">SUM(I54:I75)</f>
        <v>0</v>
      </c>
      <c r="J76" s="84">
        <f t="shared" si="56"/>
        <v>0</v>
      </c>
      <c r="K76" s="83">
        <f t="shared" si="56"/>
        <v>0</v>
      </c>
      <c r="L76" s="84">
        <f t="shared" si="56"/>
        <v>0</v>
      </c>
      <c r="M76" s="85">
        <f t="shared" ref="M76:N76" si="57">SUM(M54:M75)</f>
        <v>0</v>
      </c>
      <c r="N76" s="84">
        <f t="shared" si="57"/>
        <v>0</v>
      </c>
      <c r="O76" s="88"/>
      <c r="P76" s="276">
        <f t="shared" ref="P76:U76" si="58">SUM(P54:P75)</f>
        <v>163</v>
      </c>
      <c r="Q76" s="84">
        <f t="shared" si="58"/>
        <v>420.2700000000001</v>
      </c>
      <c r="R76" s="276">
        <f t="shared" si="58"/>
        <v>163</v>
      </c>
      <c r="S76" s="84">
        <f t="shared" si="58"/>
        <v>420.2700000000001</v>
      </c>
      <c r="T76" s="83">
        <f t="shared" si="58"/>
        <v>0</v>
      </c>
      <c r="U76" s="84">
        <f t="shared" si="58"/>
        <v>0</v>
      </c>
      <c r="V76" s="85">
        <f t="shared" ref="V76:W76" si="59">SUM(V54:V75)</f>
        <v>0</v>
      </c>
      <c r="W76" s="84">
        <f t="shared" si="59"/>
        <v>0</v>
      </c>
      <c r="X76" s="88"/>
      <c r="Y76" s="276">
        <f t="shared" ref="Y76:AB76" si="60">SUM(Y54:Y75)</f>
        <v>19</v>
      </c>
      <c r="Z76" s="84">
        <f t="shared" si="60"/>
        <v>52.030000000000008</v>
      </c>
      <c r="AA76" s="276">
        <f t="shared" si="60"/>
        <v>19</v>
      </c>
      <c r="AB76" s="84">
        <f t="shared" si="60"/>
        <v>52.030000000000008</v>
      </c>
    </row>
    <row r="77" spans="1:28" s="50" customFormat="1">
      <c r="A77" s="46"/>
      <c r="B77" s="86" t="s">
        <v>94</v>
      </c>
      <c r="C77" s="83">
        <f>C52+C76</f>
        <v>12</v>
      </c>
      <c r="D77" s="84">
        <f>D52+D76</f>
        <v>40.79</v>
      </c>
      <c r="E77" s="83">
        <f>E52+E76</f>
        <v>12</v>
      </c>
      <c r="F77" s="84">
        <f>F52+F76</f>
        <v>40.79</v>
      </c>
      <c r="G77" s="86"/>
      <c r="H77" s="86"/>
      <c r="I77" s="83">
        <f t="shared" ref="I77:L77" si="61">I52+I76</f>
        <v>0</v>
      </c>
      <c r="J77" s="84">
        <f t="shared" si="61"/>
        <v>0</v>
      </c>
      <c r="K77" s="83">
        <f t="shared" si="61"/>
        <v>0</v>
      </c>
      <c r="L77" s="84">
        <f t="shared" si="61"/>
        <v>0</v>
      </c>
      <c r="M77" s="85">
        <f t="shared" ref="M77:N77" si="62">M52+M76</f>
        <v>0</v>
      </c>
      <c r="N77" s="84">
        <f t="shared" si="62"/>
        <v>0</v>
      </c>
      <c r="O77" s="88"/>
      <c r="P77" s="276">
        <f t="shared" ref="P77:U77" si="63">P52+P76</f>
        <v>172</v>
      </c>
      <c r="Q77" s="84">
        <f t="shared" si="63"/>
        <v>427.0200000000001</v>
      </c>
      <c r="R77" s="276">
        <f t="shared" si="63"/>
        <v>172</v>
      </c>
      <c r="S77" s="84">
        <f t="shared" si="63"/>
        <v>427.0200000000001</v>
      </c>
      <c r="T77" s="83">
        <f t="shared" si="63"/>
        <v>0</v>
      </c>
      <c r="U77" s="84">
        <f t="shared" si="63"/>
        <v>0</v>
      </c>
      <c r="V77" s="85">
        <f t="shared" ref="V77:W77" si="64">V52+V76</f>
        <v>0</v>
      </c>
      <c r="W77" s="84">
        <f t="shared" si="64"/>
        <v>0</v>
      </c>
      <c r="X77" s="88"/>
      <c r="Y77" s="276">
        <f t="shared" ref="Y77:AB77" si="65">Y52+Y76</f>
        <v>20</v>
      </c>
      <c r="Z77" s="84">
        <f t="shared" si="65"/>
        <v>52.780000000000008</v>
      </c>
      <c r="AA77" s="276">
        <f t="shared" si="65"/>
        <v>20</v>
      </c>
      <c r="AB77" s="84">
        <f t="shared" si="65"/>
        <v>52.780000000000008</v>
      </c>
    </row>
    <row r="78" spans="1:28" s="50" customFormat="1">
      <c r="A78" s="46"/>
      <c r="B78" s="89" t="s">
        <v>95</v>
      </c>
      <c r="C78" s="83">
        <f>C45+C77</f>
        <v>12</v>
      </c>
      <c r="D78" s="84">
        <f>D45+D77</f>
        <v>40.79</v>
      </c>
      <c r="E78" s="83">
        <f>E45+E77</f>
        <v>12</v>
      </c>
      <c r="F78" s="84">
        <f>F45+F77</f>
        <v>40.79</v>
      </c>
      <c r="G78" s="89"/>
      <c r="H78" s="89"/>
      <c r="I78" s="83">
        <f t="shared" ref="I78:L78" si="66">I45+I77</f>
        <v>0</v>
      </c>
      <c r="J78" s="84">
        <f t="shared" si="66"/>
        <v>0</v>
      </c>
      <c r="K78" s="83">
        <f t="shared" si="66"/>
        <v>0</v>
      </c>
      <c r="L78" s="84">
        <f t="shared" si="66"/>
        <v>0</v>
      </c>
      <c r="M78" s="85">
        <f t="shared" ref="M78:N78" si="67">M45+M77</f>
        <v>0</v>
      </c>
      <c r="N78" s="84">
        <f t="shared" si="67"/>
        <v>0</v>
      </c>
      <c r="O78" s="88"/>
      <c r="P78" s="276">
        <f t="shared" ref="P78:U78" si="68">P45+P77</f>
        <v>172</v>
      </c>
      <c r="Q78" s="84">
        <f t="shared" si="68"/>
        <v>427.0200000000001</v>
      </c>
      <c r="R78" s="276">
        <f t="shared" si="68"/>
        <v>172</v>
      </c>
      <c r="S78" s="84">
        <f t="shared" si="68"/>
        <v>427.0200000000001</v>
      </c>
      <c r="T78" s="83">
        <f t="shared" si="68"/>
        <v>0</v>
      </c>
      <c r="U78" s="84">
        <f t="shared" si="68"/>
        <v>0</v>
      </c>
      <c r="V78" s="85">
        <f t="shared" ref="V78:W78" si="69">V45+V77</f>
        <v>0</v>
      </c>
      <c r="W78" s="84">
        <f t="shared" si="69"/>
        <v>0</v>
      </c>
      <c r="X78" s="88"/>
      <c r="Y78" s="276">
        <f t="shared" ref="Y78:AB78" si="70">Y45+Y77</f>
        <v>20</v>
      </c>
      <c r="Z78" s="84">
        <f t="shared" si="70"/>
        <v>52.780000000000008</v>
      </c>
      <c r="AA78" s="276">
        <f t="shared" si="70"/>
        <v>20</v>
      </c>
      <c r="AB78" s="84">
        <f t="shared" si="70"/>
        <v>52.780000000000008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71">P80*O80</f>
        <v>0</v>
      </c>
      <c r="R80" s="92">
        <f t="shared" ref="R80:R85" si="72">P80</f>
        <v>0</v>
      </c>
      <c r="S80" s="18">
        <f t="shared" ref="S80:S81" si="73">Q80</f>
        <v>0</v>
      </c>
      <c r="T80" s="30"/>
      <c r="U80" s="32"/>
      <c r="V80" s="30"/>
      <c r="W80" s="32"/>
      <c r="X80" s="247"/>
      <c r="Y80" s="319"/>
      <c r="Z80" s="18">
        <f t="shared" ref="Z80:Z81" si="74">Y80*X80</f>
        <v>0</v>
      </c>
      <c r="AA80" s="14">
        <f t="shared" ref="AA80:AA85" si="75">Y80</f>
        <v>0</v>
      </c>
      <c r="AB80" s="18">
        <f t="shared" ref="AB80:AB81" si="76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71"/>
        <v>0</v>
      </c>
      <c r="R81" s="92">
        <f t="shared" si="72"/>
        <v>0</v>
      </c>
      <c r="S81" s="18">
        <f t="shared" si="73"/>
        <v>0</v>
      </c>
      <c r="T81" s="40"/>
      <c r="U81" s="42"/>
      <c r="V81" s="40"/>
      <c r="W81" s="42"/>
      <c r="X81" s="45"/>
      <c r="Y81" s="317"/>
      <c r="Z81" s="18">
        <f t="shared" si="74"/>
        <v>0</v>
      </c>
      <c r="AA81" s="14">
        <f t="shared" si="75"/>
        <v>0</v>
      </c>
      <c r="AB81" s="18">
        <f t="shared" si="76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7">E82/C82*100</f>
        <v>#DIV/0!</v>
      </c>
      <c r="H82" s="18" t="e">
        <f t="shared" si="77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8">O82*P82</f>
        <v>0</v>
      </c>
      <c r="R82" s="92">
        <f t="shared" si="72"/>
        <v>0</v>
      </c>
      <c r="S82" s="18">
        <f t="shared" ref="S82:S85" si="79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80">X82*Y82</f>
        <v>0</v>
      </c>
      <c r="AA82" s="14">
        <f t="shared" si="75"/>
        <v>0</v>
      </c>
      <c r="AB82" s="18">
        <f t="shared" ref="AB82:AB85" si="81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7"/>
        <v>#DIV/0!</v>
      </c>
      <c r="H83" s="18" t="e">
        <f t="shared" si="77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8"/>
        <v>0</v>
      </c>
      <c r="R83" s="92">
        <f t="shared" si="72"/>
        <v>0</v>
      </c>
      <c r="S83" s="18">
        <f t="shared" si="79"/>
        <v>0</v>
      </c>
      <c r="T83" s="22"/>
      <c r="U83" s="18"/>
      <c r="V83" s="22"/>
      <c r="W83" s="18"/>
      <c r="X83" s="21">
        <v>3</v>
      </c>
      <c r="Y83" s="14"/>
      <c r="Z83" s="18">
        <f t="shared" si="80"/>
        <v>0</v>
      </c>
      <c r="AA83" s="14">
        <f t="shared" si="75"/>
        <v>0</v>
      </c>
      <c r="AB83" s="18">
        <f t="shared" si="81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7"/>
        <v>#DIV/0!</v>
      </c>
      <c r="H84" s="18" t="e">
        <f t="shared" si="77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8"/>
        <v>0</v>
      </c>
      <c r="R84" s="92">
        <f t="shared" si="72"/>
        <v>0</v>
      </c>
      <c r="S84" s="18">
        <f t="shared" si="79"/>
        <v>0</v>
      </c>
      <c r="T84" s="22"/>
      <c r="U84" s="18"/>
      <c r="V84" s="22"/>
      <c r="W84" s="18"/>
      <c r="X84" s="21">
        <v>0.375</v>
      </c>
      <c r="Y84" s="14"/>
      <c r="Z84" s="18">
        <f t="shared" si="80"/>
        <v>0</v>
      </c>
      <c r="AA84" s="14">
        <f t="shared" si="75"/>
        <v>0</v>
      </c>
      <c r="AB84" s="18">
        <f t="shared" si="81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7"/>
        <v>#DIV/0!</v>
      </c>
      <c r="H85" s="18" t="e">
        <f t="shared" si="77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8"/>
        <v>0</v>
      </c>
      <c r="R85" s="92">
        <f t="shared" si="72"/>
        <v>0</v>
      </c>
      <c r="S85" s="18">
        <f t="shared" si="79"/>
        <v>0</v>
      </c>
      <c r="T85" s="92"/>
      <c r="U85" s="18"/>
      <c r="V85" s="22"/>
      <c r="W85" s="18"/>
      <c r="X85" s="21"/>
      <c r="Y85" s="14"/>
      <c r="Z85" s="18">
        <f t="shared" si="80"/>
        <v>0</v>
      </c>
      <c r="AA85" s="14">
        <f t="shared" si="75"/>
        <v>0</v>
      </c>
      <c r="AB85" s="18">
        <f t="shared" si="81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82">SUM(I82:I85)</f>
        <v>0</v>
      </c>
      <c r="J86" s="49">
        <f t="shared" si="82"/>
        <v>0</v>
      </c>
      <c r="K86" s="48">
        <f t="shared" si="82"/>
        <v>0</v>
      </c>
      <c r="L86" s="49">
        <f t="shared" si="82"/>
        <v>0</v>
      </c>
      <c r="M86" s="93">
        <f t="shared" ref="M86:N86" si="83">SUM(M82:M85)</f>
        <v>0</v>
      </c>
      <c r="N86" s="49">
        <f t="shared" si="83"/>
        <v>0</v>
      </c>
      <c r="O86" s="249"/>
      <c r="P86" s="286">
        <f t="shared" ref="P86:U86" si="84">SUM(P82:P85)</f>
        <v>0</v>
      </c>
      <c r="Q86" s="49">
        <f t="shared" si="84"/>
        <v>0</v>
      </c>
      <c r="R86" s="286">
        <f t="shared" si="84"/>
        <v>0</v>
      </c>
      <c r="S86" s="49">
        <f t="shared" si="84"/>
        <v>0</v>
      </c>
      <c r="T86" s="48">
        <f t="shared" si="84"/>
        <v>0</v>
      </c>
      <c r="U86" s="49">
        <f t="shared" si="84"/>
        <v>0</v>
      </c>
      <c r="V86" s="93">
        <f t="shared" ref="V86:W86" si="85">SUM(V82:V85)</f>
        <v>0</v>
      </c>
      <c r="W86" s="49">
        <f t="shared" si="85"/>
        <v>0</v>
      </c>
      <c r="X86" s="249"/>
      <c r="Y86" s="286">
        <f t="shared" ref="Y86:AB86" si="86">SUM(Y82:Y85)</f>
        <v>0</v>
      </c>
      <c r="Z86" s="49">
        <f t="shared" si="86"/>
        <v>0</v>
      </c>
      <c r="AA86" s="286">
        <f t="shared" si="86"/>
        <v>0</v>
      </c>
      <c r="AB86" s="49">
        <f t="shared" si="86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7">E88/C88*100</f>
        <v>#DIV/0!</v>
      </c>
      <c r="H88" s="18" t="e">
        <f t="shared" si="87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8">O88*P88</f>
        <v>0</v>
      </c>
      <c r="R88" s="92">
        <f t="shared" ref="R88:R108" si="89">P88</f>
        <v>0</v>
      </c>
      <c r="S88" s="18">
        <f t="shared" ref="S88:S108" si="90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91">X88*Y88</f>
        <v>0</v>
      </c>
      <c r="AA88" s="14">
        <f t="shared" ref="AA88:AA108" si="92">Y88</f>
        <v>0</v>
      </c>
      <c r="AB88" s="18">
        <f t="shared" ref="AB88:AB108" si="93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7"/>
        <v>#DIV/0!</v>
      </c>
      <c r="H89" s="18" t="e">
        <f t="shared" si="87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8"/>
        <v>0</v>
      </c>
      <c r="R89" s="92">
        <f t="shared" si="89"/>
        <v>0</v>
      </c>
      <c r="S89" s="18">
        <f t="shared" si="90"/>
        <v>0</v>
      </c>
      <c r="T89" s="97"/>
      <c r="U89" s="95"/>
      <c r="V89" s="97"/>
      <c r="W89" s="95"/>
      <c r="X89" s="255">
        <v>0.6</v>
      </c>
      <c r="Y89" s="327"/>
      <c r="Z89" s="18">
        <f t="shared" si="91"/>
        <v>0</v>
      </c>
      <c r="AA89" s="14">
        <f t="shared" si="92"/>
        <v>0</v>
      </c>
      <c r="AB89" s="18">
        <f t="shared" si="93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7"/>
        <v>#DIV/0!</v>
      </c>
      <c r="H90" s="18" t="e">
        <f t="shared" si="87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8"/>
        <v>0</v>
      </c>
      <c r="R90" s="92">
        <f t="shared" si="89"/>
        <v>0</v>
      </c>
      <c r="S90" s="18">
        <f t="shared" si="90"/>
        <v>0</v>
      </c>
      <c r="T90" s="97"/>
      <c r="U90" s="95"/>
      <c r="V90" s="97"/>
      <c r="W90" s="95"/>
      <c r="X90" s="255">
        <v>0.5</v>
      </c>
      <c r="Y90" s="327"/>
      <c r="Z90" s="18">
        <f t="shared" si="91"/>
        <v>0</v>
      </c>
      <c r="AA90" s="14">
        <f t="shared" si="92"/>
        <v>0</v>
      </c>
      <c r="AB90" s="18">
        <f t="shared" si="93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7"/>
        <v>#DIV/0!</v>
      </c>
      <c r="H91" s="18" t="e">
        <f t="shared" si="87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8"/>
        <v>0</v>
      </c>
      <c r="R91" s="92">
        <f t="shared" si="89"/>
        <v>0</v>
      </c>
      <c r="S91" s="18">
        <f t="shared" si="90"/>
        <v>0</v>
      </c>
      <c r="T91" s="97"/>
      <c r="U91" s="95"/>
      <c r="V91" s="97"/>
      <c r="W91" s="95"/>
      <c r="X91" s="255"/>
      <c r="Y91" s="327"/>
      <c r="Z91" s="18">
        <f t="shared" si="91"/>
        <v>0</v>
      </c>
      <c r="AA91" s="14">
        <f t="shared" si="92"/>
        <v>0</v>
      </c>
      <c r="AB91" s="18">
        <f t="shared" si="93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7"/>
        <v>#DIV/0!</v>
      </c>
      <c r="H92" s="18" t="e">
        <f t="shared" si="87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8"/>
        <v>0</v>
      </c>
      <c r="R92" s="92">
        <f t="shared" si="89"/>
        <v>0</v>
      </c>
      <c r="S92" s="18">
        <f t="shared" si="90"/>
        <v>0</v>
      </c>
      <c r="T92" s="102"/>
      <c r="U92" s="100"/>
      <c r="V92" s="102"/>
      <c r="W92" s="100"/>
      <c r="X92" s="256">
        <v>3</v>
      </c>
      <c r="Y92" s="328"/>
      <c r="Z92" s="18">
        <f t="shared" si="91"/>
        <v>0</v>
      </c>
      <c r="AA92" s="14">
        <f t="shared" si="92"/>
        <v>0</v>
      </c>
      <c r="AB92" s="18">
        <f t="shared" si="93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7"/>
        <v>#DIV/0!</v>
      </c>
      <c r="H93" s="18" t="e">
        <f t="shared" si="87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8"/>
        <v>0</v>
      </c>
      <c r="R93" s="92">
        <f t="shared" si="89"/>
        <v>0</v>
      </c>
      <c r="S93" s="18">
        <f t="shared" si="90"/>
        <v>0</v>
      </c>
      <c r="T93" s="22"/>
      <c r="U93" s="18"/>
      <c r="V93" s="22"/>
      <c r="W93" s="18"/>
      <c r="X93" s="21">
        <v>9.6</v>
      </c>
      <c r="Y93" s="14"/>
      <c r="Z93" s="18">
        <f t="shared" si="91"/>
        <v>0</v>
      </c>
      <c r="AA93" s="14">
        <f t="shared" si="92"/>
        <v>0</v>
      </c>
      <c r="AB93" s="18">
        <f t="shared" si="93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7"/>
        <v>#DIV/0!</v>
      </c>
      <c r="H94" s="18" t="e">
        <f t="shared" si="87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8"/>
        <v>0</v>
      </c>
      <c r="R94" s="92">
        <f t="shared" si="89"/>
        <v>0</v>
      </c>
      <c r="S94" s="18">
        <f t="shared" si="90"/>
        <v>0</v>
      </c>
      <c r="T94" s="22"/>
      <c r="U94" s="18"/>
      <c r="V94" s="22"/>
      <c r="W94" s="18"/>
      <c r="X94" s="21">
        <v>2.88</v>
      </c>
      <c r="Y94" s="14"/>
      <c r="Z94" s="18">
        <f t="shared" si="91"/>
        <v>0</v>
      </c>
      <c r="AA94" s="14">
        <f t="shared" si="92"/>
        <v>0</v>
      </c>
      <c r="AB94" s="18">
        <f t="shared" si="93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7"/>
        <v>#DIV/0!</v>
      </c>
      <c r="H95" s="18" t="e">
        <f t="shared" si="87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8"/>
        <v>0</v>
      </c>
      <c r="R95" s="92">
        <f t="shared" si="89"/>
        <v>0</v>
      </c>
      <c r="S95" s="18">
        <f t="shared" si="90"/>
        <v>0</v>
      </c>
      <c r="T95" s="22"/>
      <c r="U95" s="18"/>
      <c r="V95" s="22"/>
      <c r="W95" s="18"/>
      <c r="X95" s="21">
        <v>1.5</v>
      </c>
      <c r="Y95" s="14"/>
      <c r="Z95" s="18">
        <f t="shared" si="91"/>
        <v>0</v>
      </c>
      <c r="AA95" s="14">
        <f t="shared" si="92"/>
        <v>0</v>
      </c>
      <c r="AB95" s="18">
        <f t="shared" si="93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7"/>
        <v>#DIV/0!</v>
      </c>
      <c r="H96" s="18" t="e">
        <f t="shared" si="87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8"/>
        <v>0</v>
      </c>
      <c r="R96" s="92">
        <f t="shared" si="89"/>
        <v>0</v>
      </c>
      <c r="S96" s="18">
        <f t="shared" si="90"/>
        <v>0</v>
      </c>
      <c r="T96" s="22"/>
      <c r="U96" s="18"/>
      <c r="V96" s="22"/>
      <c r="W96" s="18"/>
      <c r="X96" s="21">
        <v>1.2</v>
      </c>
      <c r="Y96" s="14"/>
      <c r="Z96" s="18">
        <f t="shared" si="91"/>
        <v>0</v>
      </c>
      <c r="AA96" s="14">
        <f t="shared" si="92"/>
        <v>0</v>
      </c>
      <c r="AB96" s="18">
        <f t="shared" si="93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7"/>
        <v>#DIV/0!</v>
      </c>
      <c r="H97" s="18" t="e">
        <f t="shared" si="87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8"/>
        <v>0</v>
      </c>
      <c r="R97" s="92">
        <f t="shared" si="89"/>
        <v>0</v>
      </c>
      <c r="S97" s="18">
        <f t="shared" si="90"/>
        <v>0</v>
      </c>
      <c r="T97" s="22"/>
      <c r="U97" s="18"/>
      <c r="V97" s="22"/>
      <c r="W97" s="18"/>
      <c r="X97" s="21">
        <v>1.2</v>
      </c>
      <c r="Y97" s="14"/>
      <c r="Z97" s="18">
        <f t="shared" si="91"/>
        <v>0</v>
      </c>
      <c r="AA97" s="14">
        <f t="shared" si="92"/>
        <v>0</v>
      </c>
      <c r="AB97" s="18">
        <f t="shared" si="93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7"/>
        <v>#DIV/0!</v>
      </c>
      <c r="H98" s="18" t="e">
        <f t="shared" si="87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8"/>
        <v>0</v>
      </c>
      <c r="R98" s="92">
        <f t="shared" si="89"/>
        <v>0</v>
      </c>
      <c r="S98" s="18">
        <f t="shared" si="90"/>
        <v>0</v>
      </c>
      <c r="T98" s="22"/>
      <c r="U98" s="18"/>
      <c r="V98" s="22"/>
      <c r="W98" s="18"/>
      <c r="X98" s="21">
        <v>1.8</v>
      </c>
      <c r="Y98" s="14"/>
      <c r="Z98" s="18">
        <f t="shared" si="91"/>
        <v>0</v>
      </c>
      <c r="AA98" s="14">
        <f t="shared" si="92"/>
        <v>0</v>
      </c>
      <c r="AB98" s="18">
        <f t="shared" si="93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7"/>
        <v>#DIV/0!</v>
      </c>
      <c r="H99" s="18" t="e">
        <f t="shared" si="87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8"/>
        <v>0</v>
      </c>
      <c r="R99" s="92">
        <f t="shared" si="89"/>
        <v>0</v>
      </c>
      <c r="S99" s="18">
        <f t="shared" si="90"/>
        <v>0</v>
      </c>
      <c r="T99" s="22"/>
      <c r="U99" s="18"/>
      <c r="V99" s="22"/>
      <c r="W99" s="18"/>
      <c r="X99" s="21">
        <v>0.5</v>
      </c>
      <c r="Y99" s="14"/>
      <c r="Z99" s="18">
        <f t="shared" si="91"/>
        <v>0</v>
      </c>
      <c r="AA99" s="14">
        <f t="shared" si="92"/>
        <v>0</v>
      </c>
      <c r="AB99" s="18">
        <f t="shared" si="93"/>
        <v>0</v>
      </c>
    </row>
    <row r="100" spans="1:28" s="66" customFormat="1" ht="31.5">
      <c r="A100" s="8">
        <f t="shared" ref="A100:A107" si="94">+A99+0.01</f>
        <v>3.09</v>
      </c>
      <c r="B100" s="56" t="s">
        <v>56</v>
      </c>
      <c r="C100" s="17"/>
      <c r="D100" s="18"/>
      <c r="E100" s="19"/>
      <c r="F100" s="18"/>
      <c r="G100" s="8" t="e">
        <f t="shared" si="87"/>
        <v>#DIV/0!</v>
      </c>
      <c r="H100" s="18" t="e">
        <f t="shared" si="87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8"/>
        <v>0</v>
      </c>
      <c r="R100" s="92">
        <f t="shared" si="89"/>
        <v>0</v>
      </c>
      <c r="S100" s="18">
        <f t="shared" si="90"/>
        <v>0</v>
      </c>
      <c r="T100" s="22"/>
      <c r="U100" s="18"/>
      <c r="V100" s="22"/>
      <c r="W100" s="18"/>
      <c r="X100" s="21">
        <v>0.5</v>
      </c>
      <c r="Y100" s="14"/>
      <c r="Z100" s="18">
        <f t="shared" si="91"/>
        <v>0</v>
      </c>
      <c r="AA100" s="14">
        <f t="shared" si="92"/>
        <v>0</v>
      </c>
      <c r="AB100" s="18">
        <f t="shared" si="93"/>
        <v>0</v>
      </c>
    </row>
    <row r="101" spans="1:28" s="66" customFormat="1" ht="31.5">
      <c r="A101" s="8">
        <f t="shared" si="94"/>
        <v>3.0999999999999996</v>
      </c>
      <c r="B101" s="56" t="s">
        <v>57</v>
      </c>
      <c r="C101" s="17"/>
      <c r="D101" s="18"/>
      <c r="E101" s="19"/>
      <c r="F101" s="18"/>
      <c r="G101" s="8" t="e">
        <f t="shared" si="87"/>
        <v>#DIV/0!</v>
      </c>
      <c r="H101" s="18" t="e">
        <f t="shared" si="87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8"/>
        <v>0</v>
      </c>
      <c r="R101" s="92">
        <f t="shared" si="89"/>
        <v>0</v>
      </c>
      <c r="S101" s="18">
        <f t="shared" si="90"/>
        <v>0</v>
      </c>
      <c r="T101" s="22"/>
      <c r="U101" s="18"/>
      <c r="V101" s="22"/>
      <c r="W101" s="18"/>
      <c r="X101" s="21">
        <v>0.625</v>
      </c>
      <c r="Y101" s="14"/>
      <c r="Z101" s="18">
        <f t="shared" si="91"/>
        <v>0</v>
      </c>
      <c r="AA101" s="14">
        <f t="shared" si="92"/>
        <v>0</v>
      </c>
      <c r="AB101" s="18">
        <f t="shared" si="93"/>
        <v>0</v>
      </c>
    </row>
    <row r="102" spans="1:28" s="66" customFormat="1" ht="31.5">
      <c r="A102" s="8">
        <f t="shared" si="94"/>
        <v>3.1099999999999994</v>
      </c>
      <c r="B102" s="56" t="s">
        <v>58</v>
      </c>
      <c r="C102" s="17"/>
      <c r="D102" s="18"/>
      <c r="E102" s="19"/>
      <c r="F102" s="18"/>
      <c r="G102" s="8" t="e">
        <f t="shared" si="87"/>
        <v>#DIV/0!</v>
      </c>
      <c r="H102" s="18" t="e">
        <f t="shared" si="87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8"/>
        <v>0</v>
      </c>
      <c r="R102" s="92">
        <f t="shared" si="89"/>
        <v>0</v>
      </c>
      <c r="S102" s="18">
        <f t="shared" si="90"/>
        <v>0</v>
      </c>
      <c r="T102" s="22"/>
      <c r="U102" s="18"/>
      <c r="V102" s="22"/>
      <c r="W102" s="18"/>
      <c r="X102" s="21">
        <v>0.375</v>
      </c>
      <c r="Y102" s="14"/>
      <c r="Z102" s="18">
        <f t="shared" si="91"/>
        <v>0</v>
      </c>
      <c r="AA102" s="14">
        <f t="shared" si="92"/>
        <v>0</v>
      </c>
      <c r="AB102" s="18">
        <f t="shared" si="93"/>
        <v>0</v>
      </c>
    </row>
    <row r="103" spans="1:28" s="66" customFormat="1" ht="31.5">
      <c r="A103" s="8">
        <f t="shared" si="94"/>
        <v>3.1199999999999992</v>
      </c>
      <c r="B103" s="56" t="s">
        <v>59</v>
      </c>
      <c r="C103" s="17"/>
      <c r="D103" s="18"/>
      <c r="E103" s="19"/>
      <c r="F103" s="18"/>
      <c r="G103" s="8" t="e">
        <f t="shared" si="87"/>
        <v>#DIV/0!</v>
      </c>
      <c r="H103" s="18" t="e">
        <f t="shared" si="87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8"/>
        <v>0</v>
      </c>
      <c r="R103" s="92">
        <f t="shared" si="89"/>
        <v>0</v>
      </c>
      <c r="S103" s="18">
        <f t="shared" si="90"/>
        <v>0</v>
      </c>
      <c r="T103" s="22"/>
      <c r="U103" s="18"/>
      <c r="V103" s="22"/>
      <c r="W103" s="18"/>
      <c r="X103" s="21">
        <v>0.375</v>
      </c>
      <c r="Y103" s="14"/>
      <c r="Z103" s="18">
        <f t="shared" si="91"/>
        <v>0</v>
      </c>
      <c r="AA103" s="14">
        <f t="shared" si="92"/>
        <v>0</v>
      </c>
      <c r="AB103" s="18">
        <f t="shared" si="93"/>
        <v>0</v>
      </c>
    </row>
    <row r="104" spans="1:28" s="66" customFormat="1" ht="31.5">
      <c r="A104" s="8">
        <f t="shared" si="94"/>
        <v>3.129999999999999</v>
      </c>
      <c r="B104" s="56" t="s">
        <v>60</v>
      </c>
      <c r="C104" s="17"/>
      <c r="D104" s="18"/>
      <c r="E104" s="19"/>
      <c r="F104" s="18"/>
      <c r="G104" s="8" t="e">
        <f t="shared" si="87"/>
        <v>#DIV/0!</v>
      </c>
      <c r="H104" s="18" t="e">
        <f t="shared" si="87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8"/>
        <v>0</v>
      </c>
      <c r="R104" s="92">
        <f t="shared" si="89"/>
        <v>0</v>
      </c>
      <c r="S104" s="18">
        <f t="shared" si="90"/>
        <v>0</v>
      </c>
      <c r="T104" s="22"/>
      <c r="U104" s="18"/>
      <c r="V104" s="22"/>
      <c r="W104" s="18"/>
      <c r="X104" s="21">
        <v>0.15</v>
      </c>
      <c r="Y104" s="14"/>
      <c r="Z104" s="18">
        <f t="shared" si="91"/>
        <v>0</v>
      </c>
      <c r="AA104" s="14">
        <f t="shared" si="92"/>
        <v>0</v>
      </c>
      <c r="AB104" s="18">
        <f t="shared" si="93"/>
        <v>0</v>
      </c>
    </row>
    <row r="105" spans="1:28" s="66" customFormat="1" ht="31.5">
      <c r="A105" s="8">
        <f t="shared" si="94"/>
        <v>3.1399999999999988</v>
      </c>
      <c r="B105" s="56" t="s">
        <v>61</v>
      </c>
      <c r="C105" s="17"/>
      <c r="D105" s="18"/>
      <c r="E105" s="19"/>
      <c r="F105" s="18"/>
      <c r="G105" s="8" t="e">
        <f t="shared" si="87"/>
        <v>#DIV/0!</v>
      </c>
      <c r="H105" s="18" t="e">
        <f t="shared" si="87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8"/>
        <v>0</v>
      </c>
      <c r="R105" s="92">
        <f t="shared" si="89"/>
        <v>0</v>
      </c>
      <c r="S105" s="18">
        <f t="shared" si="90"/>
        <v>0</v>
      </c>
      <c r="T105" s="22"/>
      <c r="U105" s="18"/>
      <c r="V105" s="22"/>
      <c r="W105" s="18"/>
      <c r="X105" s="21">
        <v>0.15</v>
      </c>
      <c r="Y105" s="14"/>
      <c r="Z105" s="18">
        <f t="shared" si="91"/>
        <v>0</v>
      </c>
      <c r="AA105" s="14">
        <f t="shared" si="92"/>
        <v>0</v>
      </c>
      <c r="AB105" s="18">
        <f t="shared" si="93"/>
        <v>0</v>
      </c>
    </row>
    <row r="106" spans="1:28" s="66" customFormat="1" ht="31.5">
      <c r="A106" s="8">
        <f t="shared" si="94"/>
        <v>3.1499999999999986</v>
      </c>
      <c r="B106" s="56" t="s">
        <v>62</v>
      </c>
      <c r="C106" s="17"/>
      <c r="D106" s="18"/>
      <c r="E106" s="19"/>
      <c r="F106" s="18"/>
      <c r="G106" s="8" t="e">
        <f t="shared" si="87"/>
        <v>#DIV/0!</v>
      </c>
      <c r="H106" s="18" t="e">
        <f t="shared" si="87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8"/>
        <v>0</v>
      </c>
      <c r="R106" s="92">
        <f t="shared" si="89"/>
        <v>0</v>
      </c>
      <c r="S106" s="18">
        <f t="shared" si="90"/>
        <v>0</v>
      </c>
      <c r="T106" s="22"/>
      <c r="U106" s="18"/>
      <c r="V106" s="22"/>
      <c r="W106" s="18"/>
      <c r="X106" s="21"/>
      <c r="Y106" s="14"/>
      <c r="Z106" s="18">
        <f t="shared" si="91"/>
        <v>0</v>
      </c>
      <c r="AA106" s="14">
        <f t="shared" si="92"/>
        <v>0</v>
      </c>
      <c r="AB106" s="18">
        <f t="shared" si="93"/>
        <v>0</v>
      </c>
    </row>
    <row r="107" spans="1:28" s="66" customFormat="1" ht="31.5">
      <c r="A107" s="8">
        <f t="shared" si="94"/>
        <v>3.1599999999999984</v>
      </c>
      <c r="B107" s="56" t="s">
        <v>63</v>
      </c>
      <c r="C107" s="17"/>
      <c r="D107" s="18"/>
      <c r="E107" s="19"/>
      <c r="F107" s="18"/>
      <c r="G107" s="8" t="e">
        <f t="shared" si="87"/>
        <v>#DIV/0!</v>
      </c>
      <c r="H107" s="18" t="e">
        <f t="shared" si="87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8"/>
        <v>0</v>
      </c>
      <c r="R107" s="92">
        <f t="shared" si="89"/>
        <v>0</v>
      </c>
      <c r="S107" s="18">
        <f t="shared" si="90"/>
        <v>0</v>
      </c>
      <c r="T107" s="22"/>
      <c r="U107" s="18"/>
      <c r="V107" s="22"/>
      <c r="W107" s="18"/>
      <c r="X107" s="21">
        <v>0.25</v>
      </c>
      <c r="Y107" s="14"/>
      <c r="Z107" s="18">
        <f t="shared" si="91"/>
        <v>0</v>
      </c>
      <c r="AA107" s="14">
        <f t="shared" si="92"/>
        <v>0</v>
      </c>
      <c r="AB107" s="18">
        <f t="shared" si="93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7"/>
        <v>#DIV/0!</v>
      </c>
      <c r="H108" s="18" t="e">
        <f t="shared" si="87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8"/>
        <v>0</v>
      </c>
      <c r="R108" s="92">
        <f t="shared" si="89"/>
        <v>0</v>
      </c>
      <c r="S108" s="18">
        <f t="shared" si="90"/>
        <v>0</v>
      </c>
      <c r="T108" s="22"/>
      <c r="U108" s="18"/>
      <c r="V108" s="22"/>
      <c r="W108" s="18"/>
      <c r="X108" s="21">
        <v>0.1</v>
      </c>
      <c r="Y108" s="14"/>
      <c r="Z108" s="18">
        <f t="shared" si="91"/>
        <v>0</v>
      </c>
      <c r="AA108" s="14">
        <f t="shared" si="92"/>
        <v>0</v>
      </c>
      <c r="AB108" s="18">
        <f t="shared" si="93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5">SUM(I88:I108)</f>
        <v>0</v>
      </c>
      <c r="J109" s="63">
        <f t="shared" si="95"/>
        <v>0</v>
      </c>
      <c r="K109" s="62">
        <f t="shared" si="95"/>
        <v>0</v>
      </c>
      <c r="L109" s="63">
        <f t="shared" si="95"/>
        <v>0</v>
      </c>
      <c r="M109" s="61">
        <f t="shared" ref="M109:N109" si="96">SUM(M88:M108)</f>
        <v>0</v>
      </c>
      <c r="N109" s="63">
        <f t="shared" si="96"/>
        <v>0</v>
      </c>
      <c r="O109" s="252"/>
      <c r="P109" s="289">
        <f t="shared" ref="P109:U109" si="97">SUM(P88:P108)</f>
        <v>0</v>
      </c>
      <c r="Q109" s="63">
        <f t="shared" si="97"/>
        <v>0</v>
      </c>
      <c r="R109" s="289">
        <f t="shared" si="97"/>
        <v>0</v>
      </c>
      <c r="S109" s="63">
        <f t="shared" si="97"/>
        <v>0</v>
      </c>
      <c r="T109" s="62">
        <f t="shared" si="97"/>
        <v>0</v>
      </c>
      <c r="U109" s="63">
        <f t="shared" si="97"/>
        <v>0</v>
      </c>
      <c r="V109" s="61">
        <f t="shared" ref="V109:W109" si="98">SUM(V88:V108)</f>
        <v>0</v>
      </c>
      <c r="W109" s="63">
        <f t="shared" si="98"/>
        <v>0</v>
      </c>
      <c r="X109" s="252"/>
      <c r="Y109" s="289">
        <f t="shared" ref="Y109:AB109" si="99">SUM(Y88:Y108)</f>
        <v>0</v>
      </c>
      <c r="Z109" s="63">
        <f t="shared" si="99"/>
        <v>0</v>
      </c>
      <c r="AA109" s="289">
        <f t="shared" si="99"/>
        <v>0</v>
      </c>
      <c r="AB109" s="63">
        <f t="shared" si="99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100">I86+I109</f>
        <v>0</v>
      </c>
      <c r="J110" s="49">
        <f t="shared" si="100"/>
        <v>0</v>
      </c>
      <c r="K110" s="48">
        <f t="shared" si="100"/>
        <v>0</v>
      </c>
      <c r="L110" s="49">
        <f t="shared" si="100"/>
        <v>0</v>
      </c>
      <c r="M110" s="47">
        <f t="shared" ref="M110:N110" si="101">M86+M109</f>
        <v>0</v>
      </c>
      <c r="N110" s="49">
        <f t="shared" si="101"/>
        <v>0</v>
      </c>
      <c r="O110" s="249"/>
      <c r="P110" s="286">
        <f t="shared" ref="P110:U110" si="102">P86+P109</f>
        <v>0</v>
      </c>
      <c r="Q110" s="49">
        <f t="shared" si="102"/>
        <v>0</v>
      </c>
      <c r="R110" s="286">
        <f t="shared" si="102"/>
        <v>0</v>
      </c>
      <c r="S110" s="49">
        <f t="shared" si="102"/>
        <v>0</v>
      </c>
      <c r="T110" s="48">
        <f t="shared" si="102"/>
        <v>0</v>
      </c>
      <c r="U110" s="49">
        <f t="shared" si="102"/>
        <v>0</v>
      </c>
      <c r="V110" s="47">
        <f t="shared" ref="V110:W110" si="103">V86+V109</f>
        <v>0</v>
      </c>
      <c r="W110" s="49">
        <f t="shared" si="103"/>
        <v>0</v>
      </c>
      <c r="X110" s="249"/>
      <c r="Y110" s="286">
        <f t="shared" ref="Y110:AB110" si="104">Y86+Y109</f>
        <v>0</v>
      </c>
      <c r="Z110" s="49">
        <f t="shared" si="104"/>
        <v>0</v>
      </c>
      <c r="AA110" s="286">
        <f t="shared" si="104"/>
        <v>0</v>
      </c>
      <c r="AB110" s="49">
        <f t="shared" si="104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5">P111*O111</f>
        <v>0</v>
      </c>
      <c r="R111" s="92">
        <f t="shared" ref="R111:R116" si="106">P111</f>
        <v>0</v>
      </c>
      <c r="S111" s="18">
        <f t="shared" ref="S111:S112" si="107">Q111</f>
        <v>0</v>
      </c>
      <c r="T111" s="104"/>
      <c r="U111" s="106"/>
      <c r="V111" s="104"/>
      <c r="W111" s="106"/>
      <c r="X111" s="203"/>
      <c r="Y111" s="323"/>
      <c r="Z111" s="18">
        <f t="shared" ref="Z111:Z112" si="108">Y111*X111</f>
        <v>0</v>
      </c>
      <c r="AA111" s="14">
        <f t="shared" ref="AA111:AA116" si="109">Y111</f>
        <v>0</v>
      </c>
      <c r="AB111" s="18">
        <f t="shared" ref="AB111:AB112" si="110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5"/>
        <v>0</v>
      </c>
      <c r="R112" s="92">
        <f t="shared" si="106"/>
        <v>0</v>
      </c>
      <c r="S112" s="18">
        <f t="shared" si="107"/>
        <v>0</v>
      </c>
      <c r="T112" s="67"/>
      <c r="U112" s="69"/>
      <c r="V112" s="67"/>
      <c r="W112" s="69"/>
      <c r="X112" s="71"/>
      <c r="Y112" s="318"/>
      <c r="Z112" s="18">
        <f t="shared" si="108"/>
        <v>0</v>
      </c>
      <c r="AA112" s="14">
        <f t="shared" si="109"/>
        <v>0</v>
      </c>
      <c r="AB112" s="18">
        <f t="shared" si="110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11">E113/C113*100</f>
        <v>#DIV/0!</v>
      </c>
      <c r="H113" s="18" t="e">
        <f t="shared" si="111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>
        <v>10</v>
      </c>
      <c r="Q113" s="18">
        <f t="shared" ref="Q113:Q115" si="112">O113*P113</f>
        <v>30</v>
      </c>
      <c r="R113" s="92">
        <f t="shared" si="106"/>
        <v>10</v>
      </c>
      <c r="S113" s="18">
        <f t="shared" ref="S113:S116" si="113">L113+Q113</f>
        <v>30</v>
      </c>
      <c r="T113" s="72"/>
      <c r="U113" s="74"/>
      <c r="V113" s="72"/>
      <c r="W113" s="74"/>
      <c r="X113" s="253">
        <v>3</v>
      </c>
      <c r="Y113" s="326"/>
      <c r="Z113" s="18">
        <f t="shared" ref="Z113:Z115" si="114">X113*Y113</f>
        <v>0</v>
      </c>
      <c r="AA113" s="14">
        <f t="shared" si="109"/>
        <v>0</v>
      </c>
      <c r="AB113" s="18">
        <f t="shared" ref="AB113:AB116" si="115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11"/>
        <v>#DIV/0!</v>
      </c>
      <c r="H114" s="18" t="e">
        <f t="shared" si="111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>
        <v>10</v>
      </c>
      <c r="Q114" s="18">
        <f t="shared" si="112"/>
        <v>35</v>
      </c>
      <c r="R114" s="92">
        <f t="shared" si="106"/>
        <v>10</v>
      </c>
      <c r="S114" s="18">
        <f t="shared" si="113"/>
        <v>35</v>
      </c>
      <c r="T114" s="72"/>
      <c r="U114" s="74"/>
      <c r="V114" s="72"/>
      <c r="W114" s="74"/>
      <c r="X114" s="253">
        <v>3.5</v>
      </c>
      <c r="Y114" s="326"/>
      <c r="Z114" s="18">
        <f t="shared" si="114"/>
        <v>0</v>
      </c>
      <c r="AA114" s="14">
        <f t="shared" si="109"/>
        <v>0</v>
      </c>
      <c r="AB114" s="18">
        <f t="shared" si="115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11"/>
        <v>#DIV/0!</v>
      </c>
      <c r="H115" s="18" t="e">
        <f t="shared" si="111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>
        <v>10</v>
      </c>
      <c r="Q115" s="18">
        <f t="shared" si="112"/>
        <v>7.5</v>
      </c>
      <c r="R115" s="92">
        <f t="shared" si="106"/>
        <v>10</v>
      </c>
      <c r="S115" s="18">
        <f t="shared" si="113"/>
        <v>7.5</v>
      </c>
      <c r="T115" s="72"/>
      <c r="U115" s="74"/>
      <c r="V115" s="72"/>
      <c r="W115" s="74"/>
      <c r="X115" s="253">
        <v>0.75</v>
      </c>
      <c r="Y115" s="326"/>
      <c r="Z115" s="18">
        <f t="shared" si="114"/>
        <v>0</v>
      </c>
      <c r="AA115" s="14">
        <f t="shared" si="109"/>
        <v>0</v>
      </c>
      <c r="AB115" s="18">
        <f t="shared" si="115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11"/>
        <v>#DIV/0!</v>
      </c>
      <c r="H116" s="18" t="e">
        <f t="shared" si="111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>
        <v>6</v>
      </c>
      <c r="Q116" s="18">
        <f>O116*P116*100</f>
        <v>4.5</v>
      </c>
      <c r="R116" s="92">
        <f t="shared" si="106"/>
        <v>6</v>
      </c>
      <c r="S116" s="18">
        <f t="shared" si="113"/>
        <v>4.5</v>
      </c>
      <c r="T116" s="72"/>
      <c r="U116" s="74"/>
      <c r="V116" s="72"/>
      <c r="W116" s="74"/>
      <c r="X116" s="253">
        <v>7.4999999999999997E-3</v>
      </c>
      <c r="Y116" s="326">
        <v>6</v>
      </c>
      <c r="Z116" s="18">
        <f>X116*Y116*100</f>
        <v>4.5</v>
      </c>
      <c r="AA116" s="14">
        <f t="shared" si="109"/>
        <v>6</v>
      </c>
      <c r="AB116" s="18">
        <f t="shared" si="115"/>
        <v>4.5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6">SUM(I113:I116)</f>
        <v>0</v>
      </c>
      <c r="J117" s="79">
        <f t="shared" si="116"/>
        <v>0</v>
      </c>
      <c r="K117" s="78">
        <f t="shared" si="116"/>
        <v>0</v>
      </c>
      <c r="L117" s="79">
        <f t="shared" si="116"/>
        <v>0</v>
      </c>
      <c r="M117" s="77">
        <f t="shared" ref="M117:N117" si="117">SUM(M113:M116)</f>
        <v>0</v>
      </c>
      <c r="N117" s="79">
        <f t="shared" si="117"/>
        <v>0</v>
      </c>
      <c r="O117" s="254"/>
      <c r="P117" s="291">
        <f t="shared" ref="P117:U117" si="118">SUM(P113:P116)</f>
        <v>36</v>
      </c>
      <c r="Q117" s="79">
        <f t="shared" si="118"/>
        <v>77</v>
      </c>
      <c r="R117" s="291">
        <f t="shared" si="118"/>
        <v>36</v>
      </c>
      <c r="S117" s="79">
        <f t="shared" si="118"/>
        <v>77</v>
      </c>
      <c r="T117" s="78">
        <f t="shared" si="118"/>
        <v>0</v>
      </c>
      <c r="U117" s="79">
        <f t="shared" si="118"/>
        <v>0</v>
      </c>
      <c r="V117" s="77">
        <f t="shared" ref="V117:W117" si="119">SUM(V113:V116)</f>
        <v>0</v>
      </c>
      <c r="W117" s="79">
        <f t="shared" si="119"/>
        <v>0</v>
      </c>
      <c r="X117" s="254"/>
      <c r="Y117" s="291">
        <f t="shared" ref="Y117:AB117" si="120">SUM(Y113:Y116)</f>
        <v>6</v>
      </c>
      <c r="Z117" s="79">
        <f t="shared" si="120"/>
        <v>4.5</v>
      </c>
      <c r="AA117" s="291">
        <f t="shared" si="120"/>
        <v>6</v>
      </c>
      <c r="AB117" s="79">
        <f t="shared" si="120"/>
        <v>4.5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>
        <v>6</v>
      </c>
      <c r="D119" s="95">
        <v>108</v>
      </c>
      <c r="E119" s="94">
        <v>6</v>
      </c>
      <c r="F119" s="95"/>
      <c r="G119" s="8">
        <f t="shared" ref="G119:H140" si="121">E119/C119*100</f>
        <v>100</v>
      </c>
      <c r="H119" s="18">
        <f t="shared" si="121"/>
        <v>0</v>
      </c>
      <c r="I119" s="97"/>
      <c r="J119" s="98"/>
      <c r="K119" s="97"/>
      <c r="L119" s="95"/>
      <c r="M119" s="97"/>
      <c r="N119" s="95"/>
      <c r="O119" s="255">
        <v>18</v>
      </c>
      <c r="P119" s="292">
        <v>16</v>
      </c>
      <c r="Q119" s="18">
        <f t="shared" ref="Q119:Q140" si="122">O119*P119</f>
        <v>288</v>
      </c>
      <c r="R119" s="92">
        <f t="shared" ref="R119:R140" si="123">P119</f>
        <v>16</v>
      </c>
      <c r="S119" s="18">
        <f t="shared" ref="S119:S140" si="124">L119+Q119</f>
        <v>288</v>
      </c>
      <c r="T119" s="97"/>
      <c r="U119" s="95"/>
      <c r="V119" s="97"/>
      <c r="W119" s="95"/>
      <c r="X119" s="255">
        <v>18</v>
      </c>
      <c r="Y119" s="327">
        <v>6</v>
      </c>
      <c r="Z119" s="18">
        <f t="shared" ref="Z119:Z140" si="125">X119*Y119</f>
        <v>108</v>
      </c>
      <c r="AA119" s="14">
        <f t="shared" ref="AA119:AA140" si="126">Y119</f>
        <v>6</v>
      </c>
      <c r="AB119" s="18">
        <f t="shared" ref="AB119:AB140" si="127">U119+Z119</f>
        <v>108</v>
      </c>
    </row>
    <row r="120" spans="1:28">
      <c r="A120" s="8">
        <f>+A119+0.01</f>
        <v>3.23</v>
      </c>
      <c r="B120" s="56" t="s">
        <v>38</v>
      </c>
      <c r="C120" s="94">
        <v>0</v>
      </c>
      <c r="D120" s="95">
        <v>0</v>
      </c>
      <c r="E120" s="94">
        <v>0</v>
      </c>
      <c r="F120" s="95"/>
      <c r="G120" s="8" t="e">
        <f t="shared" si="121"/>
        <v>#DIV/0!</v>
      </c>
      <c r="H120" s="18" t="e">
        <f t="shared" si="121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22"/>
        <v>0</v>
      </c>
      <c r="R120" s="92">
        <f t="shared" si="123"/>
        <v>0</v>
      </c>
      <c r="S120" s="18">
        <f t="shared" si="124"/>
        <v>0</v>
      </c>
      <c r="T120" s="97"/>
      <c r="U120" s="95"/>
      <c r="V120" s="97"/>
      <c r="W120" s="95"/>
      <c r="X120" s="255">
        <v>1.2</v>
      </c>
      <c r="Y120" s="327">
        <v>0</v>
      </c>
      <c r="Z120" s="18">
        <f t="shared" si="125"/>
        <v>0</v>
      </c>
      <c r="AA120" s="14">
        <f t="shared" si="126"/>
        <v>0</v>
      </c>
      <c r="AB120" s="18">
        <f t="shared" si="127"/>
        <v>0</v>
      </c>
    </row>
    <row r="121" spans="1:28" ht="47.25">
      <c r="A121" s="8">
        <f>+A120+0.01</f>
        <v>3.2399999999999998</v>
      </c>
      <c r="B121" s="22" t="s">
        <v>74</v>
      </c>
      <c r="C121" s="94">
        <v>0</v>
      </c>
      <c r="D121" s="95">
        <v>0</v>
      </c>
      <c r="E121" s="94">
        <v>0</v>
      </c>
      <c r="F121" s="95"/>
      <c r="G121" s="8" t="e">
        <f t="shared" si="121"/>
        <v>#DIV/0!</v>
      </c>
      <c r="H121" s="18" t="e">
        <f t="shared" si="121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22"/>
        <v>0</v>
      </c>
      <c r="R121" s="92">
        <f t="shared" si="123"/>
        <v>0</v>
      </c>
      <c r="S121" s="18">
        <f t="shared" si="124"/>
        <v>0</v>
      </c>
      <c r="T121" s="97"/>
      <c r="U121" s="95"/>
      <c r="V121" s="97"/>
      <c r="W121" s="95"/>
      <c r="X121" s="255">
        <v>1</v>
      </c>
      <c r="Y121" s="327">
        <v>0</v>
      </c>
      <c r="Z121" s="18">
        <f t="shared" si="125"/>
        <v>0</v>
      </c>
      <c r="AA121" s="14">
        <f t="shared" si="126"/>
        <v>0</v>
      </c>
      <c r="AB121" s="18">
        <f t="shared" si="127"/>
        <v>0</v>
      </c>
    </row>
    <row r="122" spans="1:28">
      <c r="A122" s="15"/>
      <c r="B122" s="56" t="s">
        <v>75</v>
      </c>
      <c r="C122" s="94">
        <v>0</v>
      </c>
      <c r="D122" s="95">
        <v>0</v>
      </c>
      <c r="E122" s="94">
        <v>0</v>
      </c>
      <c r="F122" s="95"/>
      <c r="G122" s="8" t="e">
        <f t="shared" si="121"/>
        <v>#DIV/0!</v>
      </c>
      <c r="H122" s="18" t="e">
        <f t="shared" si="121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22"/>
        <v>0</v>
      </c>
      <c r="R122" s="92">
        <f t="shared" si="123"/>
        <v>0</v>
      </c>
      <c r="S122" s="18">
        <f t="shared" si="124"/>
        <v>0</v>
      </c>
      <c r="T122" s="97"/>
      <c r="U122" s="95"/>
      <c r="V122" s="97"/>
      <c r="W122" s="95"/>
      <c r="X122" s="255"/>
      <c r="Y122" s="327">
        <v>0</v>
      </c>
      <c r="Z122" s="18">
        <f t="shared" si="125"/>
        <v>0</v>
      </c>
      <c r="AA122" s="14">
        <f t="shared" si="126"/>
        <v>0</v>
      </c>
      <c r="AB122" s="18">
        <f t="shared" si="127"/>
        <v>0</v>
      </c>
    </row>
    <row r="123" spans="1:28">
      <c r="A123" s="8" t="s">
        <v>41</v>
      </c>
      <c r="B123" s="22" t="s">
        <v>76</v>
      </c>
      <c r="C123" s="99">
        <v>6</v>
      </c>
      <c r="D123" s="100">
        <v>18</v>
      </c>
      <c r="E123" s="99">
        <v>6</v>
      </c>
      <c r="F123" s="100"/>
      <c r="G123" s="8">
        <f t="shared" si="121"/>
        <v>100</v>
      </c>
      <c r="H123" s="18">
        <f t="shared" si="121"/>
        <v>0</v>
      </c>
      <c r="I123" s="102"/>
      <c r="J123" s="103"/>
      <c r="K123" s="102"/>
      <c r="L123" s="100"/>
      <c r="M123" s="102"/>
      <c r="N123" s="100"/>
      <c r="O123" s="256">
        <v>3</v>
      </c>
      <c r="P123" s="293">
        <v>16</v>
      </c>
      <c r="Q123" s="18">
        <f t="shared" si="122"/>
        <v>48</v>
      </c>
      <c r="R123" s="92">
        <f t="shared" si="123"/>
        <v>16</v>
      </c>
      <c r="S123" s="18">
        <f t="shared" si="124"/>
        <v>48</v>
      </c>
      <c r="T123" s="102"/>
      <c r="U123" s="100"/>
      <c r="V123" s="102"/>
      <c r="W123" s="100"/>
      <c r="X123" s="256">
        <v>3</v>
      </c>
      <c r="Y123" s="328">
        <v>6</v>
      </c>
      <c r="Z123" s="18">
        <f t="shared" si="125"/>
        <v>18</v>
      </c>
      <c r="AA123" s="14">
        <f t="shared" si="126"/>
        <v>6</v>
      </c>
      <c r="AB123" s="18">
        <f t="shared" si="127"/>
        <v>18</v>
      </c>
    </row>
    <row r="124" spans="1:28" ht="31.5">
      <c r="A124" s="8" t="s">
        <v>43</v>
      </c>
      <c r="B124" s="22" t="s">
        <v>77</v>
      </c>
      <c r="C124" s="17">
        <v>0</v>
      </c>
      <c r="D124" s="18">
        <v>0</v>
      </c>
      <c r="E124" s="17">
        <v>0</v>
      </c>
      <c r="F124" s="18"/>
      <c r="G124" s="8" t="e">
        <f t="shared" si="121"/>
        <v>#DIV/0!</v>
      </c>
      <c r="H124" s="18" t="e">
        <f t="shared" si="121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22"/>
        <v>0</v>
      </c>
      <c r="R124" s="92">
        <f t="shared" si="123"/>
        <v>0</v>
      </c>
      <c r="S124" s="18">
        <f t="shared" si="124"/>
        <v>0</v>
      </c>
      <c r="T124" s="22"/>
      <c r="U124" s="18"/>
      <c r="V124" s="22"/>
      <c r="W124" s="18"/>
      <c r="X124" s="21">
        <v>3</v>
      </c>
      <c r="Y124" s="14">
        <v>0</v>
      </c>
      <c r="Z124" s="18">
        <f t="shared" si="125"/>
        <v>0</v>
      </c>
      <c r="AA124" s="14">
        <f t="shared" si="126"/>
        <v>0</v>
      </c>
      <c r="AB124" s="18">
        <f t="shared" si="127"/>
        <v>0</v>
      </c>
    </row>
    <row r="125" spans="1:28" ht="31.5">
      <c r="A125" s="8" t="s">
        <v>45</v>
      </c>
      <c r="B125" s="22" t="s">
        <v>78</v>
      </c>
      <c r="C125" s="17">
        <v>0</v>
      </c>
      <c r="D125" s="18">
        <v>0</v>
      </c>
      <c r="E125" s="17">
        <v>0</v>
      </c>
      <c r="F125" s="18"/>
      <c r="G125" s="8" t="e">
        <f t="shared" si="121"/>
        <v>#DIV/0!</v>
      </c>
      <c r="H125" s="18" t="e">
        <f t="shared" si="121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22"/>
        <v>0</v>
      </c>
      <c r="R125" s="92">
        <f t="shared" si="123"/>
        <v>0</v>
      </c>
      <c r="S125" s="18">
        <f t="shared" si="124"/>
        <v>0</v>
      </c>
      <c r="T125" s="22"/>
      <c r="U125" s="18"/>
      <c r="V125" s="22"/>
      <c r="W125" s="18"/>
      <c r="X125" s="21">
        <v>9.6000000000000014</v>
      </c>
      <c r="Y125" s="14">
        <v>0</v>
      </c>
      <c r="Z125" s="18">
        <f t="shared" si="125"/>
        <v>0</v>
      </c>
      <c r="AA125" s="14">
        <f t="shared" si="126"/>
        <v>0</v>
      </c>
      <c r="AB125" s="18">
        <f t="shared" si="127"/>
        <v>0</v>
      </c>
    </row>
    <row r="126" spans="1:28" ht="63">
      <c r="A126" s="8" t="s">
        <v>47</v>
      </c>
      <c r="B126" s="22" t="s">
        <v>79</v>
      </c>
      <c r="C126" s="17">
        <v>3</v>
      </c>
      <c r="D126" s="18">
        <v>4.32</v>
      </c>
      <c r="E126" s="17">
        <v>3</v>
      </c>
      <c r="F126" s="18"/>
      <c r="G126" s="8">
        <f t="shared" si="121"/>
        <v>100</v>
      </c>
      <c r="H126" s="18">
        <f t="shared" si="121"/>
        <v>0</v>
      </c>
      <c r="I126" s="22"/>
      <c r="J126" s="23"/>
      <c r="K126" s="22"/>
      <c r="L126" s="18"/>
      <c r="M126" s="22"/>
      <c r="N126" s="18"/>
      <c r="O126" s="21">
        <v>2.88</v>
      </c>
      <c r="P126" s="92">
        <v>8</v>
      </c>
      <c r="Q126" s="18">
        <f t="shared" si="122"/>
        <v>23.04</v>
      </c>
      <c r="R126" s="92">
        <f t="shared" si="123"/>
        <v>8</v>
      </c>
      <c r="S126" s="18">
        <f t="shared" si="124"/>
        <v>23.04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5"/>
        <v>0</v>
      </c>
      <c r="AA126" s="14">
        <f t="shared" si="126"/>
        <v>0</v>
      </c>
      <c r="AB126" s="18">
        <f t="shared" si="127"/>
        <v>0</v>
      </c>
    </row>
    <row r="127" spans="1:28" ht="31.5">
      <c r="A127" s="8" t="s">
        <v>49</v>
      </c>
      <c r="B127" s="22" t="s">
        <v>80</v>
      </c>
      <c r="C127" s="17">
        <v>6</v>
      </c>
      <c r="D127" s="18">
        <v>9</v>
      </c>
      <c r="E127" s="17">
        <v>6</v>
      </c>
      <c r="F127" s="18"/>
      <c r="G127" s="8">
        <f t="shared" si="121"/>
        <v>100</v>
      </c>
      <c r="H127" s="18">
        <f t="shared" si="121"/>
        <v>0</v>
      </c>
      <c r="I127" s="22"/>
      <c r="J127" s="23"/>
      <c r="K127" s="22"/>
      <c r="L127" s="18"/>
      <c r="M127" s="22"/>
      <c r="N127" s="18"/>
      <c r="O127" s="21">
        <v>1.5</v>
      </c>
      <c r="P127" s="92">
        <v>16</v>
      </c>
      <c r="Q127" s="18">
        <f t="shared" si="122"/>
        <v>24</v>
      </c>
      <c r="R127" s="92">
        <f t="shared" si="123"/>
        <v>16</v>
      </c>
      <c r="S127" s="18">
        <f t="shared" si="124"/>
        <v>24</v>
      </c>
      <c r="T127" s="22"/>
      <c r="U127" s="18"/>
      <c r="V127" s="22"/>
      <c r="W127" s="18"/>
      <c r="X127" s="21">
        <v>1.5</v>
      </c>
      <c r="Y127" s="14">
        <v>6</v>
      </c>
      <c r="Z127" s="18">
        <f t="shared" si="125"/>
        <v>9</v>
      </c>
      <c r="AA127" s="14">
        <f t="shared" si="126"/>
        <v>6</v>
      </c>
      <c r="AB127" s="18">
        <f t="shared" si="127"/>
        <v>9</v>
      </c>
    </row>
    <row r="128" spans="1:28" ht="31.5">
      <c r="A128" s="8" t="s">
        <v>51</v>
      </c>
      <c r="B128" s="22" t="s">
        <v>50</v>
      </c>
      <c r="C128" s="17">
        <v>6</v>
      </c>
      <c r="D128" s="18">
        <v>7.2000000000000011</v>
      </c>
      <c r="E128" s="17">
        <v>6</v>
      </c>
      <c r="F128" s="18"/>
      <c r="G128" s="8">
        <f t="shared" si="121"/>
        <v>100</v>
      </c>
      <c r="H128" s="18">
        <f t="shared" si="121"/>
        <v>0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16</v>
      </c>
      <c r="Q128" s="18">
        <f t="shared" si="122"/>
        <v>19.200000000000003</v>
      </c>
      <c r="R128" s="92">
        <f t="shared" si="123"/>
        <v>16</v>
      </c>
      <c r="S128" s="18">
        <f t="shared" si="124"/>
        <v>19.200000000000003</v>
      </c>
      <c r="T128" s="22"/>
      <c r="U128" s="18"/>
      <c r="V128" s="22"/>
      <c r="W128" s="18"/>
      <c r="X128" s="21">
        <v>1.2000000000000002</v>
      </c>
      <c r="Y128" s="14">
        <v>6</v>
      </c>
      <c r="Z128" s="18">
        <f t="shared" si="125"/>
        <v>7.2000000000000011</v>
      </c>
      <c r="AA128" s="14">
        <f t="shared" si="126"/>
        <v>6</v>
      </c>
      <c r="AB128" s="18">
        <f t="shared" si="127"/>
        <v>7.2000000000000011</v>
      </c>
    </row>
    <row r="129" spans="1:28" ht="47.25">
      <c r="A129" s="8">
        <v>3.25</v>
      </c>
      <c r="B129" s="22" t="s">
        <v>81</v>
      </c>
      <c r="C129" s="17">
        <v>6</v>
      </c>
      <c r="D129" s="18">
        <v>7.2000000000000011</v>
      </c>
      <c r="E129" s="17">
        <v>6</v>
      </c>
      <c r="F129" s="18"/>
      <c r="G129" s="8">
        <f t="shared" si="121"/>
        <v>100</v>
      </c>
      <c r="H129" s="18">
        <f t="shared" si="121"/>
        <v>0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16</v>
      </c>
      <c r="Q129" s="18">
        <f t="shared" si="122"/>
        <v>19.200000000000003</v>
      </c>
      <c r="R129" s="92">
        <f t="shared" si="123"/>
        <v>16</v>
      </c>
      <c r="S129" s="18">
        <f t="shared" si="124"/>
        <v>19.200000000000003</v>
      </c>
      <c r="T129" s="22"/>
      <c r="U129" s="18"/>
      <c r="V129" s="22"/>
      <c r="W129" s="18"/>
      <c r="X129" s="21">
        <v>1.2000000000000002</v>
      </c>
      <c r="Y129" s="14">
        <v>6</v>
      </c>
      <c r="Z129" s="18">
        <f t="shared" si="125"/>
        <v>7.2000000000000011</v>
      </c>
      <c r="AA129" s="14">
        <f t="shared" si="126"/>
        <v>6</v>
      </c>
      <c r="AB129" s="18">
        <f t="shared" si="127"/>
        <v>7.2000000000000011</v>
      </c>
    </row>
    <row r="130" spans="1:28" ht="47.25">
      <c r="A130" s="8">
        <f t="shared" ref="A130:A138" si="128">+A129+0.01</f>
        <v>3.26</v>
      </c>
      <c r="B130" s="22" t="s">
        <v>83</v>
      </c>
      <c r="C130" s="17">
        <v>6</v>
      </c>
      <c r="D130" s="18">
        <v>10.799999999999999</v>
      </c>
      <c r="E130" s="17">
        <v>6</v>
      </c>
      <c r="F130" s="18"/>
      <c r="G130" s="8">
        <f t="shared" si="121"/>
        <v>100</v>
      </c>
      <c r="H130" s="18">
        <f t="shared" si="121"/>
        <v>0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16</v>
      </c>
      <c r="Q130" s="18">
        <f t="shared" si="122"/>
        <v>28.799999999999997</v>
      </c>
      <c r="R130" s="92">
        <f t="shared" si="123"/>
        <v>16</v>
      </c>
      <c r="S130" s="18">
        <f t="shared" si="124"/>
        <v>28.799999999999997</v>
      </c>
      <c r="T130" s="22"/>
      <c r="U130" s="18"/>
      <c r="V130" s="22"/>
      <c r="W130" s="18"/>
      <c r="X130" s="21">
        <v>1.7999999999999998</v>
      </c>
      <c r="Y130" s="14">
        <v>6</v>
      </c>
      <c r="Z130" s="18">
        <f t="shared" si="125"/>
        <v>10.799999999999999</v>
      </c>
      <c r="AA130" s="14">
        <f t="shared" si="126"/>
        <v>6</v>
      </c>
      <c r="AB130" s="18">
        <f t="shared" si="127"/>
        <v>10.799999999999999</v>
      </c>
    </row>
    <row r="131" spans="1:28" ht="31.5">
      <c r="A131" s="8">
        <f t="shared" si="128"/>
        <v>3.2699999999999996</v>
      </c>
      <c r="B131" s="51" t="s">
        <v>84</v>
      </c>
      <c r="C131" s="17">
        <v>0</v>
      </c>
      <c r="D131" s="18">
        <v>0</v>
      </c>
      <c r="E131" s="17">
        <v>0</v>
      </c>
      <c r="F131" s="18"/>
      <c r="G131" s="8" t="e">
        <f t="shared" si="121"/>
        <v>#DIV/0!</v>
      </c>
      <c r="H131" s="18" t="e">
        <f t="shared" si="121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22"/>
        <v>0</v>
      </c>
      <c r="R131" s="92">
        <f t="shared" si="123"/>
        <v>0</v>
      </c>
      <c r="S131" s="18">
        <f t="shared" si="124"/>
        <v>0</v>
      </c>
      <c r="T131" s="22"/>
      <c r="U131" s="18"/>
      <c r="V131" s="22"/>
      <c r="W131" s="18"/>
      <c r="X131" s="21">
        <v>1</v>
      </c>
      <c r="Y131" s="14">
        <v>0</v>
      </c>
      <c r="Z131" s="18">
        <f t="shared" si="125"/>
        <v>0</v>
      </c>
      <c r="AA131" s="14">
        <f t="shared" si="126"/>
        <v>0</v>
      </c>
      <c r="AB131" s="18">
        <f t="shared" si="127"/>
        <v>0</v>
      </c>
    </row>
    <row r="132" spans="1:28" ht="31.5">
      <c r="A132" s="8">
        <f t="shared" si="128"/>
        <v>3.2799999999999994</v>
      </c>
      <c r="B132" s="51" t="s">
        <v>85</v>
      </c>
      <c r="C132" s="17">
        <v>6</v>
      </c>
      <c r="D132" s="18">
        <v>6</v>
      </c>
      <c r="E132" s="17">
        <v>6</v>
      </c>
      <c r="F132" s="18"/>
      <c r="G132" s="8">
        <f t="shared" si="121"/>
        <v>100</v>
      </c>
      <c r="H132" s="18">
        <f t="shared" si="121"/>
        <v>0</v>
      </c>
      <c r="I132" s="22"/>
      <c r="J132" s="23"/>
      <c r="K132" s="22"/>
      <c r="L132" s="18"/>
      <c r="M132" s="22"/>
      <c r="N132" s="18"/>
      <c r="O132" s="21">
        <v>1</v>
      </c>
      <c r="P132" s="92">
        <v>16</v>
      </c>
      <c r="Q132" s="18">
        <f t="shared" si="122"/>
        <v>16</v>
      </c>
      <c r="R132" s="92">
        <f t="shared" si="123"/>
        <v>16</v>
      </c>
      <c r="S132" s="18">
        <f t="shared" si="124"/>
        <v>16</v>
      </c>
      <c r="T132" s="22"/>
      <c r="U132" s="18"/>
      <c r="V132" s="22"/>
      <c r="W132" s="18"/>
      <c r="X132" s="21">
        <v>1</v>
      </c>
      <c r="Y132" s="14">
        <v>6</v>
      </c>
      <c r="Z132" s="18">
        <f t="shared" si="125"/>
        <v>6</v>
      </c>
      <c r="AA132" s="14">
        <f t="shared" si="126"/>
        <v>6</v>
      </c>
      <c r="AB132" s="18">
        <f t="shared" si="127"/>
        <v>6</v>
      </c>
    </row>
    <row r="133" spans="1:28" ht="31.5">
      <c r="A133" s="8">
        <f t="shared" si="128"/>
        <v>3.2899999999999991</v>
      </c>
      <c r="B133" s="51" t="s">
        <v>86</v>
      </c>
      <c r="C133" s="17">
        <v>6</v>
      </c>
      <c r="D133" s="18">
        <v>7.5</v>
      </c>
      <c r="E133" s="17">
        <v>6</v>
      </c>
      <c r="F133" s="18"/>
      <c r="G133" s="8">
        <f t="shared" si="121"/>
        <v>100</v>
      </c>
      <c r="H133" s="18">
        <f t="shared" si="121"/>
        <v>0</v>
      </c>
      <c r="I133" s="22"/>
      <c r="J133" s="23"/>
      <c r="K133" s="22"/>
      <c r="L133" s="18"/>
      <c r="M133" s="22"/>
      <c r="N133" s="18"/>
      <c r="O133" s="21">
        <v>1.25</v>
      </c>
      <c r="P133" s="92">
        <v>16</v>
      </c>
      <c r="Q133" s="18">
        <f t="shared" si="122"/>
        <v>20</v>
      </c>
      <c r="R133" s="92">
        <f t="shared" si="123"/>
        <v>16</v>
      </c>
      <c r="S133" s="18">
        <f t="shared" si="124"/>
        <v>20</v>
      </c>
      <c r="T133" s="22"/>
      <c r="U133" s="18"/>
      <c r="V133" s="22"/>
      <c r="W133" s="18"/>
      <c r="X133" s="21">
        <v>1.25</v>
      </c>
      <c r="Y133" s="14">
        <v>6</v>
      </c>
      <c r="Z133" s="18">
        <f t="shared" si="125"/>
        <v>7.5</v>
      </c>
      <c r="AA133" s="14">
        <f t="shared" si="126"/>
        <v>6</v>
      </c>
      <c r="AB133" s="18">
        <f t="shared" si="127"/>
        <v>7.5</v>
      </c>
    </row>
    <row r="134" spans="1:28" ht="31.5">
      <c r="A134" s="8">
        <f t="shared" si="128"/>
        <v>3.2999999999999989</v>
      </c>
      <c r="B134" s="51" t="s">
        <v>87</v>
      </c>
      <c r="C134" s="17">
        <v>6</v>
      </c>
      <c r="D134" s="18">
        <v>4.5</v>
      </c>
      <c r="E134" s="17">
        <v>6</v>
      </c>
      <c r="F134" s="18"/>
      <c r="G134" s="8">
        <f t="shared" si="121"/>
        <v>100</v>
      </c>
      <c r="H134" s="18">
        <f t="shared" si="121"/>
        <v>0</v>
      </c>
      <c r="I134" s="22"/>
      <c r="J134" s="23"/>
      <c r="K134" s="22"/>
      <c r="L134" s="18"/>
      <c r="M134" s="22"/>
      <c r="N134" s="18"/>
      <c r="O134" s="21">
        <v>0.75</v>
      </c>
      <c r="P134" s="92">
        <v>16</v>
      </c>
      <c r="Q134" s="18">
        <f t="shared" si="122"/>
        <v>12</v>
      </c>
      <c r="R134" s="92">
        <f t="shared" si="123"/>
        <v>16</v>
      </c>
      <c r="S134" s="18">
        <f t="shared" si="124"/>
        <v>12</v>
      </c>
      <c r="T134" s="22"/>
      <c r="U134" s="18"/>
      <c r="V134" s="22"/>
      <c r="W134" s="18"/>
      <c r="X134" s="21">
        <v>0.75</v>
      </c>
      <c r="Y134" s="14">
        <v>6</v>
      </c>
      <c r="Z134" s="18">
        <f t="shared" si="125"/>
        <v>4.5</v>
      </c>
      <c r="AA134" s="14">
        <f t="shared" si="126"/>
        <v>6</v>
      </c>
      <c r="AB134" s="18">
        <f t="shared" si="127"/>
        <v>4.5</v>
      </c>
    </row>
    <row r="135" spans="1:28" ht="31.5">
      <c r="A135" s="8">
        <f t="shared" si="128"/>
        <v>3.3099999999999987</v>
      </c>
      <c r="B135" s="51" t="s">
        <v>88</v>
      </c>
      <c r="C135" s="17">
        <v>6</v>
      </c>
      <c r="D135" s="18">
        <v>4.5</v>
      </c>
      <c r="E135" s="17">
        <v>6</v>
      </c>
      <c r="F135" s="18"/>
      <c r="G135" s="8">
        <f t="shared" si="121"/>
        <v>100</v>
      </c>
      <c r="H135" s="18">
        <f t="shared" si="121"/>
        <v>0</v>
      </c>
      <c r="I135" s="22"/>
      <c r="J135" s="23"/>
      <c r="K135" s="22"/>
      <c r="L135" s="18"/>
      <c r="M135" s="22"/>
      <c r="N135" s="18"/>
      <c r="O135" s="21">
        <v>0.75</v>
      </c>
      <c r="P135" s="92">
        <v>16</v>
      </c>
      <c r="Q135" s="18">
        <f t="shared" si="122"/>
        <v>12</v>
      </c>
      <c r="R135" s="92">
        <f t="shared" si="123"/>
        <v>16</v>
      </c>
      <c r="S135" s="18">
        <f t="shared" si="124"/>
        <v>12</v>
      </c>
      <c r="T135" s="22"/>
      <c r="U135" s="18"/>
      <c r="V135" s="22"/>
      <c r="W135" s="18"/>
      <c r="X135" s="21">
        <v>0.75</v>
      </c>
      <c r="Y135" s="14">
        <v>6</v>
      </c>
      <c r="Z135" s="18">
        <f t="shared" si="125"/>
        <v>4.5</v>
      </c>
      <c r="AA135" s="14">
        <f t="shared" si="126"/>
        <v>6</v>
      </c>
      <c r="AB135" s="18">
        <f t="shared" si="127"/>
        <v>4.5</v>
      </c>
    </row>
    <row r="136" spans="1:28" ht="31.5">
      <c r="A136" s="8">
        <f t="shared" si="128"/>
        <v>3.3199999999999985</v>
      </c>
      <c r="B136" s="51" t="s">
        <v>89</v>
      </c>
      <c r="C136" s="17">
        <v>0</v>
      </c>
      <c r="D136" s="18">
        <v>0</v>
      </c>
      <c r="E136" s="17">
        <v>0</v>
      </c>
      <c r="F136" s="18"/>
      <c r="G136" s="8" t="e">
        <f t="shared" si="121"/>
        <v>#DIV/0!</v>
      </c>
      <c r="H136" s="18" t="e">
        <f t="shared" si="121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16</v>
      </c>
      <c r="Q136" s="18">
        <f t="shared" si="122"/>
        <v>3.2</v>
      </c>
      <c r="R136" s="92">
        <f t="shared" si="123"/>
        <v>16</v>
      </c>
      <c r="S136" s="18">
        <f t="shared" si="124"/>
        <v>3.2</v>
      </c>
      <c r="T136" s="22"/>
      <c r="U136" s="18"/>
      <c r="V136" s="22"/>
      <c r="W136" s="18"/>
      <c r="X136" s="21">
        <v>0.2</v>
      </c>
      <c r="Y136" s="14">
        <v>6</v>
      </c>
      <c r="Z136" s="18">
        <f t="shared" si="125"/>
        <v>1.2000000000000002</v>
      </c>
      <c r="AA136" s="14">
        <f t="shared" si="126"/>
        <v>6</v>
      </c>
      <c r="AB136" s="18">
        <f t="shared" si="127"/>
        <v>1.2000000000000002</v>
      </c>
    </row>
    <row r="137" spans="1:28" ht="31.5">
      <c r="A137" s="8">
        <f t="shared" si="128"/>
        <v>3.3299999999999983</v>
      </c>
      <c r="B137" s="51" t="s">
        <v>90</v>
      </c>
      <c r="C137" s="17">
        <v>0</v>
      </c>
      <c r="D137" s="18">
        <v>0</v>
      </c>
      <c r="E137" s="17">
        <v>0</v>
      </c>
      <c r="F137" s="18"/>
      <c r="G137" s="8" t="e">
        <f t="shared" si="121"/>
        <v>#DIV/0!</v>
      </c>
      <c r="H137" s="18" t="e">
        <f t="shared" si="121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16</v>
      </c>
      <c r="Q137" s="18">
        <f t="shared" si="122"/>
        <v>3.2</v>
      </c>
      <c r="R137" s="92">
        <f t="shared" si="123"/>
        <v>16</v>
      </c>
      <c r="S137" s="18">
        <f t="shared" si="124"/>
        <v>3.2</v>
      </c>
      <c r="T137" s="22"/>
      <c r="U137" s="18"/>
      <c r="V137" s="22"/>
      <c r="W137" s="18"/>
      <c r="X137" s="21">
        <v>0.2</v>
      </c>
      <c r="Y137" s="14">
        <v>6</v>
      </c>
      <c r="Z137" s="18">
        <f t="shared" si="125"/>
        <v>1.2000000000000002</v>
      </c>
      <c r="AA137" s="14">
        <f t="shared" si="126"/>
        <v>6</v>
      </c>
      <c r="AB137" s="18">
        <f t="shared" si="127"/>
        <v>1.2000000000000002</v>
      </c>
    </row>
    <row r="138" spans="1:28" ht="31.5">
      <c r="A138" s="8">
        <f t="shared" si="128"/>
        <v>3.3399999999999981</v>
      </c>
      <c r="B138" s="51" t="s">
        <v>91</v>
      </c>
      <c r="C138" s="17">
        <v>0</v>
      </c>
      <c r="D138" s="18">
        <v>0</v>
      </c>
      <c r="E138" s="17">
        <v>0</v>
      </c>
      <c r="F138" s="18"/>
      <c r="G138" s="8" t="e">
        <f t="shared" si="121"/>
        <v>#DIV/0!</v>
      </c>
      <c r="H138" s="18" t="e">
        <f t="shared" si="121"/>
        <v>#DIV/0!</v>
      </c>
      <c r="I138" s="22"/>
      <c r="J138" s="23"/>
      <c r="K138" s="22"/>
      <c r="L138" s="18"/>
      <c r="M138" s="22"/>
      <c r="N138" s="18"/>
      <c r="O138" s="21">
        <v>6</v>
      </c>
      <c r="P138" s="92">
        <v>6</v>
      </c>
      <c r="Q138" s="18">
        <f t="shared" si="122"/>
        <v>36</v>
      </c>
      <c r="R138" s="92">
        <f t="shared" si="123"/>
        <v>6</v>
      </c>
      <c r="S138" s="18">
        <f t="shared" si="124"/>
        <v>36</v>
      </c>
      <c r="T138" s="22"/>
      <c r="U138" s="18"/>
      <c r="V138" s="22"/>
      <c r="W138" s="18"/>
      <c r="X138" s="21">
        <v>6</v>
      </c>
      <c r="Y138" s="14">
        <v>6</v>
      </c>
      <c r="Z138" s="18">
        <f t="shared" si="125"/>
        <v>36</v>
      </c>
      <c r="AA138" s="14">
        <f t="shared" si="126"/>
        <v>6</v>
      </c>
      <c r="AB138" s="18">
        <f t="shared" si="127"/>
        <v>36</v>
      </c>
    </row>
    <row r="139" spans="1:28" ht="31.5">
      <c r="A139" s="8">
        <v>3.35</v>
      </c>
      <c r="B139" s="51" t="s">
        <v>92</v>
      </c>
      <c r="C139" s="17">
        <v>6</v>
      </c>
      <c r="D139" s="18">
        <v>3</v>
      </c>
      <c r="E139" s="17">
        <v>6</v>
      </c>
      <c r="F139" s="18"/>
      <c r="G139" s="8">
        <f t="shared" si="121"/>
        <v>100</v>
      </c>
      <c r="H139" s="18">
        <f t="shared" si="121"/>
        <v>0</v>
      </c>
      <c r="I139" s="22"/>
      <c r="J139" s="23"/>
      <c r="K139" s="22"/>
      <c r="L139" s="18"/>
      <c r="M139" s="22"/>
      <c r="N139" s="18"/>
      <c r="O139" s="21">
        <v>0.5</v>
      </c>
      <c r="P139" s="92">
        <v>16</v>
      </c>
      <c r="Q139" s="18">
        <f t="shared" si="122"/>
        <v>8</v>
      </c>
      <c r="R139" s="92">
        <f t="shared" si="123"/>
        <v>16</v>
      </c>
      <c r="S139" s="18">
        <f t="shared" si="124"/>
        <v>8</v>
      </c>
      <c r="T139" s="22"/>
      <c r="U139" s="18"/>
      <c r="V139" s="22"/>
      <c r="W139" s="18"/>
      <c r="X139" s="21">
        <v>0.5</v>
      </c>
      <c r="Y139" s="14">
        <v>6</v>
      </c>
      <c r="Z139" s="18">
        <f t="shared" si="125"/>
        <v>3</v>
      </c>
      <c r="AA139" s="14">
        <f t="shared" si="126"/>
        <v>6</v>
      </c>
      <c r="AB139" s="18">
        <f t="shared" si="127"/>
        <v>3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21"/>
        <v>#DIV/0!</v>
      </c>
      <c r="H140" s="18" t="e">
        <f t="shared" si="121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16</v>
      </c>
      <c r="Q140" s="18">
        <f t="shared" si="122"/>
        <v>3.2</v>
      </c>
      <c r="R140" s="92">
        <f t="shared" si="123"/>
        <v>16</v>
      </c>
      <c r="S140" s="18">
        <f t="shared" si="124"/>
        <v>3.2</v>
      </c>
      <c r="T140" s="22"/>
      <c r="U140" s="18"/>
      <c r="V140" s="22"/>
      <c r="W140" s="18"/>
      <c r="X140" s="21">
        <v>0.2</v>
      </c>
      <c r="Y140" s="14">
        <v>6</v>
      </c>
      <c r="Z140" s="18">
        <f t="shared" si="125"/>
        <v>1.2000000000000002</v>
      </c>
      <c r="AA140" s="14">
        <f t="shared" si="126"/>
        <v>6</v>
      </c>
      <c r="AB140" s="18">
        <f t="shared" si="127"/>
        <v>1.2000000000000002</v>
      </c>
    </row>
    <row r="141" spans="1:28" s="50" customFormat="1">
      <c r="A141" s="46"/>
      <c r="B141" s="82" t="s">
        <v>65</v>
      </c>
      <c r="C141" s="83">
        <f>SUM(C119:C140)</f>
        <v>69</v>
      </c>
      <c r="D141" s="84">
        <f>SUM(D119:D140)</f>
        <v>190.01999999999998</v>
      </c>
      <c r="E141" s="83">
        <f>SUM(E119:E140)</f>
        <v>69</v>
      </c>
      <c r="F141" s="84">
        <f>SUM(F119:F140)</f>
        <v>0</v>
      </c>
      <c r="G141" s="82"/>
      <c r="H141" s="82"/>
      <c r="I141" s="83">
        <f t="shared" ref="I141:L141" si="129">SUM(I119:I140)</f>
        <v>0</v>
      </c>
      <c r="J141" s="84">
        <f t="shared" si="129"/>
        <v>0</v>
      </c>
      <c r="K141" s="83">
        <f t="shared" si="129"/>
        <v>0</v>
      </c>
      <c r="L141" s="84">
        <f t="shared" si="129"/>
        <v>0</v>
      </c>
      <c r="M141" s="85">
        <f t="shared" ref="M141:N141" si="130">SUM(M119:M140)</f>
        <v>0</v>
      </c>
      <c r="N141" s="84">
        <f t="shared" si="130"/>
        <v>0</v>
      </c>
      <c r="O141" s="88"/>
      <c r="P141" s="276">
        <f t="shared" ref="P141:U141" si="131">SUM(P119:P140)</f>
        <v>238</v>
      </c>
      <c r="Q141" s="84">
        <f t="shared" si="131"/>
        <v>563.84000000000015</v>
      </c>
      <c r="R141" s="276">
        <f t="shared" si="131"/>
        <v>238</v>
      </c>
      <c r="S141" s="84">
        <f t="shared" si="131"/>
        <v>563.84000000000015</v>
      </c>
      <c r="T141" s="83">
        <f t="shared" si="131"/>
        <v>0</v>
      </c>
      <c r="U141" s="84">
        <f t="shared" si="131"/>
        <v>0</v>
      </c>
      <c r="V141" s="85">
        <f t="shared" ref="V141:W141" si="132">SUM(V119:V140)</f>
        <v>0</v>
      </c>
      <c r="W141" s="84">
        <f t="shared" si="132"/>
        <v>0</v>
      </c>
      <c r="X141" s="88"/>
      <c r="Y141" s="276">
        <f t="shared" ref="Y141:AB141" si="133">SUM(Y119:Y140)</f>
        <v>90</v>
      </c>
      <c r="Z141" s="84">
        <f t="shared" si="133"/>
        <v>225.29999999999995</v>
      </c>
      <c r="AA141" s="276">
        <f t="shared" si="133"/>
        <v>90</v>
      </c>
      <c r="AB141" s="84">
        <f t="shared" si="133"/>
        <v>225.29999999999995</v>
      </c>
    </row>
    <row r="142" spans="1:28" s="50" customFormat="1">
      <c r="A142" s="46"/>
      <c r="B142" s="86" t="s">
        <v>94</v>
      </c>
      <c r="C142" s="83">
        <f>C117+C141</f>
        <v>69</v>
      </c>
      <c r="D142" s="84">
        <f>D117+D141</f>
        <v>190.01999999999998</v>
      </c>
      <c r="E142" s="83">
        <f>E117+E141</f>
        <v>69</v>
      </c>
      <c r="F142" s="84">
        <f>F117+F141</f>
        <v>0</v>
      </c>
      <c r="G142" s="86"/>
      <c r="H142" s="86"/>
      <c r="I142" s="83">
        <f t="shared" ref="I142:L142" si="134">I117+I141</f>
        <v>0</v>
      </c>
      <c r="J142" s="84">
        <f t="shared" si="134"/>
        <v>0</v>
      </c>
      <c r="K142" s="83">
        <f t="shared" si="134"/>
        <v>0</v>
      </c>
      <c r="L142" s="84">
        <f t="shared" si="134"/>
        <v>0</v>
      </c>
      <c r="M142" s="85">
        <f t="shared" ref="M142:N142" si="135">M117+M141</f>
        <v>0</v>
      </c>
      <c r="N142" s="84">
        <f t="shared" si="135"/>
        <v>0</v>
      </c>
      <c r="O142" s="88"/>
      <c r="P142" s="276">
        <f t="shared" ref="P142:U142" si="136">P117+P141</f>
        <v>274</v>
      </c>
      <c r="Q142" s="84">
        <f t="shared" si="136"/>
        <v>640.84000000000015</v>
      </c>
      <c r="R142" s="276">
        <f t="shared" si="136"/>
        <v>274</v>
      </c>
      <c r="S142" s="84">
        <f t="shared" si="136"/>
        <v>640.84000000000015</v>
      </c>
      <c r="T142" s="83">
        <f t="shared" si="136"/>
        <v>0</v>
      </c>
      <c r="U142" s="84">
        <f t="shared" si="136"/>
        <v>0</v>
      </c>
      <c r="V142" s="85">
        <f t="shared" ref="V142:W142" si="137">V117+V141</f>
        <v>0</v>
      </c>
      <c r="W142" s="84">
        <f t="shared" si="137"/>
        <v>0</v>
      </c>
      <c r="X142" s="88"/>
      <c r="Y142" s="276">
        <f t="shared" ref="Y142:AB142" si="138">Y117+Y141</f>
        <v>96</v>
      </c>
      <c r="Z142" s="84">
        <f t="shared" si="138"/>
        <v>229.79999999999995</v>
      </c>
      <c r="AA142" s="276">
        <f t="shared" si="138"/>
        <v>96</v>
      </c>
      <c r="AB142" s="84">
        <f t="shared" si="138"/>
        <v>229.79999999999995</v>
      </c>
    </row>
    <row r="143" spans="1:28" s="50" customFormat="1">
      <c r="A143" s="46"/>
      <c r="B143" s="89" t="s">
        <v>100</v>
      </c>
      <c r="C143" s="83">
        <f>C110+C142</f>
        <v>69</v>
      </c>
      <c r="D143" s="84">
        <f>D110+D142</f>
        <v>190.01999999999998</v>
      </c>
      <c r="E143" s="83">
        <f>E110+E142</f>
        <v>69</v>
      </c>
      <c r="F143" s="84">
        <f>F110+F142</f>
        <v>0</v>
      </c>
      <c r="G143" s="89"/>
      <c r="H143" s="89"/>
      <c r="I143" s="83">
        <f t="shared" ref="I143:L143" si="139">I110+I142</f>
        <v>0</v>
      </c>
      <c r="J143" s="84">
        <f t="shared" si="139"/>
        <v>0</v>
      </c>
      <c r="K143" s="83">
        <f t="shared" si="139"/>
        <v>0</v>
      </c>
      <c r="L143" s="84">
        <f t="shared" si="139"/>
        <v>0</v>
      </c>
      <c r="M143" s="85">
        <f t="shared" ref="M143:N143" si="140">M110+M142</f>
        <v>0</v>
      </c>
      <c r="N143" s="84">
        <f t="shared" si="140"/>
        <v>0</v>
      </c>
      <c r="O143" s="88"/>
      <c r="P143" s="276">
        <f t="shared" ref="P143:U143" si="141">P110+P142</f>
        <v>274</v>
      </c>
      <c r="Q143" s="84">
        <f t="shared" si="141"/>
        <v>640.84000000000015</v>
      </c>
      <c r="R143" s="276">
        <f t="shared" si="141"/>
        <v>274</v>
      </c>
      <c r="S143" s="84">
        <f t="shared" si="141"/>
        <v>640.84000000000015</v>
      </c>
      <c r="T143" s="83">
        <f t="shared" si="141"/>
        <v>0</v>
      </c>
      <c r="U143" s="84">
        <f t="shared" si="141"/>
        <v>0</v>
      </c>
      <c r="V143" s="85">
        <f t="shared" ref="V143:W143" si="142">V110+V142</f>
        <v>0</v>
      </c>
      <c r="W143" s="84">
        <f t="shared" si="142"/>
        <v>0</v>
      </c>
      <c r="X143" s="88"/>
      <c r="Y143" s="276">
        <f t="shared" ref="Y143:AB143" si="143">Y110+Y142</f>
        <v>96</v>
      </c>
      <c r="Z143" s="84">
        <f t="shared" si="143"/>
        <v>229.79999999999995</v>
      </c>
      <c r="AA143" s="276">
        <f t="shared" si="143"/>
        <v>96</v>
      </c>
      <c r="AB143" s="84">
        <f t="shared" si="143"/>
        <v>229.79999999999995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/>
      <c r="Q145" s="18">
        <f t="shared" ref="Q145:Q146" si="144">O145*P145</f>
        <v>0</v>
      </c>
      <c r="R145" s="92">
        <f t="shared" ref="R145:R146" si="145">P145</f>
        <v>0</v>
      </c>
      <c r="S145" s="18">
        <f t="shared" ref="S145:S146" si="146">L145+Q145</f>
        <v>0</v>
      </c>
      <c r="T145" s="16"/>
      <c r="U145" s="18"/>
      <c r="V145" s="16"/>
      <c r="W145" s="18"/>
      <c r="X145" s="21">
        <v>0.03</v>
      </c>
      <c r="Y145" s="14"/>
      <c r="Z145" s="18">
        <f t="shared" ref="Z145:Z146" si="147">X145*Y145</f>
        <v>0</v>
      </c>
      <c r="AA145" s="14">
        <f t="shared" ref="AA145:AA146" si="148">Y145</f>
        <v>0</v>
      </c>
      <c r="AB145" s="18">
        <f t="shared" ref="AB145:AB146" si="149">U145+Z145</f>
        <v>0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4"/>
        <v>0</v>
      </c>
      <c r="R146" s="92">
        <f t="shared" si="145"/>
        <v>0</v>
      </c>
      <c r="S146" s="18">
        <f t="shared" si="146"/>
        <v>0</v>
      </c>
      <c r="T146" s="16"/>
      <c r="U146" s="18"/>
      <c r="V146" s="16"/>
      <c r="W146" s="18"/>
      <c r="X146" s="21">
        <v>0.03</v>
      </c>
      <c r="Y146" s="14"/>
      <c r="Z146" s="18">
        <f t="shared" si="147"/>
        <v>0</v>
      </c>
      <c r="AA146" s="14">
        <f t="shared" si="148"/>
        <v>0</v>
      </c>
      <c r="AB146" s="18">
        <f t="shared" si="149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50">I145+I146</f>
        <v>0</v>
      </c>
      <c r="J147" s="84">
        <f t="shared" si="150"/>
        <v>0</v>
      </c>
      <c r="K147" s="83">
        <f t="shared" si="150"/>
        <v>0</v>
      </c>
      <c r="L147" s="84">
        <f t="shared" si="150"/>
        <v>0</v>
      </c>
      <c r="M147" s="82">
        <f t="shared" ref="M147:N147" si="151">SUM(M145:M146)</f>
        <v>0</v>
      </c>
      <c r="N147" s="84">
        <f t="shared" si="151"/>
        <v>0</v>
      </c>
      <c r="O147" s="88"/>
      <c r="P147" s="276">
        <f t="shared" ref="P147:S147" si="152">P145+P146</f>
        <v>0</v>
      </c>
      <c r="Q147" s="84">
        <f t="shared" si="152"/>
        <v>0</v>
      </c>
      <c r="R147" s="276">
        <f t="shared" si="152"/>
        <v>0</v>
      </c>
      <c r="S147" s="84">
        <f t="shared" si="152"/>
        <v>0</v>
      </c>
      <c r="T147" s="83">
        <f>T145+T146</f>
        <v>0</v>
      </c>
      <c r="U147" s="84">
        <f>U145+U146</f>
        <v>0</v>
      </c>
      <c r="V147" s="82">
        <f t="shared" ref="V147:W147" si="153">SUM(V145:V146)</f>
        <v>0</v>
      </c>
      <c r="W147" s="84">
        <f t="shared" si="153"/>
        <v>0</v>
      </c>
      <c r="X147" s="88"/>
      <c r="Y147" s="276">
        <f t="shared" ref="Y147:AB147" si="154">Y145+Y146</f>
        <v>0</v>
      </c>
      <c r="Z147" s="84">
        <f t="shared" si="154"/>
        <v>0</v>
      </c>
      <c r="AA147" s="276">
        <f t="shared" si="154"/>
        <v>0</v>
      </c>
      <c r="AB147" s="84">
        <f t="shared" si="154"/>
        <v>0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5">X148*Y148</f>
        <v>0</v>
      </c>
      <c r="AA148" s="14">
        <f t="shared" ref="AA148" si="156">Y148</f>
        <v>0</v>
      </c>
      <c r="AB148" s="18">
        <f t="shared" ref="AB148" si="157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8">I148</f>
        <v>0</v>
      </c>
      <c r="J149" s="111">
        <f t="shared" si="158"/>
        <v>0</v>
      </c>
      <c r="K149" s="110">
        <f t="shared" si="158"/>
        <v>0</v>
      </c>
      <c r="L149" s="111">
        <f t="shared" si="158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9">P148</f>
        <v>0</v>
      </c>
      <c r="Q149" s="111">
        <f t="shared" si="159"/>
        <v>0</v>
      </c>
      <c r="R149" s="320">
        <f t="shared" si="159"/>
        <v>0</v>
      </c>
      <c r="S149" s="111">
        <f t="shared" si="159"/>
        <v>0</v>
      </c>
      <c r="T149" s="110">
        <f t="shared" si="159"/>
        <v>0</v>
      </c>
      <c r="U149" s="111">
        <f t="shared" si="159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60">Y148</f>
        <v>0</v>
      </c>
      <c r="Z149" s="111">
        <f t="shared" si="160"/>
        <v>0</v>
      </c>
      <c r="AA149" s="320">
        <f t="shared" si="160"/>
        <v>0</v>
      </c>
      <c r="AB149" s="111">
        <f t="shared" si="160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61">E152/C152*100</f>
        <v>#DIV/0!</v>
      </c>
      <c r="H152" s="18" t="e">
        <f t="shared" si="161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62">O152*P152</f>
        <v>0</v>
      </c>
      <c r="R152" s="92">
        <f t="shared" ref="R152:R155" si="163">P152</f>
        <v>0</v>
      </c>
      <c r="S152" s="18">
        <f t="shared" ref="S152:S155" si="164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5">X152*Y152</f>
        <v>0</v>
      </c>
      <c r="AA152" s="14">
        <f t="shared" ref="AA152:AA155" si="166">Y152</f>
        <v>0</v>
      </c>
      <c r="AB152" s="18">
        <f t="shared" ref="AB152:AB155" si="167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61"/>
        <v>#DIV/0!</v>
      </c>
      <c r="H153" s="18" t="e">
        <f t="shared" si="161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62"/>
        <v>0</v>
      </c>
      <c r="R153" s="92">
        <f t="shared" si="163"/>
        <v>0</v>
      </c>
      <c r="S153" s="18">
        <f t="shared" si="164"/>
        <v>0</v>
      </c>
      <c r="T153" s="16"/>
      <c r="U153" s="18"/>
      <c r="V153" s="16"/>
      <c r="W153" s="18"/>
      <c r="X153" s="21">
        <v>0.15</v>
      </c>
      <c r="Y153" s="14"/>
      <c r="Z153" s="18">
        <f t="shared" si="165"/>
        <v>0</v>
      </c>
      <c r="AA153" s="14">
        <f t="shared" si="166"/>
        <v>0</v>
      </c>
      <c r="AB153" s="18">
        <f t="shared" si="167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61"/>
        <v>#DIV/0!</v>
      </c>
      <c r="H154" s="18" t="e">
        <f t="shared" si="161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62"/>
        <v>0</v>
      </c>
      <c r="R154" s="92">
        <f t="shared" si="163"/>
        <v>0</v>
      </c>
      <c r="S154" s="18">
        <f t="shared" si="164"/>
        <v>0</v>
      </c>
      <c r="T154" s="16"/>
      <c r="U154" s="18"/>
      <c r="V154" s="16"/>
      <c r="W154" s="18"/>
      <c r="X154" s="21">
        <v>0.1</v>
      </c>
      <c r="Y154" s="14"/>
      <c r="Z154" s="18">
        <f t="shared" si="165"/>
        <v>0</v>
      </c>
      <c r="AA154" s="14">
        <f t="shared" si="166"/>
        <v>0</v>
      </c>
      <c r="AB154" s="18">
        <f t="shared" si="167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61"/>
        <v>#DIV/0!</v>
      </c>
      <c r="H155" s="18" t="e">
        <f t="shared" si="161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62"/>
        <v>0</v>
      </c>
      <c r="R155" s="92">
        <f t="shared" si="163"/>
        <v>0</v>
      </c>
      <c r="S155" s="18">
        <f t="shared" si="164"/>
        <v>0</v>
      </c>
      <c r="T155" s="16"/>
      <c r="U155" s="18"/>
      <c r="V155" s="16"/>
      <c r="W155" s="18"/>
      <c r="X155" s="21">
        <v>0.05</v>
      </c>
      <c r="Y155" s="14"/>
      <c r="Z155" s="18">
        <f t="shared" si="165"/>
        <v>0</v>
      </c>
      <c r="AA155" s="14">
        <f t="shared" si="166"/>
        <v>0</v>
      </c>
      <c r="AB155" s="18">
        <f t="shared" si="167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8">SUM(I152:I155)</f>
        <v>0</v>
      </c>
      <c r="J156" s="84">
        <f t="shared" si="168"/>
        <v>0</v>
      </c>
      <c r="K156" s="83">
        <f t="shared" si="168"/>
        <v>0</v>
      </c>
      <c r="L156" s="84">
        <f t="shared" si="168"/>
        <v>0</v>
      </c>
      <c r="M156" s="82">
        <f t="shared" ref="M156:N156" si="169">SUM(M152:M155)</f>
        <v>0</v>
      </c>
      <c r="N156" s="84">
        <f t="shared" si="169"/>
        <v>0</v>
      </c>
      <c r="O156" s="88"/>
      <c r="P156" s="276">
        <f t="shared" ref="P156:U156" si="170">SUM(P152:P155)</f>
        <v>0</v>
      </c>
      <c r="Q156" s="84">
        <f t="shared" si="170"/>
        <v>0</v>
      </c>
      <c r="R156" s="276">
        <f t="shared" si="170"/>
        <v>0</v>
      </c>
      <c r="S156" s="84">
        <f t="shared" si="170"/>
        <v>0</v>
      </c>
      <c r="T156" s="83">
        <f t="shared" si="170"/>
        <v>0</v>
      </c>
      <c r="U156" s="84">
        <f t="shared" si="170"/>
        <v>0</v>
      </c>
      <c r="V156" s="82">
        <f t="shared" ref="V156:W156" si="171">SUM(V152:V155)</f>
        <v>0</v>
      </c>
      <c r="W156" s="84">
        <f t="shared" si="171"/>
        <v>0</v>
      </c>
      <c r="X156" s="88"/>
      <c r="Y156" s="276">
        <f t="shared" ref="Y156:AB156" si="172">SUM(Y152:Y155)</f>
        <v>0</v>
      </c>
      <c r="Z156" s="84">
        <f t="shared" si="172"/>
        <v>0</v>
      </c>
      <c r="AA156" s="276">
        <f t="shared" si="172"/>
        <v>0</v>
      </c>
      <c r="AB156" s="84">
        <f t="shared" si="172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3">E158/C158*100</f>
        <v>#DIV/0!</v>
      </c>
      <c r="H158" s="18" t="e">
        <f t="shared" si="173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4">O158*P158</f>
        <v>0</v>
      </c>
      <c r="R158" s="92">
        <f t="shared" ref="R158:R161" si="175">P158</f>
        <v>0</v>
      </c>
      <c r="S158" s="18">
        <f t="shared" ref="S158:S161" si="176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7">X158*Y158</f>
        <v>0</v>
      </c>
      <c r="AA158" s="14">
        <f t="shared" ref="AA158:AA161" si="178">Y158</f>
        <v>0</v>
      </c>
      <c r="AB158" s="18">
        <f t="shared" ref="AB158:AB161" si="179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3"/>
        <v>#DIV/0!</v>
      </c>
      <c r="H159" s="18" t="e">
        <f t="shared" si="173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4"/>
        <v>0</v>
      </c>
      <c r="R159" s="92">
        <f t="shared" si="175"/>
        <v>0</v>
      </c>
      <c r="S159" s="18">
        <f t="shared" si="176"/>
        <v>0</v>
      </c>
      <c r="T159" s="16"/>
      <c r="U159" s="18"/>
      <c r="V159" s="16"/>
      <c r="W159" s="18"/>
      <c r="X159" s="21">
        <v>0.15</v>
      </c>
      <c r="Y159" s="14"/>
      <c r="Z159" s="18">
        <f t="shared" si="177"/>
        <v>0</v>
      </c>
      <c r="AA159" s="14">
        <f t="shared" si="178"/>
        <v>0</v>
      </c>
      <c r="AB159" s="18">
        <f t="shared" si="179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3"/>
        <v>#DIV/0!</v>
      </c>
      <c r="H160" s="18" t="e">
        <f t="shared" si="173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4"/>
        <v>0</v>
      </c>
      <c r="R160" s="92">
        <f t="shared" si="175"/>
        <v>0</v>
      </c>
      <c r="S160" s="18">
        <f t="shared" si="176"/>
        <v>0</v>
      </c>
      <c r="T160" s="16"/>
      <c r="U160" s="18"/>
      <c r="V160" s="16"/>
      <c r="W160" s="18"/>
      <c r="X160" s="21">
        <v>0.1</v>
      </c>
      <c r="Y160" s="14"/>
      <c r="Z160" s="18">
        <f t="shared" si="177"/>
        <v>0</v>
      </c>
      <c r="AA160" s="14">
        <f t="shared" si="178"/>
        <v>0</v>
      </c>
      <c r="AB160" s="18">
        <f t="shared" si="179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3"/>
        <v>#DIV/0!</v>
      </c>
      <c r="H161" s="18" t="e">
        <f t="shared" si="173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4"/>
        <v>0</v>
      </c>
      <c r="R161" s="92">
        <f t="shared" si="175"/>
        <v>0</v>
      </c>
      <c r="S161" s="18">
        <f t="shared" si="176"/>
        <v>0</v>
      </c>
      <c r="T161" s="16"/>
      <c r="U161" s="18"/>
      <c r="V161" s="16"/>
      <c r="W161" s="18"/>
      <c r="X161" s="21">
        <v>0.05</v>
      </c>
      <c r="Y161" s="14"/>
      <c r="Z161" s="18">
        <f t="shared" si="177"/>
        <v>0</v>
      </c>
      <c r="AA161" s="14">
        <f t="shared" si="178"/>
        <v>0</v>
      </c>
      <c r="AB161" s="18">
        <f t="shared" si="179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80">SUM(I158:I161)</f>
        <v>0</v>
      </c>
      <c r="J162" s="117">
        <f t="shared" si="180"/>
        <v>0</v>
      </c>
      <c r="K162" s="116">
        <f t="shared" si="180"/>
        <v>0</v>
      </c>
      <c r="L162" s="117">
        <f t="shared" si="180"/>
        <v>0</v>
      </c>
      <c r="M162" s="82">
        <f t="shared" ref="M162:N162" si="181">SUM(M158:M161)</f>
        <v>0</v>
      </c>
      <c r="N162" s="84">
        <f t="shared" si="181"/>
        <v>0</v>
      </c>
      <c r="O162" s="88"/>
      <c r="P162" s="295">
        <f t="shared" ref="P162:U162" si="182">SUM(P158:P161)</f>
        <v>0</v>
      </c>
      <c r="Q162" s="117">
        <f t="shared" si="182"/>
        <v>0</v>
      </c>
      <c r="R162" s="295">
        <f t="shared" si="182"/>
        <v>0</v>
      </c>
      <c r="S162" s="117">
        <f t="shared" si="182"/>
        <v>0</v>
      </c>
      <c r="T162" s="116">
        <f t="shared" si="182"/>
        <v>0</v>
      </c>
      <c r="U162" s="117">
        <f t="shared" si="182"/>
        <v>0</v>
      </c>
      <c r="V162" s="82">
        <f t="shared" ref="V162:W162" si="183">SUM(V158:V161)</f>
        <v>0</v>
      </c>
      <c r="W162" s="84">
        <f t="shared" si="183"/>
        <v>0</v>
      </c>
      <c r="X162" s="88"/>
      <c r="Y162" s="295">
        <f t="shared" ref="Y162:AB162" si="184">SUM(Y158:Y161)</f>
        <v>0</v>
      </c>
      <c r="Z162" s="117">
        <f t="shared" si="184"/>
        <v>0</v>
      </c>
      <c r="AA162" s="295">
        <f t="shared" si="184"/>
        <v>0</v>
      </c>
      <c r="AB162" s="117">
        <f t="shared" si="184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3327</v>
      </c>
      <c r="D164" s="18">
        <f>C164*O164</f>
        <v>199.62</v>
      </c>
      <c r="E164" s="19"/>
      <c r="F164" s="18"/>
      <c r="G164" s="8">
        <f t="shared" ref="G164:H167" si="185">E164/C164*100</f>
        <v>0</v>
      </c>
      <c r="H164" s="18">
        <f t="shared" si="185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6">O164*P164</f>
        <v>0</v>
      </c>
      <c r="R164" s="92">
        <f t="shared" ref="R164:R167" si="187">P164</f>
        <v>0</v>
      </c>
      <c r="S164" s="18">
        <f t="shared" ref="S164:S167" si="188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9">X164*Y164</f>
        <v>0</v>
      </c>
      <c r="AA164" s="14">
        <f t="shared" ref="AA164:AA167" si="190">Y164</f>
        <v>0</v>
      </c>
      <c r="AB164" s="18">
        <f t="shared" ref="AB164:AB167" si="191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5"/>
        <v>#DIV/0!</v>
      </c>
      <c r="H165" s="18" t="e">
        <f t="shared" si="185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6"/>
        <v>0</v>
      </c>
      <c r="R165" s="92">
        <f t="shared" si="187"/>
        <v>0</v>
      </c>
      <c r="S165" s="18">
        <f t="shared" si="188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9"/>
        <v>0</v>
      </c>
      <c r="AA165" s="14">
        <f t="shared" si="190"/>
        <v>0</v>
      </c>
      <c r="AB165" s="18">
        <f t="shared" si="191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5"/>
        <v>#DIV/0!</v>
      </c>
      <c r="H166" s="18" t="e">
        <f t="shared" si="185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6394</v>
      </c>
      <c r="Q166" s="18">
        <f t="shared" si="186"/>
        <v>191.82</v>
      </c>
      <c r="R166" s="92">
        <f t="shared" si="187"/>
        <v>6394</v>
      </c>
      <c r="S166" s="18">
        <f t="shared" si="188"/>
        <v>191.82</v>
      </c>
      <c r="T166" s="16"/>
      <c r="U166" s="18"/>
      <c r="V166" s="16"/>
      <c r="W166" s="18"/>
      <c r="X166" s="21">
        <v>0.03</v>
      </c>
      <c r="Y166" s="14">
        <v>1599</v>
      </c>
      <c r="Z166" s="18">
        <f t="shared" si="189"/>
        <v>47.97</v>
      </c>
      <c r="AA166" s="14">
        <f t="shared" si="190"/>
        <v>1599</v>
      </c>
      <c r="AB166" s="18">
        <f t="shared" si="191"/>
        <v>47.97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5"/>
        <v>#DIV/0!</v>
      </c>
      <c r="H167" s="18" t="e">
        <f t="shared" si="185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6"/>
        <v>0</v>
      </c>
      <c r="R167" s="92">
        <f t="shared" si="187"/>
        <v>0</v>
      </c>
      <c r="S167" s="18">
        <f t="shared" si="188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9"/>
        <v>0</v>
      </c>
      <c r="AA167" s="14">
        <f t="shared" si="190"/>
        <v>0</v>
      </c>
      <c r="AB167" s="18">
        <f t="shared" si="191"/>
        <v>0</v>
      </c>
    </row>
    <row r="168" spans="1:28" s="50" customFormat="1">
      <c r="A168" s="46"/>
      <c r="B168" s="82" t="s">
        <v>104</v>
      </c>
      <c r="C168" s="83">
        <f>SUM(C164:C167)</f>
        <v>3327</v>
      </c>
      <c r="D168" s="84">
        <f>SUM(D164:D167)</f>
        <v>199.62</v>
      </c>
      <c r="E168" s="83">
        <f>SUM(E164:E167)</f>
        <v>0</v>
      </c>
      <c r="F168" s="84">
        <f>SUM(F164:F167)</f>
        <v>0</v>
      </c>
      <c r="G168" s="82"/>
      <c r="H168" s="82"/>
      <c r="I168" s="83">
        <f t="shared" ref="I168:L168" si="192">SUM(I164:I167)</f>
        <v>0</v>
      </c>
      <c r="J168" s="84">
        <f t="shared" si="192"/>
        <v>0</v>
      </c>
      <c r="K168" s="83">
        <f t="shared" si="192"/>
        <v>0</v>
      </c>
      <c r="L168" s="84">
        <f t="shared" si="192"/>
        <v>0</v>
      </c>
      <c r="M168" s="82">
        <f t="shared" ref="M168:N168" si="193">SUM(M164:M167)</f>
        <v>0</v>
      </c>
      <c r="N168" s="84">
        <f t="shared" si="193"/>
        <v>0</v>
      </c>
      <c r="O168" s="88"/>
      <c r="P168" s="276">
        <f t="shared" ref="P168:U168" si="194">SUM(P164:P167)</f>
        <v>6394</v>
      </c>
      <c r="Q168" s="84">
        <f t="shared" si="194"/>
        <v>191.82</v>
      </c>
      <c r="R168" s="276">
        <f t="shared" si="194"/>
        <v>6394</v>
      </c>
      <c r="S168" s="84">
        <f t="shared" si="194"/>
        <v>191.82</v>
      </c>
      <c r="T168" s="83">
        <f t="shared" si="194"/>
        <v>0</v>
      </c>
      <c r="U168" s="84">
        <f t="shared" si="194"/>
        <v>0</v>
      </c>
      <c r="V168" s="82">
        <f t="shared" ref="V168:W168" si="195">SUM(V164:V167)</f>
        <v>0</v>
      </c>
      <c r="W168" s="84">
        <f t="shared" si="195"/>
        <v>0</v>
      </c>
      <c r="X168" s="88"/>
      <c r="Y168" s="276">
        <f t="shared" ref="Y168:AB168" si="196">SUM(Y164:Y167)</f>
        <v>1599</v>
      </c>
      <c r="Z168" s="84">
        <f t="shared" si="196"/>
        <v>47.97</v>
      </c>
      <c r="AA168" s="276">
        <f t="shared" si="196"/>
        <v>1599</v>
      </c>
      <c r="AB168" s="84">
        <f t="shared" si="196"/>
        <v>47.97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7">E170/C170*100</f>
        <v>#DIV/0!</v>
      </c>
      <c r="H170" s="18" t="e">
        <f t="shared" si="197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8">O170*P170</f>
        <v>0</v>
      </c>
      <c r="R170" s="92">
        <f t="shared" ref="R170:R173" si="199">P170</f>
        <v>0</v>
      </c>
      <c r="S170" s="18">
        <f t="shared" ref="S170:S173" si="200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201">X170*Y170</f>
        <v>0</v>
      </c>
      <c r="AA170" s="14">
        <f t="shared" ref="AA170:AA173" si="202">Y170</f>
        <v>0</v>
      </c>
      <c r="AB170" s="18">
        <f t="shared" ref="AB170:AB173" si="203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7"/>
        <v>#DIV/0!</v>
      </c>
      <c r="H171" s="18" t="e">
        <f t="shared" si="197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8"/>
        <v>0</v>
      </c>
      <c r="R171" s="92">
        <f t="shared" si="199"/>
        <v>0</v>
      </c>
      <c r="S171" s="18">
        <f t="shared" si="200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201"/>
        <v>0</v>
      </c>
      <c r="AA171" s="14">
        <f t="shared" si="202"/>
        <v>0</v>
      </c>
      <c r="AB171" s="18">
        <f t="shared" si="203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7"/>
        <v>#DIV/0!</v>
      </c>
      <c r="H172" s="18" t="e">
        <f t="shared" si="197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/>
      <c r="Q172" s="18">
        <f t="shared" si="198"/>
        <v>0</v>
      </c>
      <c r="R172" s="92">
        <f t="shared" si="199"/>
        <v>0</v>
      </c>
      <c r="S172" s="18">
        <f t="shared" si="200"/>
        <v>0</v>
      </c>
      <c r="T172" s="16"/>
      <c r="U172" s="18"/>
      <c r="V172" s="16"/>
      <c r="W172" s="18"/>
      <c r="X172" s="21">
        <v>0.03</v>
      </c>
      <c r="Y172" s="14">
        <v>0</v>
      </c>
      <c r="Z172" s="18">
        <f t="shared" si="201"/>
        <v>0</v>
      </c>
      <c r="AA172" s="14">
        <f t="shared" si="202"/>
        <v>0</v>
      </c>
      <c r="AB172" s="18">
        <f t="shared" si="203"/>
        <v>0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7"/>
        <v>#DIV/0!</v>
      </c>
      <c r="H173" s="18" t="e">
        <f t="shared" si="197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8"/>
        <v>0</v>
      </c>
      <c r="R173" s="92">
        <f t="shared" si="199"/>
        <v>0</v>
      </c>
      <c r="S173" s="18">
        <f t="shared" si="200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201"/>
        <v>0</v>
      </c>
      <c r="AA173" s="14">
        <f t="shared" si="202"/>
        <v>0</v>
      </c>
      <c r="AB173" s="18">
        <f t="shared" si="203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4">SUM(I170:I173)</f>
        <v>0</v>
      </c>
      <c r="J174" s="84">
        <f t="shared" si="204"/>
        <v>0</v>
      </c>
      <c r="K174" s="83">
        <f t="shared" si="204"/>
        <v>0</v>
      </c>
      <c r="L174" s="84">
        <f t="shared" si="204"/>
        <v>0</v>
      </c>
      <c r="M174" s="82">
        <f t="shared" ref="M174:N174" si="205">SUM(M170:M173)</f>
        <v>0</v>
      </c>
      <c r="N174" s="84">
        <f t="shared" si="205"/>
        <v>0</v>
      </c>
      <c r="O174" s="88"/>
      <c r="P174" s="276">
        <f t="shared" ref="P174:U174" si="206">SUM(P170:P173)</f>
        <v>0</v>
      </c>
      <c r="Q174" s="84">
        <f t="shared" si="206"/>
        <v>0</v>
      </c>
      <c r="R174" s="276">
        <f t="shared" si="206"/>
        <v>0</v>
      </c>
      <c r="S174" s="84">
        <f t="shared" si="206"/>
        <v>0</v>
      </c>
      <c r="T174" s="83">
        <f t="shared" si="206"/>
        <v>0</v>
      </c>
      <c r="U174" s="84">
        <f t="shared" si="206"/>
        <v>0</v>
      </c>
      <c r="V174" s="82">
        <f t="shared" ref="V174:W174" si="207">SUM(V170:V173)</f>
        <v>0</v>
      </c>
      <c r="W174" s="84">
        <f t="shared" si="207"/>
        <v>0</v>
      </c>
      <c r="X174" s="88"/>
      <c r="Y174" s="276">
        <f t="shared" ref="Y174:AB174" si="208">SUM(Y170:Y173)</f>
        <v>0</v>
      </c>
      <c r="Z174" s="84">
        <f t="shared" si="208"/>
        <v>0</v>
      </c>
      <c r="AA174" s="276">
        <f t="shared" si="208"/>
        <v>0</v>
      </c>
      <c r="AB174" s="84">
        <f t="shared" si="208"/>
        <v>0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37233</v>
      </c>
      <c r="D176" s="18">
        <f>C176*O176</f>
        <v>2233.98</v>
      </c>
      <c r="E176" s="19"/>
      <c r="F176" s="18"/>
      <c r="G176" s="8">
        <f t="shared" ref="G176:H179" si="209">E176/C176*100</f>
        <v>0</v>
      </c>
      <c r="H176" s="18">
        <f t="shared" si="209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37233</v>
      </c>
      <c r="Q176" s="18">
        <f t="shared" ref="Q176:Q179" si="210">O176*P176</f>
        <v>2233.98</v>
      </c>
      <c r="R176" s="92">
        <f t="shared" ref="R176:R179" si="211">P176</f>
        <v>37233</v>
      </c>
      <c r="S176" s="18">
        <f t="shared" ref="S176:S179" si="212">L176+Q176</f>
        <v>2233.98</v>
      </c>
      <c r="T176" s="16"/>
      <c r="U176" s="18"/>
      <c r="V176" s="16"/>
      <c r="W176" s="18"/>
      <c r="X176" s="21">
        <v>0.06</v>
      </c>
      <c r="Y176" s="14">
        <v>9500</v>
      </c>
      <c r="Z176" s="18">
        <f t="shared" ref="Z176:Z179" si="213">X176*Y176</f>
        <v>570</v>
      </c>
      <c r="AA176" s="14">
        <f t="shared" ref="AA176:AA179" si="214">Y176</f>
        <v>9500</v>
      </c>
      <c r="AB176" s="18">
        <f t="shared" ref="AB176:AB179" si="215">U176+Z176</f>
        <v>570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9"/>
        <v>#DIV/0!</v>
      </c>
      <c r="H177" s="18" t="e">
        <f t="shared" si="209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10"/>
        <v>0</v>
      </c>
      <c r="R177" s="92">
        <f t="shared" si="211"/>
        <v>0</v>
      </c>
      <c r="S177" s="18">
        <f t="shared" si="212"/>
        <v>0</v>
      </c>
      <c r="T177" s="16"/>
      <c r="U177" s="18"/>
      <c r="V177" s="16"/>
      <c r="W177" s="18"/>
      <c r="X177" s="21">
        <v>0.06</v>
      </c>
      <c r="Y177" s="14"/>
      <c r="Z177" s="18">
        <f t="shared" si="213"/>
        <v>0</v>
      </c>
      <c r="AA177" s="14">
        <f t="shared" si="214"/>
        <v>0</v>
      </c>
      <c r="AB177" s="18">
        <f t="shared" si="215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9"/>
        <v>#DIV/0!</v>
      </c>
      <c r="H178" s="18" t="e">
        <f t="shared" si="209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10"/>
        <v>0</v>
      </c>
      <c r="R178" s="92">
        <f t="shared" si="211"/>
        <v>0</v>
      </c>
      <c r="S178" s="18">
        <f t="shared" si="212"/>
        <v>0</v>
      </c>
      <c r="T178" s="16"/>
      <c r="U178" s="18"/>
      <c r="V178" s="16"/>
      <c r="W178" s="18"/>
      <c r="X178" s="21">
        <v>0.03</v>
      </c>
      <c r="Y178" s="14"/>
      <c r="Z178" s="18">
        <f t="shared" si="213"/>
        <v>0</v>
      </c>
      <c r="AA178" s="14">
        <f t="shared" si="214"/>
        <v>0</v>
      </c>
      <c r="AB178" s="18">
        <f t="shared" si="215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9"/>
        <v>#DIV/0!</v>
      </c>
      <c r="H179" s="18" t="e">
        <f t="shared" si="209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10"/>
        <v>0</v>
      </c>
      <c r="R179" s="92">
        <f t="shared" si="211"/>
        <v>0</v>
      </c>
      <c r="S179" s="18">
        <f t="shared" si="212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3"/>
        <v>0</v>
      </c>
      <c r="AA179" s="14">
        <f t="shared" si="214"/>
        <v>0</v>
      </c>
      <c r="AB179" s="18">
        <f t="shared" si="215"/>
        <v>0</v>
      </c>
    </row>
    <row r="180" spans="1:28" s="50" customFormat="1">
      <c r="A180" s="46"/>
      <c r="B180" s="82" t="s">
        <v>106</v>
      </c>
      <c r="C180" s="83">
        <f>SUM(C176:C179)</f>
        <v>37233</v>
      </c>
      <c r="D180" s="84">
        <f>SUM(D176:D179)</f>
        <v>2233.98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6">SUM(I176:I179)</f>
        <v>0</v>
      </c>
      <c r="J180" s="84">
        <f t="shared" si="216"/>
        <v>0</v>
      </c>
      <c r="K180" s="83">
        <f t="shared" si="216"/>
        <v>0</v>
      </c>
      <c r="L180" s="84">
        <f t="shared" si="216"/>
        <v>0</v>
      </c>
      <c r="M180" s="82">
        <f t="shared" ref="M180:N180" si="217">SUM(M176:M179)</f>
        <v>0</v>
      </c>
      <c r="N180" s="84">
        <f t="shared" si="217"/>
        <v>0</v>
      </c>
      <c r="O180" s="88"/>
      <c r="P180" s="276">
        <f t="shared" ref="P180:S180" si="218">SUM(P176:P179)</f>
        <v>37233</v>
      </c>
      <c r="Q180" s="84">
        <f t="shared" si="218"/>
        <v>2233.98</v>
      </c>
      <c r="R180" s="276">
        <f t="shared" si="218"/>
        <v>37233</v>
      </c>
      <c r="S180" s="84">
        <f t="shared" si="218"/>
        <v>2233.98</v>
      </c>
      <c r="T180" s="83">
        <f>SUM(T176:T179)</f>
        <v>0</v>
      </c>
      <c r="U180" s="84">
        <f>SUM(U176:U179)</f>
        <v>0</v>
      </c>
      <c r="V180" s="82">
        <f t="shared" ref="V180:W180" si="219">SUM(V176:V179)</f>
        <v>0</v>
      </c>
      <c r="W180" s="84">
        <f t="shared" si="219"/>
        <v>0</v>
      </c>
      <c r="X180" s="88"/>
      <c r="Y180" s="276">
        <f t="shared" ref="Y180:AB180" si="220">SUM(Y176:Y179)</f>
        <v>9500</v>
      </c>
      <c r="Z180" s="84">
        <f t="shared" si="220"/>
        <v>570</v>
      </c>
      <c r="AA180" s="276">
        <f t="shared" si="220"/>
        <v>9500</v>
      </c>
      <c r="AB180" s="84">
        <f t="shared" si="220"/>
        <v>570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21">E182/C182*100</f>
        <v>#DIV/0!</v>
      </c>
      <c r="H182" s="18" t="e">
        <f t="shared" si="221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22">O182*P182</f>
        <v>0</v>
      </c>
      <c r="R182" s="92">
        <f t="shared" ref="R182:R185" si="223">P182</f>
        <v>0</v>
      </c>
      <c r="S182" s="18">
        <f t="shared" ref="S182:S185" si="224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5">X182*Y182</f>
        <v>0</v>
      </c>
      <c r="AA182" s="14">
        <f t="shared" ref="AA182:AA185" si="226">Y182</f>
        <v>0</v>
      </c>
      <c r="AB182" s="18">
        <f t="shared" ref="AB182:AB185" si="227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21"/>
        <v>#DIV/0!</v>
      </c>
      <c r="H183" s="18" t="e">
        <f t="shared" si="221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22"/>
        <v>0</v>
      </c>
      <c r="R183" s="92">
        <f t="shared" si="223"/>
        <v>0</v>
      </c>
      <c r="S183" s="18">
        <f t="shared" si="224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5"/>
        <v>0</v>
      </c>
      <c r="AA183" s="14">
        <f t="shared" si="226"/>
        <v>0</v>
      </c>
      <c r="AB183" s="18">
        <f t="shared" si="227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21"/>
        <v>#DIV/0!</v>
      </c>
      <c r="H184" s="18" t="e">
        <f t="shared" si="221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22"/>
        <v>0</v>
      </c>
      <c r="R184" s="92">
        <f t="shared" si="223"/>
        <v>0</v>
      </c>
      <c r="S184" s="18">
        <f t="shared" si="224"/>
        <v>0</v>
      </c>
      <c r="T184" s="16"/>
      <c r="U184" s="18"/>
      <c r="V184" s="16"/>
      <c r="W184" s="18"/>
      <c r="X184" s="21">
        <v>0.1</v>
      </c>
      <c r="Y184" s="14"/>
      <c r="Z184" s="18">
        <f t="shared" si="225"/>
        <v>0</v>
      </c>
      <c r="AA184" s="14">
        <f t="shared" si="226"/>
        <v>0</v>
      </c>
      <c r="AB184" s="18">
        <f t="shared" si="227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21"/>
        <v>#DIV/0!</v>
      </c>
      <c r="H185" s="18" t="e">
        <f t="shared" si="221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22"/>
        <v>0</v>
      </c>
      <c r="R185" s="92">
        <f t="shared" si="223"/>
        <v>0</v>
      </c>
      <c r="S185" s="18">
        <f t="shared" si="224"/>
        <v>0</v>
      </c>
      <c r="T185" s="16"/>
      <c r="U185" s="18"/>
      <c r="V185" s="16"/>
      <c r="W185" s="18"/>
      <c r="X185" s="21">
        <v>0.05</v>
      </c>
      <c r="Y185" s="14"/>
      <c r="Z185" s="18">
        <f t="shared" si="225"/>
        <v>0</v>
      </c>
      <c r="AA185" s="14">
        <f t="shared" si="226"/>
        <v>0</v>
      </c>
      <c r="AB185" s="18">
        <f t="shared" si="227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8">SUM(I182:I185)</f>
        <v>0</v>
      </c>
      <c r="J186" s="84">
        <f t="shared" si="228"/>
        <v>0</v>
      </c>
      <c r="K186" s="83">
        <f t="shared" si="228"/>
        <v>0</v>
      </c>
      <c r="L186" s="84">
        <f t="shared" si="228"/>
        <v>0</v>
      </c>
      <c r="M186" s="82">
        <f t="shared" ref="M186:N186" si="229">SUM(M182:M185)</f>
        <v>0</v>
      </c>
      <c r="N186" s="84">
        <f t="shared" si="229"/>
        <v>0</v>
      </c>
      <c r="O186" s="88"/>
      <c r="P186" s="276">
        <f t="shared" ref="P186:U186" si="230">SUM(P182:P185)</f>
        <v>0</v>
      </c>
      <c r="Q186" s="84">
        <f t="shared" si="230"/>
        <v>0</v>
      </c>
      <c r="R186" s="276">
        <f t="shared" si="230"/>
        <v>0</v>
      </c>
      <c r="S186" s="84">
        <f t="shared" si="230"/>
        <v>0</v>
      </c>
      <c r="T186" s="83">
        <f t="shared" si="230"/>
        <v>0</v>
      </c>
      <c r="U186" s="84">
        <f t="shared" si="230"/>
        <v>0</v>
      </c>
      <c r="V186" s="82">
        <f t="shared" ref="V186:W186" si="231">SUM(V182:V185)</f>
        <v>0</v>
      </c>
      <c r="W186" s="84">
        <f t="shared" si="231"/>
        <v>0</v>
      </c>
      <c r="X186" s="88"/>
      <c r="Y186" s="276">
        <f t="shared" ref="Y186:AB186" si="232">SUM(Y182:Y185)</f>
        <v>0</v>
      </c>
      <c r="Z186" s="84">
        <f t="shared" si="232"/>
        <v>0</v>
      </c>
      <c r="AA186" s="276">
        <f t="shared" si="232"/>
        <v>0</v>
      </c>
      <c r="AB186" s="84">
        <f t="shared" si="232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3">E188/C188*100</f>
        <v>#DIV/0!</v>
      </c>
      <c r="H188" s="18" t="e">
        <f t="shared" si="233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4">O188*P188</f>
        <v>0</v>
      </c>
      <c r="R188" s="92">
        <f t="shared" ref="R188:R191" si="235">P188</f>
        <v>0</v>
      </c>
      <c r="S188" s="18">
        <f t="shared" ref="S188:S191" si="236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7">X188*Y188</f>
        <v>0</v>
      </c>
      <c r="AA188" s="14">
        <f t="shared" ref="AA188:AA191" si="238">Y188</f>
        <v>0</v>
      </c>
      <c r="AB188" s="18">
        <f t="shared" ref="AB188:AB191" si="239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3"/>
        <v>#DIV/0!</v>
      </c>
      <c r="H189" s="18" t="e">
        <f t="shared" si="233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4"/>
        <v>0</v>
      </c>
      <c r="R189" s="92">
        <f t="shared" si="235"/>
        <v>0</v>
      </c>
      <c r="S189" s="18">
        <f t="shared" si="236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7"/>
        <v>0</v>
      </c>
      <c r="AA189" s="14">
        <f t="shared" si="238"/>
        <v>0</v>
      </c>
      <c r="AB189" s="18">
        <f t="shared" si="239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3"/>
        <v>#DIV/0!</v>
      </c>
      <c r="H190" s="18" t="e">
        <f t="shared" si="233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4"/>
        <v>0</v>
      </c>
      <c r="R190" s="92">
        <f t="shared" si="235"/>
        <v>0</v>
      </c>
      <c r="S190" s="18">
        <f t="shared" si="236"/>
        <v>0</v>
      </c>
      <c r="T190" s="16"/>
      <c r="U190" s="18"/>
      <c r="V190" s="16"/>
      <c r="W190" s="18"/>
      <c r="X190" s="21">
        <v>0.03</v>
      </c>
      <c r="Y190" s="14"/>
      <c r="Z190" s="18">
        <f t="shared" si="237"/>
        <v>0</v>
      </c>
      <c r="AA190" s="14">
        <f t="shared" si="238"/>
        <v>0</v>
      </c>
      <c r="AB190" s="18">
        <f t="shared" si="239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3"/>
        <v>#DIV/0!</v>
      </c>
      <c r="H191" s="18" t="e">
        <f t="shared" si="233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4"/>
        <v>0</v>
      </c>
      <c r="R191" s="92">
        <f t="shared" si="235"/>
        <v>0</v>
      </c>
      <c r="S191" s="18">
        <f t="shared" si="236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7"/>
        <v>0</v>
      </c>
      <c r="AA191" s="14">
        <f t="shared" si="238"/>
        <v>0</v>
      </c>
      <c r="AB191" s="18">
        <f t="shared" si="239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40">SUM(I188:I191)</f>
        <v>0</v>
      </c>
      <c r="J192" s="84">
        <f t="shared" si="240"/>
        <v>0</v>
      </c>
      <c r="K192" s="83">
        <f t="shared" si="240"/>
        <v>0</v>
      </c>
      <c r="L192" s="84">
        <f t="shared" si="240"/>
        <v>0</v>
      </c>
      <c r="M192" s="82">
        <f t="shared" ref="M192:N192" si="241">SUM(M188:M191)</f>
        <v>0</v>
      </c>
      <c r="N192" s="84">
        <f t="shared" si="241"/>
        <v>0</v>
      </c>
      <c r="O192" s="88"/>
      <c r="P192" s="276">
        <f t="shared" ref="P192:S192" si="242">SUM(P188:P191)</f>
        <v>0</v>
      </c>
      <c r="Q192" s="84">
        <f t="shared" si="242"/>
        <v>0</v>
      </c>
      <c r="R192" s="276">
        <f t="shared" si="242"/>
        <v>0</v>
      </c>
      <c r="S192" s="84">
        <f t="shared" si="242"/>
        <v>0</v>
      </c>
      <c r="T192" s="83">
        <f>SUM(T188:T191)</f>
        <v>0</v>
      </c>
      <c r="U192" s="84">
        <f>SUM(U188:U191)</f>
        <v>0</v>
      </c>
      <c r="V192" s="82">
        <f t="shared" ref="V192:W192" si="243">SUM(V188:V191)</f>
        <v>0</v>
      </c>
      <c r="W192" s="84">
        <f t="shared" si="243"/>
        <v>0</v>
      </c>
      <c r="X192" s="88"/>
      <c r="Y192" s="276">
        <f t="shared" ref="Y192:AB192" si="244">SUM(Y188:Y191)</f>
        <v>0</v>
      </c>
      <c r="Z192" s="84">
        <f t="shared" si="244"/>
        <v>0</v>
      </c>
      <c r="AA192" s="276">
        <f t="shared" si="244"/>
        <v>0</v>
      </c>
      <c r="AB192" s="84">
        <f t="shared" si="244"/>
        <v>0</v>
      </c>
    </row>
    <row r="193" spans="1:28" s="50" customFormat="1">
      <c r="A193" s="46"/>
      <c r="B193" s="82" t="s">
        <v>10</v>
      </c>
      <c r="C193" s="83">
        <f>C156+C162+C168+C174+C180+C186+C192</f>
        <v>40560</v>
      </c>
      <c r="D193" s="84">
        <f>D156+D162+D168+D174+D180+D186+D192</f>
        <v>2433.6</v>
      </c>
      <c r="E193" s="83">
        <f>E156+E162+E168+E174+E180+E186+E192</f>
        <v>0</v>
      </c>
      <c r="F193" s="84">
        <f>F156+F162+F168+F174+F180+F186+F192</f>
        <v>0</v>
      </c>
      <c r="G193" s="82"/>
      <c r="H193" s="82"/>
      <c r="I193" s="83">
        <f t="shared" ref="I193:L193" si="245">I156+I162+I168+I174+I180+I186+I192</f>
        <v>0</v>
      </c>
      <c r="J193" s="84">
        <f t="shared" si="245"/>
        <v>0</v>
      </c>
      <c r="K193" s="83">
        <f t="shared" si="245"/>
        <v>0</v>
      </c>
      <c r="L193" s="84">
        <f t="shared" si="245"/>
        <v>0</v>
      </c>
      <c r="M193" s="82">
        <f t="shared" ref="M193:N193" si="246">M156+M162+M168+M174+M180+M186+M192</f>
        <v>0</v>
      </c>
      <c r="N193" s="84">
        <f t="shared" si="246"/>
        <v>0</v>
      </c>
      <c r="O193" s="88"/>
      <c r="P193" s="276">
        <f t="shared" ref="P193:S193" si="247">P156+P162+P168+P174+P180+P186+P192</f>
        <v>43627</v>
      </c>
      <c r="Q193" s="84">
        <f t="shared" si="247"/>
        <v>2425.8000000000002</v>
      </c>
      <c r="R193" s="276">
        <f t="shared" si="247"/>
        <v>43627</v>
      </c>
      <c r="S193" s="84">
        <f t="shared" si="247"/>
        <v>2425.8000000000002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8">V156+V162+V168+V174+V180+V186+V192</f>
        <v>0</v>
      </c>
      <c r="W193" s="84">
        <f t="shared" si="248"/>
        <v>0</v>
      </c>
      <c r="X193" s="88"/>
      <c r="Y193" s="276">
        <f t="shared" ref="Y193:AB193" si="249">Y156+Y162+Y168+Y174+Y180+Y186+Y192</f>
        <v>11099</v>
      </c>
      <c r="Z193" s="84">
        <f t="shared" si="249"/>
        <v>617.97</v>
      </c>
      <c r="AA193" s="276">
        <f t="shared" si="249"/>
        <v>11099</v>
      </c>
      <c r="AB193" s="84">
        <f t="shared" si="249"/>
        <v>617.97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50">E197/C197*100</f>
        <v>#DIV/0!</v>
      </c>
      <c r="H197" s="212" t="e">
        <f t="shared" si="250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37234</v>
      </c>
      <c r="Q197" s="212">
        <f t="shared" ref="Q197:Q205" si="251">O197*P197</f>
        <v>55.850999999999999</v>
      </c>
      <c r="R197" s="313">
        <f t="shared" ref="R197:R205" si="252">P197</f>
        <v>37234</v>
      </c>
      <c r="S197" s="212">
        <f t="shared" ref="S197:S205" si="253">L197+Q197</f>
        <v>55.850999999999999</v>
      </c>
      <c r="T197" s="335"/>
      <c r="U197" s="212"/>
      <c r="V197" s="335"/>
      <c r="W197" s="212"/>
      <c r="X197" s="338">
        <v>1.5E-3</v>
      </c>
      <c r="Y197" s="214">
        <v>37234</v>
      </c>
      <c r="Z197" s="212">
        <f t="shared" ref="Z197:Z205" si="254">X197*Y197</f>
        <v>55.850999999999999</v>
      </c>
      <c r="AA197" s="214">
        <f t="shared" ref="AA197:AA205" si="255">Y197</f>
        <v>37234</v>
      </c>
      <c r="AB197" s="212">
        <f t="shared" ref="AB197:AB205" si="256">U197+Z197</f>
        <v>55.850999999999999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50"/>
        <v>#DIV/0!</v>
      </c>
      <c r="H198" s="212" t="e">
        <f t="shared" si="250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30</v>
      </c>
      <c r="Q198" s="212">
        <f t="shared" si="251"/>
        <v>4.4999999999999998E-2</v>
      </c>
      <c r="R198" s="313">
        <f t="shared" si="252"/>
        <v>30</v>
      </c>
      <c r="S198" s="212">
        <f t="shared" si="253"/>
        <v>4.4999999999999998E-2</v>
      </c>
      <c r="T198" s="335"/>
      <c r="U198" s="212"/>
      <c r="V198" s="335"/>
      <c r="W198" s="212"/>
      <c r="X198" s="338">
        <v>1.5E-3</v>
      </c>
      <c r="Y198" s="214">
        <v>30</v>
      </c>
      <c r="Z198" s="212">
        <f t="shared" si="254"/>
        <v>4.4999999999999998E-2</v>
      </c>
      <c r="AA198" s="214">
        <f t="shared" si="255"/>
        <v>30</v>
      </c>
      <c r="AB198" s="212">
        <f t="shared" si="256"/>
        <v>4.4999999999999998E-2</v>
      </c>
    </row>
    <row r="199" spans="1:28" s="339" customFormat="1">
      <c r="A199" s="211"/>
      <c r="B199" s="335" t="s">
        <v>126</v>
      </c>
      <c r="C199" s="336">
        <v>9</v>
      </c>
      <c r="D199" s="212">
        <f>C199*0.0015</f>
        <v>1.35E-2</v>
      </c>
      <c r="E199" s="336"/>
      <c r="F199" s="212"/>
      <c r="G199" s="211">
        <f t="shared" si="250"/>
        <v>0</v>
      </c>
      <c r="H199" s="212">
        <f t="shared" si="250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21</v>
      </c>
      <c r="Q199" s="212">
        <f t="shared" si="251"/>
        <v>3.15E-2</v>
      </c>
      <c r="R199" s="313">
        <f t="shared" si="252"/>
        <v>21</v>
      </c>
      <c r="S199" s="212">
        <f t="shared" si="253"/>
        <v>3.15E-2</v>
      </c>
      <c r="T199" s="335"/>
      <c r="U199" s="212"/>
      <c r="V199" s="335"/>
      <c r="W199" s="212"/>
      <c r="X199" s="338">
        <v>1.5E-3</v>
      </c>
      <c r="Y199" s="214">
        <v>21</v>
      </c>
      <c r="Z199" s="212">
        <f t="shared" si="254"/>
        <v>3.15E-2</v>
      </c>
      <c r="AA199" s="214">
        <f t="shared" si="255"/>
        <v>21</v>
      </c>
      <c r="AB199" s="212">
        <f t="shared" si="256"/>
        <v>3.15E-2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50"/>
        <v>#DIV/0!</v>
      </c>
      <c r="H200" s="212" t="e">
        <f t="shared" si="250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56602</v>
      </c>
      <c r="Q200" s="212">
        <f t="shared" si="251"/>
        <v>84.903000000000006</v>
      </c>
      <c r="R200" s="313">
        <f t="shared" si="252"/>
        <v>56602</v>
      </c>
      <c r="S200" s="212">
        <f t="shared" si="253"/>
        <v>84.903000000000006</v>
      </c>
      <c r="T200" s="335"/>
      <c r="U200" s="212"/>
      <c r="V200" s="335"/>
      <c r="W200" s="212"/>
      <c r="X200" s="338">
        <v>1.5E-3</v>
      </c>
      <c r="Y200" s="214">
        <v>56602</v>
      </c>
      <c r="Z200" s="212">
        <f t="shared" si="254"/>
        <v>84.903000000000006</v>
      </c>
      <c r="AA200" s="214">
        <f t="shared" si="255"/>
        <v>56602</v>
      </c>
      <c r="AB200" s="212">
        <f t="shared" si="256"/>
        <v>84.903000000000006</v>
      </c>
    </row>
    <row r="201" spans="1:28" s="339" customFormat="1">
      <c r="A201" s="211"/>
      <c r="B201" s="335" t="s">
        <v>128</v>
      </c>
      <c r="C201" s="336">
        <v>30</v>
      </c>
      <c r="D201" s="212">
        <f>C201*0.0015</f>
        <v>4.4999999999999998E-2</v>
      </c>
      <c r="E201" s="336"/>
      <c r="F201" s="212"/>
      <c r="G201" s="211">
        <f t="shared" si="250"/>
        <v>0</v>
      </c>
      <c r="H201" s="212">
        <f t="shared" si="250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84</v>
      </c>
      <c r="Q201" s="212">
        <f t="shared" si="251"/>
        <v>0.126</v>
      </c>
      <c r="R201" s="313">
        <f t="shared" si="252"/>
        <v>84</v>
      </c>
      <c r="S201" s="212">
        <f t="shared" si="253"/>
        <v>0.126</v>
      </c>
      <c r="T201" s="335"/>
      <c r="U201" s="212"/>
      <c r="V201" s="335"/>
      <c r="W201" s="212"/>
      <c r="X201" s="338">
        <v>1.5E-3</v>
      </c>
      <c r="Y201" s="214">
        <v>84</v>
      </c>
      <c r="Z201" s="212">
        <f t="shared" si="254"/>
        <v>0.126</v>
      </c>
      <c r="AA201" s="214">
        <f t="shared" si="255"/>
        <v>84</v>
      </c>
      <c r="AB201" s="212">
        <f t="shared" si="256"/>
        <v>0.126</v>
      </c>
    </row>
    <row r="202" spans="1:28" s="339" customFormat="1">
      <c r="A202" s="211"/>
      <c r="B202" s="335" t="s">
        <v>129</v>
      </c>
      <c r="C202" s="336">
        <v>24</v>
      </c>
      <c r="D202" s="212">
        <f>C202*0.0015</f>
        <v>3.6000000000000004E-2</v>
      </c>
      <c r="E202" s="336"/>
      <c r="F202" s="212"/>
      <c r="G202" s="211">
        <f t="shared" si="250"/>
        <v>0</v>
      </c>
      <c r="H202" s="212">
        <f t="shared" si="250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102</v>
      </c>
      <c r="Q202" s="212">
        <f t="shared" si="251"/>
        <v>0.153</v>
      </c>
      <c r="R202" s="313">
        <f t="shared" si="252"/>
        <v>102</v>
      </c>
      <c r="S202" s="212">
        <f t="shared" si="253"/>
        <v>0.153</v>
      </c>
      <c r="T202" s="335"/>
      <c r="U202" s="212"/>
      <c r="V202" s="335"/>
      <c r="W202" s="212"/>
      <c r="X202" s="338">
        <v>1.5E-3</v>
      </c>
      <c r="Y202" s="214">
        <v>102</v>
      </c>
      <c r="Z202" s="212">
        <f t="shared" si="254"/>
        <v>0.153</v>
      </c>
      <c r="AA202" s="214">
        <f t="shared" si="255"/>
        <v>102</v>
      </c>
      <c r="AB202" s="212">
        <f t="shared" si="256"/>
        <v>0.153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50"/>
        <v>#DIV/0!</v>
      </c>
      <c r="H203" s="212" t="e">
        <f t="shared" si="250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48431</v>
      </c>
      <c r="Q203" s="212">
        <f t="shared" si="251"/>
        <v>121.0775</v>
      </c>
      <c r="R203" s="313">
        <f t="shared" si="252"/>
        <v>48431</v>
      </c>
      <c r="S203" s="212">
        <f t="shared" si="253"/>
        <v>121.0775</v>
      </c>
      <c r="T203" s="335"/>
      <c r="U203" s="212"/>
      <c r="V203" s="335"/>
      <c r="W203" s="212"/>
      <c r="X203" s="338">
        <v>2.5000000000000001E-3</v>
      </c>
      <c r="Y203" s="214">
        <v>48431</v>
      </c>
      <c r="Z203" s="212">
        <f t="shared" si="254"/>
        <v>121.0775</v>
      </c>
      <c r="AA203" s="214">
        <f t="shared" si="255"/>
        <v>48431</v>
      </c>
      <c r="AB203" s="212">
        <f t="shared" si="256"/>
        <v>121.0775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77</v>
      </c>
      <c r="D204" s="212">
        <f>C204*0.0025</f>
        <v>0.1925</v>
      </c>
      <c r="E204" s="336"/>
      <c r="F204" s="212"/>
      <c r="G204" s="211">
        <f t="shared" si="250"/>
        <v>0</v>
      </c>
      <c r="H204" s="212">
        <f t="shared" si="250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35</v>
      </c>
      <c r="Q204" s="212">
        <f t="shared" si="251"/>
        <v>8.7500000000000008E-2</v>
      </c>
      <c r="R204" s="313">
        <f t="shared" si="252"/>
        <v>35</v>
      </c>
      <c r="S204" s="212">
        <f t="shared" si="253"/>
        <v>8.7500000000000008E-2</v>
      </c>
      <c r="T204" s="335"/>
      <c r="U204" s="212"/>
      <c r="V204" s="335"/>
      <c r="W204" s="212"/>
      <c r="X204" s="338">
        <v>2.5000000000000001E-3</v>
      </c>
      <c r="Y204" s="214">
        <v>35</v>
      </c>
      <c r="Z204" s="212">
        <f t="shared" si="254"/>
        <v>8.7500000000000008E-2</v>
      </c>
      <c r="AA204" s="214">
        <f t="shared" si="255"/>
        <v>35</v>
      </c>
      <c r="AB204" s="212">
        <f t="shared" si="256"/>
        <v>8.7500000000000008E-2</v>
      </c>
    </row>
    <row r="205" spans="1:28">
      <c r="A205" s="8">
        <f>+A204+0.01</f>
        <v>7.0399999999999991</v>
      </c>
      <c r="B205" s="16" t="s">
        <v>132</v>
      </c>
      <c r="C205" s="17">
        <v>22</v>
      </c>
      <c r="D205" s="18">
        <f>C205*0.0025</f>
        <v>5.5E-2</v>
      </c>
      <c r="E205" s="17"/>
      <c r="F205" s="18"/>
      <c r="G205" s="8">
        <f t="shared" si="250"/>
        <v>0</v>
      </c>
      <c r="H205" s="18">
        <f t="shared" si="250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81</v>
      </c>
      <c r="Q205" s="18">
        <f t="shared" si="251"/>
        <v>0.20250000000000001</v>
      </c>
      <c r="R205" s="92">
        <f t="shared" si="252"/>
        <v>81</v>
      </c>
      <c r="S205" s="18">
        <f t="shared" si="253"/>
        <v>0.20250000000000001</v>
      </c>
      <c r="T205" s="16"/>
      <c r="U205" s="18"/>
      <c r="V205" s="16"/>
      <c r="W205" s="18"/>
      <c r="X205" s="21">
        <v>2.5000000000000001E-3</v>
      </c>
      <c r="Y205" s="14">
        <v>81</v>
      </c>
      <c r="Z205" s="18">
        <f t="shared" si="254"/>
        <v>0.20250000000000001</v>
      </c>
      <c r="AA205" s="14">
        <f t="shared" si="255"/>
        <v>81</v>
      </c>
      <c r="AB205" s="18">
        <f t="shared" si="256"/>
        <v>0.20250000000000001</v>
      </c>
    </row>
    <row r="206" spans="1:28" s="50" customFormat="1">
      <c r="A206" s="46"/>
      <c r="B206" s="82" t="s">
        <v>104</v>
      </c>
      <c r="C206" s="83">
        <f>SUM(C197:C205)</f>
        <v>162</v>
      </c>
      <c r="D206" s="84">
        <f>SUM(D197:D205)</f>
        <v>0.34200000000000003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7">SUM(I197:I205)</f>
        <v>0</v>
      </c>
      <c r="J206" s="84">
        <f t="shared" si="257"/>
        <v>0</v>
      </c>
      <c r="K206" s="83">
        <f t="shared" si="257"/>
        <v>0</v>
      </c>
      <c r="L206" s="84">
        <f t="shared" si="257"/>
        <v>0</v>
      </c>
      <c r="M206" s="82">
        <f t="shared" ref="M206:N206" si="258">SUM(M197:M205)</f>
        <v>0</v>
      </c>
      <c r="N206" s="84">
        <f t="shared" si="258"/>
        <v>0</v>
      </c>
      <c r="O206" s="88"/>
      <c r="P206" s="276">
        <f t="shared" ref="P206:S206" si="259">SUM(P197:P205)</f>
        <v>142620</v>
      </c>
      <c r="Q206" s="84">
        <f t="shared" si="259"/>
        <v>262.47699999999998</v>
      </c>
      <c r="R206" s="276">
        <f t="shared" si="259"/>
        <v>142620</v>
      </c>
      <c r="S206" s="84">
        <f t="shared" si="259"/>
        <v>262.47699999999998</v>
      </c>
      <c r="T206" s="83">
        <f>SUM(T197:T205)</f>
        <v>0</v>
      </c>
      <c r="U206" s="84">
        <f>SUM(U197:U205)</f>
        <v>0</v>
      </c>
      <c r="V206" s="82">
        <f t="shared" ref="V206:W206" si="260">SUM(V197:V205)</f>
        <v>0</v>
      </c>
      <c r="W206" s="84">
        <f t="shared" si="260"/>
        <v>0</v>
      </c>
      <c r="X206" s="88"/>
      <c r="Y206" s="276">
        <f t="shared" ref="Y206:AB206" si="261">SUM(Y197:Y205)</f>
        <v>142620</v>
      </c>
      <c r="Z206" s="84">
        <f t="shared" si="261"/>
        <v>262.47699999999998</v>
      </c>
      <c r="AA206" s="276">
        <f t="shared" si="261"/>
        <v>142620</v>
      </c>
      <c r="AB206" s="84">
        <f t="shared" si="261"/>
        <v>262.47699999999998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87213</v>
      </c>
      <c r="D208" s="18">
        <v>348.85200000000003</v>
      </c>
      <c r="E208" s="17">
        <f>C208</f>
        <v>87213</v>
      </c>
      <c r="F208" s="18">
        <f>D208</f>
        <v>348.85200000000003</v>
      </c>
      <c r="G208" s="8">
        <f t="shared" ref="G208:H211" si="262">E208/C208*100</f>
        <v>100</v>
      </c>
      <c r="H208" s="18">
        <f t="shared" si="262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79331</v>
      </c>
      <c r="Q208" s="18">
        <f t="shared" ref="Q208:Q211" si="263">O208*P208</f>
        <v>317.32400000000001</v>
      </c>
      <c r="R208" s="92">
        <f t="shared" ref="R208:R211" si="264">P208</f>
        <v>79331</v>
      </c>
      <c r="S208" s="18">
        <f t="shared" ref="S208:S211" si="265">L208+Q208</f>
        <v>317.32400000000001</v>
      </c>
      <c r="T208" s="16"/>
      <c r="U208" s="18"/>
      <c r="V208" s="16"/>
      <c r="W208" s="18"/>
      <c r="X208" s="21">
        <v>4.0000000000000001E-3</v>
      </c>
      <c r="Y208" s="14">
        <v>79331</v>
      </c>
      <c r="Z208" s="18">
        <f t="shared" ref="Z208:Z211" si="266">X208*Y208</f>
        <v>317.32400000000001</v>
      </c>
      <c r="AA208" s="14">
        <f t="shared" ref="AA208:AA211" si="267">Y208</f>
        <v>79331</v>
      </c>
      <c r="AB208" s="18">
        <f t="shared" ref="AB208:AB211" si="268">U208+Z208</f>
        <v>317.32400000000001</v>
      </c>
    </row>
    <row r="209" spans="1:28">
      <c r="A209" s="8">
        <f>+A208+0.01</f>
        <v>8.02</v>
      </c>
      <c r="B209" s="16" t="s">
        <v>135</v>
      </c>
      <c r="C209" s="17">
        <v>8859</v>
      </c>
      <c r="D209" s="18">
        <v>35.436</v>
      </c>
      <c r="E209" s="17">
        <f t="shared" ref="E209:F211" si="269">C209</f>
        <v>8859</v>
      </c>
      <c r="F209" s="18">
        <f t="shared" si="269"/>
        <v>35.436</v>
      </c>
      <c r="G209" s="8">
        <f t="shared" si="262"/>
        <v>100</v>
      </c>
      <c r="H209" s="18">
        <f t="shared" si="262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11082</v>
      </c>
      <c r="Q209" s="18">
        <f t="shared" si="263"/>
        <v>44.328000000000003</v>
      </c>
      <c r="R209" s="92">
        <f t="shared" si="264"/>
        <v>11082</v>
      </c>
      <c r="S209" s="18">
        <f t="shared" si="265"/>
        <v>44.328000000000003</v>
      </c>
      <c r="T209" s="16"/>
      <c r="U209" s="18"/>
      <c r="V209" s="16"/>
      <c r="W209" s="18"/>
      <c r="X209" s="21">
        <v>4.0000000000000001E-3</v>
      </c>
      <c r="Y209" s="14">
        <v>11082</v>
      </c>
      <c r="Z209" s="18">
        <f t="shared" si="266"/>
        <v>44.328000000000003</v>
      </c>
      <c r="AA209" s="14">
        <f t="shared" si="267"/>
        <v>11082</v>
      </c>
      <c r="AB209" s="18">
        <f t="shared" si="268"/>
        <v>44.328000000000003</v>
      </c>
    </row>
    <row r="210" spans="1:28">
      <c r="A210" s="8">
        <f>+A209+0.01</f>
        <v>8.0299999999999994</v>
      </c>
      <c r="B210" s="16" t="s">
        <v>136</v>
      </c>
      <c r="C210" s="17">
        <v>2320</v>
      </c>
      <c r="D210" s="18">
        <v>9.2799999999999994</v>
      </c>
      <c r="E210" s="17">
        <f t="shared" si="269"/>
        <v>2320</v>
      </c>
      <c r="F210" s="18">
        <f t="shared" si="269"/>
        <v>9.2799999999999994</v>
      </c>
      <c r="G210" s="8">
        <f t="shared" si="262"/>
        <v>100</v>
      </c>
      <c r="H210" s="18">
        <f t="shared" si="262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3261</v>
      </c>
      <c r="Q210" s="18">
        <f t="shared" si="263"/>
        <v>13.044</v>
      </c>
      <c r="R210" s="92">
        <f t="shared" si="264"/>
        <v>3261</v>
      </c>
      <c r="S210" s="18">
        <f t="shared" si="265"/>
        <v>13.044</v>
      </c>
      <c r="T210" s="16"/>
      <c r="U210" s="18"/>
      <c r="V210" s="16"/>
      <c r="W210" s="18"/>
      <c r="X210" s="21">
        <v>4.0000000000000001E-3</v>
      </c>
      <c r="Y210" s="14">
        <v>3261</v>
      </c>
      <c r="Z210" s="18">
        <f t="shared" si="266"/>
        <v>13.044</v>
      </c>
      <c r="AA210" s="14">
        <f t="shared" si="267"/>
        <v>3261</v>
      </c>
      <c r="AB210" s="18">
        <f t="shared" si="268"/>
        <v>13.044</v>
      </c>
    </row>
    <row r="211" spans="1:28">
      <c r="A211" s="8">
        <f>+A210+0.01</f>
        <v>8.0399999999999991</v>
      </c>
      <c r="B211" s="16" t="s">
        <v>137</v>
      </c>
      <c r="C211" s="17">
        <v>56025</v>
      </c>
      <c r="D211" s="18">
        <v>224.1</v>
      </c>
      <c r="E211" s="17">
        <f t="shared" si="269"/>
        <v>56025</v>
      </c>
      <c r="F211" s="18">
        <f t="shared" si="269"/>
        <v>224.1</v>
      </c>
      <c r="G211" s="8">
        <f t="shared" si="262"/>
        <v>100</v>
      </c>
      <c r="H211" s="18">
        <f t="shared" si="262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44889</v>
      </c>
      <c r="Q211" s="18">
        <f t="shared" si="263"/>
        <v>179.55600000000001</v>
      </c>
      <c r="R211" s="92">
        <f t="shared" si="264"/>
        <v>44889</v>
      </c>
      <c r="S211" s="18">
        <f t="shared" si="265"/>
        <v>179.55600000000001</v>
      </c>
      <c r="T211" s="16"/>
      <c r="U211" s="18"/>
      <c r="V211" s="16"/>
      <c r="W211" s="18"/>
      <c r="X211" s="21">
        <v>4.0000000000000001E-3</v>
      </c>
      <c r="Y211" s="14">
        <v>44889</v>
      </c>
      <c r="Z211" s="18">
        <f t="shared" si="266"/>
        <v>179.55600000000001</v>
      </c>
      <c r="AA211" s="14">
        <f t="shared" si="267"/>
        <v>44889</v>
      </c>
      <c r="AB211" s="18">
        <f t="shared" si="268"/>
        <v>179.55600000000001</v>
      </c>
    </row>
    <row r="212" spans="1:28" s="50" customFormat="1">
      <c r="A212" s="46"/>
      <c r="B212" s="82" t="s">
        <v>106</v>
      </c>
      <c r="C212" s="83">
        <f>SUM(C208:C211)</f>
        <v>154417</v>
      </c>
      <c r="D212" s="84">
        <f>SUM(D208:D211)</f>
        <v>617.66800000000001</v>
      </c>
      <c r="E212" s="83">
        <f>SUM(E208:E211)</f>
        <v>154417</v>
      </c>
      <c r="F212" s="84">
        <f>SUM(F208:F211)</f>
        <v>617.66800000000001</v>
      </c>
      <c r="G212" s="82"/>
      <c r="H212" s="82"/>
      <c r="I212" s="83">
        <f t="shared" ref="I212:L212" si="270">SUM(I208:I211)</f>
        <v>0</v>
      </c>
      <c r="J212" s="84">
        <f t="shared" si="270"/>
        <v>0</v>
      </c>
      <c r="K212" s="83">
        <f t="shared" si="270"/>
        <v>0</v>
      </c>
      <c r="L212" s="84">
        <f t="shared" si="270"/>
        <v>0</v>
      </c>
      <c r="M212" s="82">
        <f t="shared" ref="M212:N212" si="271">SUM(M208:M211)</f>
        <v>0</v>
      </c>
      <c r="N212" s="84">
        <f t="shared" si="271"/>
        <v>0</v>
      </c>
      <c r="O212" s="88"/>
      <c r="P212" s="276">
        <f t="shared" ref="P212:S212" si="272">SUM(P208:P211)</f>
        <v>138563</v>
      </c>
      <c r="Q212" s="84">
        <f t="shared" si="272"/>
        <v>554.25200000000007</v>
      </c>
      <c r="R212" s="276">
        <f t="shared" si="272"/>
        <v>138563</v>
      </c>
      <c r="S212" s="84">
        <f t="shared" si="272"/>
        <v>554.25200000000007</v>
      </c>
      <c r="T212" s="83">
        <f>SUM(T208:T211)</f>
        <v>0</v>
      </c>
      <c r="U212" s="84">
        <f>SUM(U208:U211)</f>
        <v>0</v>
      </c>
      <c r="V212" s="82">
        <f t="shared" ref="V212:W212" si="273">SUM(V208:V211)</f>
        <v>0</v>
      </c>
      <c r="W212" s="84">
        <f t="shared" si="273"/>
        <v>0</v>
      </c>
      <c r="X212" s="88"/>
      <c r="Y212" s="276">
        <f>SUM(Y208:Y211)</f>
        <v>138563</v>
      </c>
      <c r="Z212" s="84">
        <f>SUM(Z208:Z211)</f>
        <v>554.25200000000007</v>
      </c>
      <c r="AA212" s="276">
        <f>SUM(AA208:AA211)</f>
        <v>138563</v>
      </c>
      <c r="AB212" s="84">
        <f>SUM(AB208:AB211)</f>
        <v>554.25200000000007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4">O214*P214</f>
        <v>0</v>
      </c>
      <c r="R214" s="92">
        <f t="shared" ref="R214:R215" si="275">P214</f>
        <v>0</v>
      </c>
      <c r="S214" s="18">
        <f t="shared" ref="S214:S215" si="276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7">X214*Y214</f>
        <v>0</v>
      </c>
      <c r="AA214" s="14">
        <f t="shared" ref="AA214:AA215" si="278">Y214</f>
        <v>0</v>
      </c>
      <c r="AB214" s="18">
        <f t="shared" ref="AB214:AB215" si="279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4"/>
        <v>0</v>
      </c>
      <c r="R215" s="92">
        <f t="shared" si="275"/>
        <v>0</v>
      </c>
      <c r="S215" s="18">
        <f t="shared" si="276"/>
        <v>0</v>
      </c>
      <c r="T215" s="16"/>
      <c r="U215" s="18"/>
      <c r="V215" s="16"/>
      <c r="W215" s="18"/>
      <c r="X215" s="21">
        <v>0.5</v>
      </c>
      <c r="Y215" s="14"/>
      <c r="Z215" s="18">
        <f t="shared" si="277"/>
        <v>0</v>
      </c>
      <c r="AA215" s="14">
        <f t="shared" si="278"/>
        <v>0</v>
      </c>
      <c r="AB215" s="18">
        <f t="shared" si="279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80">I214+I215</f>
        <v>0</v>
      </c>
      <c r="J216" s="84">
        <f t="shared" si="280"/>
        <v>0</v>
      </c>
      <c r="K216" s="83">
        <f t="shared" si="280"/>
        <v>0</v>
      </c>
      <c r="L216" s="84">
        <f t="shared" si="280"/>
        <v>0</v>
      </c>
      <c r="M216" s="85">
        <f t="shared" ref="M216:N216" si="281">SUM(M214:M215)</f>
        <v>0</v>
      </c>
      <c r="N216" s="84">
        <f t="shared" si="281"/>
        <v>0</v>
      </c>
      <c r="O216" s="88"/>
      <c r="P216" s="276">
        <f t="shared" ref="P216:S216" si="282">P214+P215</f>
        <v>0</v>
      </c>
      <c r="Q216" s="84">
        <f t="shared" si="282"/>
        <v>0</v>
      </c>
      <c r="R216" s="276">
        <f t="shared" si="282"/>
        <v>0</v>
      </c>
      <c r="S216" s="84">
        <f t="shared" si="282"/>
        <v>0</v>
      </c>
      <c r="T216" s="83">
        <f>T214+T215</f>
        <v>0</v>
      </c>
      <c r="U216" s="84">
        <f>U214+U215</f>
        <v>0</v>
      </c>
      <c r="V216" s="85">
        <f t="shared" ref="V216:W216" si="283">SUM(V214:V215)</f>
        <v>0</v>
      </c>
      <c r="W216" s="84">
        <f t="shared" si="283"/>
        <v>0</v>
      </c>
      <c r="X216" s="88"/>
      <c r="Y216" s="276">
        <f t="shared" ref="Y216:AB216" si="284">Y214+Y215</f>
        <v>0</v>
      </c>
      <c r="Z216" s="84">
        <f t="shared" si="284"/>
        <v>0</v>
      </c>
      <c r="AA216" s="276">
        <f t="shared" si="284"/>
        <v>0</v>
      </c>
      <c r="AB216" s="84">
        <f t="shared" si="284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5">E220/C220*100</f>
        <v>#DIV/0!</v>
      </c>
      <c r="H220" s="18" t="e">
        <f t="shared" si="285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6">O220*P220</f>
        <v>0</v>
      </c>
      <c r="R220" s="92">
        <f t="shared" ref="R220:R236" si="287">P220</f>
        <v>0</v>
      </c>
      <c r="S220" s="18">
        <f t="shared" ref="S220:S236" si="288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9">X220*Y220</f>
        <v>0</v>
      </c>
      <c r="AA220" s="14">
        <f t="shared" ref="AA220:AA236" si="290">Y220</f>
        <v>0</v>
      </c>
      <c r="AB220" s="18">
        <f t="shared" ref="AB220:AB236" si="291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5"/>
        <v>#DIV/0!</v>
      </c>
      <c r="H221" s="18" t="e">
        <f t="shared" si="285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6"/>
        <v>0</v>
      </c>
      <c r="R221" s="92">
        <f t="shared" si="287"/>
        <v>0</v>
      </c>
      <c r="S221" s="18">
        <f t="shared" si="288"/>
        <v>0</v>
      </c>
      <c r="T221" s="146"/>
      <c r="U221" s="148"/>
      <c r="V221" s="146"/>
      <c r="W221" s="148"/>
      <c r="X221" s="151"/>
      <c r="Y221" s="329"/>
      <c r="Z221" s="18">
        <f t="shared" si="289"/>
        <v>0</v>
      </c>
      <c r="AA221" s="14">
        <f t="shared" si="290"/>
        <v>0</v>
      </c>
      <c r="AB221" s="18">
        <f t="shared" si="291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5"/>
        <v>#DIV/0!</v>
      </c>
      <c r="H222" s="18" t="e">
        <f t="shared" si="285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6"/>
        <v>0</v>
      </c>
      <c r="R222" s="92">
        <f t="shared" si="287"/>
        <v>0</v>
      </c>
      <c r="S222" s="18">
        <f t="shared" si="288"/>
        <v>0</v>
      </c>
      <c r="T222" s="152"/>
      <c r="U222" s="154"/>
      <c r="V222" s="152"/>
      <c r="W222" s="154"/>
      <c r="X222" s="157"/>
      <c r="Y222" s="330"/>
      <c r="Z222" s="18">
        <f t="shared" si="289"/>
        <v>0</v>
      </c>
      <c r="AA222" s="14">
        <f t="shared" si="290"/>
        <v>0</v>
      </c>
      <c r="AB222" s="18">
        <f t="shared" si="291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5"/>
        <v>#DIV/0!</v>
      </c>
      <c r="H223" s="18" t="e">
        <f t="shared" si="285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6"/>
        <v>0</v>
      </c>
      <c r="R223" s="92">
        <f t="shared" si="287"/>
        <v>0</v>
      </c>
      <c r="S223" s="18">
        <f t="shared" si="288"/>
        <v>0</v>
      </c>
      <c r="T223" s="141"/>
      <c r="U223" s="143"/>
      <c r="V223" s="141"/>
      <c r="W223" s="143"/>
      <c r="X223" s="145"/>
      <c r="Y223" s="322"/>
      <c r="Z223" s="18">
        <f t="shared" si="289"/>
        <v>0</v>
      </c>
      <c r="AA223" s="14">
        <f t="shared" si="290"/>
        <v>0</v>
      </c>
      <c r="AB223" s="18">
        <f t="shared" si="291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5"/>
        <v>#DIV/0!</v>
      </c>
      <c r="H224" s="18" t="e">
        <f t="shared" si="285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6"/>
        <v>0</v>
      </c>
      <c r="R224" s="92">
        <f t="shared" si="287"/>
        <v>0</v>
      </c>
      <c r="S224" s="18">
        <f t="shared" si="288"/>
        <v>0</v>
      </c>
      <c r="T224" s="146"/>
      <c r="U224" s="148"/>
      <c r="V224" s="146"/>
      <c r="W224" s="148"/>
      <c r="X224" s="151"/>
      <c r="Y224" s="329"/>
      <c r="Z224" s="18">
        <f t="shared" si="289"/>
        <v>0</v>
      </c>
      <c r="AA224" s="14">
        <f t="shared" si="290"/>
        <v>0</v>
      </c>
      <c r="AB224" s="18">
        <f t="shared" si="291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5"/>
        <v>#DIV/0!</v>
      </c>
      <c r="H225" s="18" t="e">
        <f t="shared" si="285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6"/>
        <v>0</v>
      </c>
      <c r="R225" s="92">
        <f t="shared" si="287"/>
        <v>0</v>
      </c>
      <c r="S225" s="18">
        <f t="shared" si="288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9"/>
        <v>0</v>
      </c>
      <c r="AA225" s="14">
        <f t="shared" si="290"/>
        <v>0</v>
      </c>
      <c r="AB225" s="18">
        <f t="shared" si="291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5"/>
        <v>#DIV/0!</v>
      </c>
      <c r="H226" s="18" t="e">
        <f t="shared" si="285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6"/>
        <v>0</v>
      </c>
      <c r="R226" s="92">
        <f t="shared" si="287"/>
        <v>0</v>
      </c>
      <c r="S226" s="18">
        <f t="shared" si="288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9"/>
        <v>0</v>
      </c>
      <c r="AA226" s="14">
        <f t="shared" si="290"/>
        <v>0</v>
      </c>
      <c r="AB226" s="18">
        <f t="shared" si="291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5"/>
        <v>#DIV/0!</v>
      </c>
      <c r="H227" s="18" t="e">
        <f t="shared" si="285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6"/>
        <v>0</v>
      </c>
      <c r="R227" s="92">
        <f t="shared" si="287"/>
        <v>0</v>
      </c>
      <c r="S227" s="18">
        <f t="shared" si="288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9"/>
        <v>0</v>
      </c>
      <c r="AA227" s="14">
        <f t="shared" si="290"/>
        <v>0</v>
      </c>
      <c r="AB227" s="18">
        <f t="shared" si="291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5"/>
        <v>#DIV/0!</v>
      </c>
      <c r="H228" s="18" t="e">
        <f t="shared" si="285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6"/>
        <v>0</v>
      </c>
      <c r="R228" s="92">
        <f t="shared" si="287"/>
        <v>0</v>
      </c>
      <c r="S228" s="18">
        <f t="shared" si="288"/>
        <v>0</v>
      </c>
      <c r="T228" s="150"/>
      <c r="U228" s="148"/>
      <c r="V228" s="150"/>
      <c r="W228" s="148"/>
      <c r="X228" s="151"/>
      <c r="Y228" s="329"/>
      <c r="Z228" s="18">
        <f t="shared" si="289"/>
        <v>0</v>
      </c>
      <c r="AA228" s="14">
        <f t="shared" si="290"/>
        <v>0</v>
      </c>
      <c r="AB228" s="18">
        <f t="shared" si="291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5"/>
        <v>#DIV/0!</v>
      </c>
      <c r="H229" s="18" t="e">
        <f t="shared" si="285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6"/>
        <v>0</v>
      </c>
      <c r="R229" s="92">
        <f t="shared" si="287"/>
        <v>0</v>
      </c>
      <c r="S229" s="18">
        <f t="shared" si="288"/>
        <v>0</v>
      </c>
      <c r="T229" s="150"/>
      <c r="U229" s="148"/>
      <c r="V229" s="150"/>
      <c r="W229" s="148"/>
      <c r="X229" s="151"/>
      <c r="Y229" s="329"/>
      <c r="Z229" s="18">
        <f t="shared" si="289"/>
        <v>0</v>
      </c>
      <c r="AA229" s="14">
        <f t="shared" si="290"/>
        <v>0</v>
      </c>
      <c r="AB229" s="18">
        <f t="shared" si="291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5"/>
        <v>#DIV/0!</v>
      </c>
      <c r="H230" s="18" t="e">
        <f t="shared" si="285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6"/>
        <v>0</v>
      </c>
      <c r="R230" s="92">
        <f t="shared" si="287"/>
        <v>0</v>
      </c>
      <c r="S230" s="18">
        <f t="shared" si="288"/>
        <v>0</v>
      </c>
      <c r="T230" s="150"/>
      <c r="U230" s="148"/>
      <c r="V230" s="150"/>
      <c r="W230" s="148"/>
      <c r="X230" s="151"/>
      <c r="Y230" s="329"/>
      <c r="Z230" s="18">
        <f t="shared" si="289"/>
        <v>0</v>
      </c>
      <c r="AA230" s="14">
        <f t="shared" si="290"/>
        <v>0</v>
      </c>
      <c r="AB230" s="18">
        <f t="shared" si="291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5"/>
        <v>#DIV/0!</v>
      </c>
      <c r="H231" s="18" t="e">
        <f t="shared" si="285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6"/>
        <v>0</v>
      </c>
      <c r="R231" s="92">
        <f t="shared" si="287"/>
        <v>0</v>
      </c>
      <c r="S231" s="18">
        <f t="shared" si="288"/>
        <v>0</v>
      </c>
      <c r="T231" s="150"/>
      <c r="U231" s="148"/>
      <c r="V231" s="150"/>
      <c r="W231" s="148"/>
      <c r="X231" s="151"/>
      <c r="Y231" s="329"/>
      <c r="Z231" s="18">
        <f t="shared" si="289"/>
        <v>0</v>
      </c>
      <c r="AA231" s="14">
        <f t="shared" si="290"/>
        <v>0</v>
      </c>
      <c r="AB231" s="18">
        <f t="shared" si="291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5"/>
        <v>#DIV/0!</v>
      </c>
      <c r="H232" s="18" t="e">
        <f t="shared" si="285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6"/>
        <v>0</v>
      </c>
      <c r="R232" s="92">
        <f t="shared" si="287"/>
        <v>0</v>
      </c>
      <c r="S232" s="18">
        <f t="shared" si="288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9"/>
        <v>0</v>
      </c>
      <c r="AA232" s="14">
        <f t="shared" si="290"/>
        <v>0</v>
      </c>
      <c r="AB232" s="18">
        <f t="shared" si="291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5"/>
        <v>#DIV/0!</v>
      </c>
      <c r="H233" s="18" t="e">
        <f t="shared" si="285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6"/>
        <v>0</v>
      </c>
      <c r="R233" s="92">
        <f t="shared" si="287"/>
        <v>0</v>
      </c>
      <c r="S233" s="18">
        <f t="shared" si="288"/>
        <v>0</v>
      </c>
      <c r="T233" s="152"/>
      <c r="U233" s="154"/>
      <c r="V233" s="152"/>
      <c r="W233" s="154"/>
      <c r="X233" s="157"/>
      <c r="Y233" s="330"/>
      <c r="Z233" s="18">
        <f t="shared" si="289"/>
        <v>0</v>
      </c>
      <c r="AA233" s="14">
        <f t="shared" si="290"/>
        <v>0</v>
      </c>
      <c r="AB233" s="18">
        <f t="shared" si="291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5"/>
        <v>#DIV/0!</v>
      </c>
      <c r="H234" s="18" t="e">
        <f t="shared" si="285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6"/>
        <v>0</v>
      </c>
      <c r="R234" s="92">
        <f t="shared" si="287"/>
        <v>0</v>
      </c>
      <c r="S234" s="18">
        <f t="shared" si="288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9"/>
        <v>0</v>
      </c>
      <c r="AA234" s="14">
        <f t="shared" si="290"/>
        <v>0</v>
      </c>
      <c r="AB234" s="18">
        <f t="shared" si="291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5"/>
        <v>#DIV/0!</v>
      </c>
      <c r="H235" s="18" t="e">
        <f t="shared" si="285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6"/>
        <v>0</v>
      </c>
      <c r="R235" s="92">
        <f t="shared" si="287"/>
        <v>0</v>
      </c>
      <c r="S235" s="18">
        <f t="shared" si="288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9"/>
        <v>0</v>
      </c>
      <c r="AA235" s="14">
        <f t="shared" si="290"/>
        <v>0</v>
      </c>
      <c r="AB235" s="18">
        <f t="shared" si="291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5"/>
        <v>#DIV/0!</v>
      </c>
      <c r="H236" s="18" t="e">
        <f t="shared" si="285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6"/>
        <v>0</v>
      </c>
      <c r="R236" s="92">
        <f t="shared" si="287"/>
        <v>0</v>
      </c>
      <c r="S236" s="18">
        <f t="shared" si="288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9"/>
        <v>0</v>
      </c>
      <c r="AA236" s="14">
        <f t="shared" si="290"/>
        <v>0</v>
      </c>
      <c r="AB236" s="18">
        <f t="shared" si="291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92">SUM(I220:I236)</f>
        <v>0</v>
      </c>
      <c r="J237" s="161">
        <f t="shared" si="292"/>
        <v>0</v>
      </c>
      <c r="K237" s="160">
        <f t="shared" si="292"/>
        <v>0</v>
      </c>
      <c r="L237" s="161">
        <f t="shared" si="292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3">SUM(P220:P236)</f>
        <v>0</v>
      </c>
      <c r="Q237" s="161">
        <f t="shared" si="293"/>
        <v>0</v>
      </c>
      <c r="R237" s="301">
        <f t="shared" si="293"/>
        <v>0</v>
      </c>
      <c r="S237" s="161">
        <f t="shared" si="293"/>
        <v>0</v>
      </c>
      <c r="T237" s="160">
        <f t="shared" si="293"/>
        <v>0</v>
      </c>
      <c r="U237" s="161">
        <f t="shared" si="293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4">SUM(Y220:Y236)</f>
        <v>0</v>
      </c>
      <c r="Z237" s="161">
        <f t="shared" si="294"/>
        <v>0</v>
      </c>
      <c r="AA237" s="301">
        <f t="shared" si="294"/>
        <v>0</v>
      </c>
      <c r="AB237" s="161">
        <f t="shared" si="294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5">I237</f>
        <v>0</v>
      </c>
      <c r="J238" s="161">
        <f t="shared" si="295"/>
        <v>0</v>
      </c>
      <c r="K238" s="160">
        <f t="shared" si="295"/>
        <v>0</v>
      </c>
      <c r="L238" s="161">
        <f t="shared" si="295"/>
        <v>0</v>
      </c>
      <c r="M238" s="159">
        <f t="shared" ref="M238:N238" si="296">M237</f>
        <v>0</v>
      </c>
      <c r="N238" s="161">
        <f t="shared" si="296"/>
        <v>0</v>
      </c>
      <c r="O238" s="257"/>
      <c r="P238" s="301">
        <f t="shared" ref="P238:U238" si="297">P237</f>
        <v>0</v>
      </c>
      <c r="Q238" s="161">
        <f t="shared" si="297"/>
        <v>0</v>
      </c>
      <c r="R238" s="301">
        <f t="shared" si="297"/>
        <v>0</v>
      </c>
      <c r="S238" s="161">
        <f t="shared" si="297"/>
        <v>0</v>
      </c>
      <c r="T238" s="160">
        <f t="shared" si="297"/>
        <v>0</v>
      </c>
      <c r="U238" s="161">
        <f t="shared" si="297"/>
        <v>0</v>
      </c>
      <c r="V238" s="159">
        <f t="shared" ref="V238:W238" si="298">V237</f>
        <v>0</v>
      </c>
      <c r="W238" s="161">
        <f t="shared" si="298"/>
        <v>0</v>
      </c>
      <c r="X238" s="257"/>
      <c r="Y238" s="301">
        <f t="shared" ref="Y238:AB238" si="299">Y237</f>
        <v>0</v>
      </c>
      <c r="Z238" s="161">
        <f t="shared" si="299"/>
        <v>0</v>
      </c>
      <c r="AA238" s="301">
        <f t="shared" si="299"/>
        <v>0</v>
      </c>
      <c r="AB238" s="161">
        <f t="shared" si="299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300">P241</f>
        <v>1416</v>
      </c>
      <c r="D241" s="164">
        <f>C241*0.429*12</f>
        <v>7289.5679999999993</v>
      </c>
      <c r="E241" s="163">
        <f>C241</f>
        <v>1416</v>
      </c>
      <c r="F241" s="164">
        <f>D241</f>
        <v>7289.5679999999993</v>
      </c>
      <c r="G241" s="118">
        <f t="shared" ref="G241:H257" si="301">E241/C241*100</f>
        <v>100</v>
      </c>
      <c r="H241" s="121">
        <f t="shared" si="301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1416</v>
      </c>
      <c r="Q241" s="18">
        <f t="shared" ref="Q241:Q254" si="302">O241*P241*12</f>
        <v>7748.3520000000008</v>
      </c>
      <c r="R241" s="92">
        <f t="shared" ref="R241:R257" si="303">P241</f>
        <v>1416</v>
      </c>
      <c r="S241" s="18">
        <f t="shared" ref="S241:S257" si="304">L241+Q241</f>
        <v>7748.3520000000008</v>
      </c>
      <c r="T241" s="162"/>
      <c r="U241" s="164"/>
      <c r="V241" s="162"/>
      <c r="W241" s="164"/>
      <c r="X241" s="166">
        <v>0.45600000000000002</v>
      </c>
      <c r="Y241" s="331">
        <v>1416</v>
      </c>
      <c r="Z241" s="121">
        <f>X241*Y241*12</f>
        <v>7748.3520000000008</v>
      </c>
      <c r="AA241" s="321">
        <f>Y241</f>
        <v>1416</v>
      </c>
      <c r="AB241" s="121">
        <f>U241+Z241</f>
        <v>7748.3520000000008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301"/>
        <v>#DIV/0!</v>
      </c>
      <c r="H242" s="18" t="e">
        <f t="shared" si="301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302"/>
        <v>0</v>
      </c>
      <c r="R242" s="92">
        <f t="shared" si="303"/>
        <v>0</v>
      </c>
      <c r="S242" s="18">
        <f t="shared" si="304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5">X242*Y242*12</f>
        <v>0</v>
      </c>
      <c r="AA242" s="321">
        <f t="shared" ref="AA242:AA243" si="306">Y242</f>
        <v>0</v>
      </c>
      <c r="AB242" s="121">
        <f t="shared" ref="AB242:AB243" si="307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301"/>
        <v>#DIV/0!</v>
      </c>
      <c r="H243" s="18" t="e">
        <f t="shared" si="301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302"/>
        <v>0</v>
      </c>
      <c r="R243" s="92">
        <f t="shared" si="303"/>
        <v>0</v>
      </c>
      <c r="S243" s="18">
        <f t="shared" si="304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5"/>
        <v>0</v>
      </c>
      <c r="AA243" s="321">
        <f t="shared" si="306"/>
        <v>0</v>
      </c>
      <c r="AB243" s="121">
        <f t="shared" si="307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301"/>
        <v>#DIV/0!</v>
      </c>
      <c r="H244" s="18" t="e">
        <f t="shared" si="301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302"/>
        <v>0</v>
      </c>
      <c r="R244" s="92">
        <f t="shared" si="303"/>
        <v>0</v>
      </c>
      <c r="S244" s="18">
        <f t="shared" si="304"/>
        <v>0</v>
      </c>
      <c r="T244" s="141"/>
      <c r="U244" s="143"/>
      <c r="V244" s="141"/>
      <c r="W244" s="143"/>
      <c r="X244" s="145"/>
      <c r="Y244" s="322"/>
      <c r="Z244" s="121">
        <f t="shared" ref="Z244:Z245" si="308">Y244*X244*12</f>
        <v>0</v>
      </c>
      <c r="AA244" s="321">
        <f t="shared" ref="AA244:AA257" si="309">Y244</f>
        <v>0</v>
      </c>
      <c r="AB244" s="121">
        <f t="shared" ref="AB244:AB245" si="310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301"/>
        <v>#DIV/0!</v>
      </c>
      <c r="H245" s="18" t="e">
        <f t="shared" si="301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302"/>
        <v>0</v>
      </c>
      <c r="R245" s="92">
        <f t="shared" si="303"/>
        <v>0</v>
      </c>
      <c r="S245" s="18">
        <f t="shared" si="304"/>
        <v>0</v>
      </c>
      <c r="T245" s="146"/>
      <c r="U245" s="148"/>
      <c r="V245" s="146"/>
      <c r="W245" s="148"/>
      <c r="X245" s="151"/>
      <c r="Y245" s="329"/>
      <c r="Z245" s="121">
        <f t="shared" si="308"/>
        <v>0</v>
      </c>
      <c r="AA245" s="321">
        <f t="shared" si="309"/>
        <v>0</v>
      </c>
      <c r="AB245" s="121">
        <f t="shared" si="310"/>
        <v>0</v>
      </c>
    </row>
    <row r="246" spans="1:28" s="125" customFormat="1">
      <c r="A246" s="118"/>
      <c r="B246" s="174" t="s">
        <v>150</v>
      </c>
      <c r="C246" s="175">
        <f t="shared" ref="C246:C248" si="311">P246</f>
        <v>41</v>
      </c>
      <c r="D246" s="176">
        <f>C246*0.6006*12</f>
        <v>295.49520000000001</v>
      </c>
      <c r="E246" s="163">
        <f t="shared" ref="E246:E248" si="312">C246</f>
        <v>41</v>
      </c>
      <c r="F246" s="164">
        <f t="shared" ref="F246:F248" si="313">D246</f>
        <v>295.49520000000001</v>
      </c>
      <c r="G246" s="118">
        <f t="shared" si="301"/>
        <v>100</v>
      </c>
      <c r="H246" s="121">
        <f t="shared" si="301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41</v>
      </c>
      <c r="Q246" s="18">
        <f t="shared" si="302"/>
        <v>314.38800000000003</v>
      </c>
      <c r="R246" s="92">
        <f t="shared" si="303"/>
        <v>41</v>
      </c>
      <c r="S246" s="18">
        <f t="shared" si="304"/>
        <v>314.38800000000003</v>
      </c>
      <c r="T246" s="174"/>
      <c r="U246" s="176"/>
      <c r="V246" s="174"/>
      <c r="W246" s="176"/>
      <c r="X246" s="177">
        <v>0.63900000000000001</v>
      </c>
      <c r="Y246" s="278">
        <v>41</v>
      </c>
      <c r="Z246" s="121">
        <f t="shared" ref="Z246:Z254" si="314">X246*Y246*12</f>
        <v>314.38800000000003</v>
      </c>
      <c r="AA246" s="321">
        <f t="shared" si="309"/>
        <v>41</v>
      </c>
      <c r="AB246" s="121">
        <f t="shared" ref="AB246:AB257" si="315">U246+Z246</f>
        <v>314.38800000000003</v>
      </c>
    </row>
    <row r="247" spans="1:28" s="125" customFormat="1">
      <c r="A247" s="118"/>
      <c r="B247" s="174" t="s">
        <v>151</v>
      </c>
      <c r="C247" s="175">
        <f t="shared" si="311"/>
        <v>40</v>
      </c>
      <c r="D247" s="176">
        <f t="shared" ref="D247:D248" si="316">C247*0.6006*12</f>
        <v>288.28800000000001</v>
      </c>
      <c r="E247" s="163">
        <f t="shared" si="312"/>
        <v>40</v>
      </c>
      <c r="F247" s="164">
        <f t="shared" si="313"/>
        <v>288.28800000000001</v>
      </c>
      <c r="G247" s="118">
        <f t="shared" si="301"/>
        <v>100</v>
      </c>
      <c r="H247" s="121">
        <f t="shared" si="301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40</v>
      </c>
      <c r="Q247" s="18">
        <f t="shared" si="302"/>
        <v>306.72000000000003</v>
      </c>
      <c r="R247" s="92">
        <f t="shared" si="303"/>
        <v>40</v>
      </c>
      <c r="S247" s="18">
        <f t="shared" si="304"/>
        <v>306.72000000000003</v>
      </c>
      <c r="T247" s="174"/>
      <c r="U247" s="176"/>
      <c r="V247" s="174"/>
      <c r="W247" s="176"/>
      <c r="X247" s="177">
        <v>0.63900000000000001</v>
      </c>
      <c r="Y247" s="278">
        <v>40</v>
      </c>
      <c r="Z247" s="121">
        <f t="shared" si="314"/>
        <v>306.72000000000003</v>
      </c>
      <c r="AA247" s="321">
        <f t="shared" si="309"/>
        <v>40</v>
      </c>
      <c r="AB247" s="121">
        <f t="shared" si="315"/>
        <v>306.72000000000003</v>
      </c>
    </row>
    <row r="248" spans="1:28" s="125" customFormat="1">
      <c r="A248" s="118"/>
      <c r="B248" s="174" t="s">
        <v>152</v>
      </c>
      <c r="C248" s="175">
        <f t="shared" si="311"/>
        <v>40</v>
      </c>
      <c r="D248" s="176">
        <f t="shared" si="316"/>
        <v>288.28800000000001</v>
      </c>
      <c r="E248" s="163">
        <f t="shared" si="312"/>
        <v>40</v>
      </c>
      <c r="F248" s="164">
        <f t="shared" si="313"/>
        <v>288.28800000000001</v>
      </c>
      <c r="G248" s="118">
        <f t="shared" si="301"/>
        <v>100</v>
      </c>
      <c r="H248" s="121">
        <f t="shared" si="301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40</v>
      </c>
      <c r="Q248" s="18">
        <f t="shared" si="302"/>
        <v>306.72000000000003</v>
      </c>
      <c r="R248" s="92">
        <f t="shared" si="303"/>
        <v>40</v>
      </c>
      <c r="S248" s="18">
        <f t="shared" si="304"/>
        <v>306.72000000000003</v>
      </c>
      <c r="T248" s="174"/>
      <c r="U248" s="176"/>
      <c r="V248" s="174"/>
      <c r="W248" s="176"/>
      <c r="X248" s="177">
        <v>0.63900000000000001</v>
      </c>
      <c r="Y248" s="278">
        <v>40</v>
      </c>
      <c r="Z248" s="121">
        <f t="shared" si="314"/>
        <v>306.72000000000003</v>
      </c>
      <c r="AA248" s="321">
        <f t="shared" si="309"/>
        <v>40</v>
      </c>
      <c r="AB248" s="121">
        <f t="shared" si="315"/>
        <v>306.72000000000003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301"/>
        <v>#DIV/0!</v>
      </c>
      <c r="H249" s="18" t="e">
        <f t="shared" si="301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302"/>
        <v>0</v>
      </c>
      <c r="R249" s="92">
        <f t="shared" si="303"/>
        <v>0</v>
      </c>
      <c r="S249" s="18">
        <f t="shared" si="304"/>
        <v>0</v>
      </c>
      <c r="T249" s="150"/>
      <c r="U249" s="148"/>
      <c r="V249" s="150"/>
      <c r="W249" s="148"/>
      <c r="X249" s="151"/>
      <c r="Y249" s="329"/>
      <c r="Z249" s="121">
        <f t="shared" si="314"/>
        <v>0</v>
      </c>
      <c r="AA249" s="321">
        <f t="shared" si="309"/>
        <v>0</v>
      </c>
      <c r="AB249" s="121">
        <f t="shared" si="315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301"/>
        <v>#DIV/0!</v>
      </c>
      <c r="H250" s="18" t="e">
        <f t="shared" si="301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302"/>
        <v>0</v>
      </c>
      <c r="R250" s="92">
        <f t="shared" si="303"/>
        <v>0</v>
      </c>
      <c r="S250" s="18">
        <f t="shared" si="304"/>
        <v>0</v>
      </c>
      <c r="T250" s="150"/>
      <c r="U250" s="148"/>
      <c r="V250" s="150"/>
      <c r="W250" s="148"/>
      <c r="X250" s="151"/>
      <c r="Y250" s="329"/>
      <c r="Z250" s="121">
        <f t="shared" si="314"/>
        <v>0</v>
      </c>
      <c r="AA250" s="321">
        <f t="shared" si="309"/>
        <v>0</v>
      </c>
      <c r="AB250" s="121">
        <f t="shared" si="315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301"/>
        <v>#DIV/0!</v>
      </c>
      <c r="H251" s="18" t="e">
        <f t="shared" si="301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302"/>
        <v>0</v>
      </c>
      <c r="R251" s="92">
        <f t="shared" si="303"/>
        <v>0</v>
      </c>
      <c r="S251" s="18">
        <f t="shared" si="304"/>
        <v>0</v>
      </c>
      <c r="T251" s="150"/>
      <c r="U251" s="148"/>
      <c r="V251" s="150"/>
      <c r="W251" s="148"/>
      <c r="X251" s="151"/>
      <c r="Y251" s="329"/>
      <c r="Z251" s="121">
        <f t="shared" si="314"/>
        <v>0</v>
      </c>
      <c r="AA251" s="321">
        <f t="shared" si="309"/>
        <v>0</v>
      </c>
      <c r="AB251" s="121">
        <f t="shared" si="315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301"/>
        <v>#DIV/0!</v>
      </c>
      <c r="H252" s="18" t="e">
        <f t="shared" si="301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302"/>
        <v>0</v>
      </c>
      <c r="R252" s="92">
        <f t="shared" si="303"/>
        <v>0</v>
      </c>
      <c r="S252" s="18">
        <f t="shared" si="304"/>
        <v>0</v>
      </c>
      <c r="T252" s="150"/>
      <c r="U252" s="148"/>
      <c r="V252" s="150"/>
      <c r="W252" s="148"/>
      <c r="X252" s="151"/>
      <c r="Y252" s="329"/>
      <c r="Z252" s="121">
        <f t="shared" si="314"/>
        <v>0</v>
      </c>
      <c r="AA252" s="321">
        <f t="shared" si="309"/>
        <v>0</v>
      </c>
      <c r="AB252" s="121">
        <f t="shared" si="315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301"/>
        <v>#DIV/0!</v>
      </c>
      <c r="H253" s="18" t="e">
        <f t="shared" si="301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302"/>
        <v>0</v>
      </c>
      <c r="R253" s="92">
        <f t="shared" si="303"/>
        <v>0</v>
      </c>
      <c r="S253" s="18">
        <f t="shared" si="304"/>
        <v>0</v>
      </c>
      <c r="T253" s="152"/>
      <c r="U253" s="154"/>
      <c r="V253" s="152"/>
      <c r="W253" s="154"/>
      <c r="X253" s="157"/>
      <c r="Y253" s="330"/>
      <c r="Z253" s="121">
        <f t="shared" si="314"/>
        <v>0</v>
      </c>
      <c r="AA253" s="321">
        <f t="shared" si="309"/>
        <v>0</v>
      </c>
      <c r="AB253" s="121">
        <f t="shared" si="315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301"/>
        <v>#DIV/0!</v>
      </c>
      <c r="H254" s="18" t="e">
        <f t="shared" si="301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302"/>
        <v>0</v>
      </c>
      <c r="R254" s="92">
        <f t="shared" si="303"/>
        <v>0</v>
      </c>
      <c r="S254" s="18">
        <f t="shared" si="304"/>
        <v>0</v>
      </c>
      <c r="T254" s="152"/>
      <c r="U254" s="154"/>
      <c r="V254" s="152"/>
      <c r="W254" s="154"/>
      <c r="X254" s="157"/>
      <c r="Y254" s="330"/>
      <c r="Z254" s="121">
        <f t="shared" si="314"/>
        <v>0</v>
      </c>
      <c r="AA254" s="321">
        <f t="shared" si="309"/>
        <v>0</v>
      </c>
      <c r="AB254" s="121">
        <f t="shared" si="315"/>
        <v>0</v>
      </c>
    </row>
    <row r="255" spans="1:28" s="125" customFormat="1">
      <c r="A255" s="118"/>
      <c r="B255" s="178" t="s">
        <v>156</v>
      </c>
      <c r="C255" s="175">
        <f>P255</f>
        <v>45</v>
      </c>
      <c r="D255" s="176">
        <f>C255*0.12*10</f>
        <v>53.999999999999993</v>
      </c>
      <c r="E255" s="163">
        <f t="shared" ref="E255:E257" si="317">C255</f>
        <v>45</v>
      </c>
      <c r="F255" s="164">
        <f t="shared" ref="F255:F257" si="318">D255</f>
        <v>53.999999999999993</v>
      </c>
      <c r="G255" s="118">
        <f t="shared" si="301"/>
        <v>100</v>
      </c>
      <c r="H255" s="121">
        <f t="shared" si="301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45</v>
      </c>
      <c r="Q255" s="18">
        <f>O255*P255*10</f>
        <v>53.999999999999993</v>
      </c>
      <c r="R255" s="92">
        <f t="shared" si="303"/>
        <v>45</v>
      </c>
      <c r="S255" s="18">
        <f t="shared" si="304"/>
        <v>53.999999999999993</v>
      </c>
      <c r="T255" s="178"/>
      <c r="U255" s="176"/>
      <c r="V255" s="178"/>
      <c r="W255" s="176"/>
      <c r="X255" s="177">
        <v>0.12</v>
      </c>
      <c r="Y255" s="278">
        <v>45</v>
      </c>
      <c r="Z255" s="18">
        <f t="shared" ref="Z255:Z257" si="319">X255*Y255*10</f>
        <v>53.999999999999993</v>
      </c>
      <c r="AA255" s="321">
        <f t="shared" si="309"/>
        <v>45</v>
      </c>
      <c r="AB255" s="121">
        <f t="shared" si="315"/>
        <v>53.999999999999993</v>
      </c>
    </row>
    <row r="256" spans="1:28" s="125" customFormat="1">
      <c r="A256" s="118"/>
      <c r="B256" s="178" t="s">
        <v>157</v>
      </c>
      <c r="C256" s="175">
        <f t="shared" ref="C256:C257" si="320">P256</f>
        <v>21</v>
      </c>
      <c r="D256" s="176">
        <f t="shared" ref="D256:D257" si="321">C256*0.12*10</f>
        <v>25.2</v>
      </c>
      <c r="E256" s="163">
        <f t="shared" si="317"/>
        <v>21</v>
      </c>
      <c r="F256" s="164">
        <f t="shared" si="318"/>
        <v>25.2</v>
      </c>
      <c r="G256" s="118">
        <f t="shared" si="301"/>
        <v>100</v>
      </c>
      <c r="H256" s="121">
        <f t="shared" si="301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21</v>
      </c>
      <c r="Q256" s="18">
        <f>O256*P256*10</f>
        <v>25.2</v>
      </c>
      <c r="R256" s="92">
        <f t="shared" si="303"/>
        <v>21</v>
      </c>
      <c r="S256" s="18">
        <f t="shared" si="304"/>
        <v>25.2</v>
      </c>
      <c r="T256" s="178"/>
      <c r="U256" s="176"/>
      <c r="V256" s="178"/>
      <c r="W256" s="176"/>
      <c r="X256" s="177">
        <v>0.12</v>
      </c>
      <c r="Y256" s="278">
        <v>21</v>
      </c>
      <c r="Z256" s="18">
        <f t="shared" si="319"/>
        <v>25.2</v>
      </c>
      <c r="AA256" s="321">
        <f t="shared" si="309"/>
        <v>21</v>
      </c>
      <c r="AB256" s="121">
        <f t="shared" si="315"/>
        <v>25.2</v>
      </c>
    </row>
    <row r="257" spans="1:28" s="125" customFormat="1">
      <c r="A257" s="118"/>
      <c r="B257" s="178" t="s">
        <v>167</v>
      </c>
      <c r="C257" s="175">
        <f t="shared" si="320"/>
        <v>77</v>
      </c>
      <c r="D257" s="176">
        <f t="shared" si="321"/>
        <v>92.4</v>
      </c>
      <c r="E257" s="163">
        <f t="shared" si="317"/>
        <v>77</v>
      </c>
      <c r="F257" s="164">
        <f t="shared" si="318"/>
        <v>92.4</v>
      </c>
      <c r="G257" s="118">
        <f t="shared" si="301"/>
        <v>100</v>
      </c>
      <c r="H257" s="121">
        <f t="shared" si="301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77</v>
      </c>
      <c r="Q257" s="18">
        <f>O257*P257*10</f>
        <v>92.4</v>
      </c>
      <c r="R257" s="92">
        <f t="shared" si="303"/>
        <v>77</v>
      </c>
      <c r="S257" s="18">
        <f t="shared" si="304"/>
        <v>92.4</v>
      </c>
      <c r="T257" s="178"/>
      <c r="U257" s="176"/>
      <c r="V257" s="178"/>
      <c r="W257" s="176"/>
      <c r="X257" s="177">
        <v>0.12</v>
      </c>
      <c r="Y257" s="278">
        <v>77</v>
      </c>
      <c r="Z257" s="18">
        <f t="shared" si="319"/>
        <v>92.4</v>
      </c>
      <c r="AA257" s="321">
        <f t="shared" si="309"/>
        <v>77</v>
      </c>
      <c r="AB257" s="121">
        <f t="shared" si="315"/>
        <v>92.4</v>
      </c>
    </row>
    <row r="258" spans="1:28" s="50" customFormat="1">
      <c r="A258" s="179"/>
      <c r="B258" s="159" t="s">
        <v>106</v>
      </c>
      <c r="C258" s="160">
        <f>SUM(C241:C257)</f>
        <v>1680</v>
      </c>
      <c r="D258" s="161">
        <f>SUM(D241:D257)</f>
        <v>8333.2392</v>
      </c>
      <c r="E258" s="160">
        <f>SUM(E241:E257)</f>
        <v>1680</v>
      </c>
      <c r="F258" s="161">
        <f>SUM(F241:F257)</f>
        <v>8333.2392</v>
      </c>
      <c r="G258" s="159"/>
      <c r="H258" s="159"/>
      <c r="I258" s="160">
        <f t="shared" ref="I258:L258" si="322">SUM(I241:I257)</f>
        <v>0</v>
      </c>
      <c r="J258" s="161">
        <f t="shared" si="322"/>
        <v>0</v>
      </c>
      <c r="K258" s="160">
        <f t="shared" si="322"/>
        <v>0</v>
      </c>
      <c r="L258" s="161">
        <f t="shared" si="322"/>
        <v>0</v>
      </c>
      <c r="M258" s="159">
        <f t="shared" ref="M258:N258" si="323">SUM(M241:M257)</f>
        <v>0</v>
      </c>
      <c r="N258" s="161">
        <f t="shared" si="323"/>
        <v>0</v>
      </c>
      <c r="O258" s="257"/>
      <c r="P258" s="301">
        <f t="shared" ref="P258:S258" si="324">SUM(P241:P257)</f>
        <v>1680</v>
      </c>
      <c r="Q258" s="161">
        <f t="shared" si="324"/>
        <v>8847.7800000000007</v>
      </c>
      <c r="R258" s="301">
        <f t="shared" si="324"/>
        <v>1680</v>
      </c>
      <c r="S258" s="161">
        <f t="shared" si="324"/>
        <v>8847.7800000000007</v>
      </c>
      <c r="T258" s="160">
        <f>SUM(T241:T257)</f>
        <v>0</v>
      </c>
      <c r="U258" s="161">
        <f>SUM(U241:U257)</f>
        <v>0</v>
      </c>
      <c r="V258" s="159">
        <f t="shared" ref="V258:W258" si="325">SUM(V241:V257)</f>
        <v>0</v>
      </c>
      <c r="W258" s="161">
        <f t="shared" si="325"/>
        <v>0</v>
      </c>
      <c r="X258" s="257"/>
      <c r="Y258" s="301">
        <f t="shared" ref="Y258:AB258" si="326">SUM(Y241:Y257)</f>
        <v>1680</v>
      </c>
      <c r="Z258" s="161">
        <f t="shared" si="326"/>
        <v>8847.7800000000007</v>
      </c>
      <c r="AA258" s="301">
        <f t="shared" si="326"/>
        <v>1680</v>
      </c>
      <c r="AB258" s="161">
        <f t="shared" si="326"/>
        <v>8847.7800000000007</v>
      </c>
    </row>
    <row r="259" spans="1:28" s="50" customFormat="1">
      <c r="A259" s="179"/>
      <c r="B259" s="180" t="s">
        <v>10</v>
      </c>
      <c r="C259" s="181">
        <f>C258</f>
        <v>1680</v>
      </c>
      <c r="D259" s="182">
        <f>D258</f>
        <v>8333.2392</v>
      </c>
      <c r="E259" s="181">
        <f>E258</f>
        <v>1680</v>
      </c>
      <c r="F259" s="182">
        <f>F258</f>
        <v>8333.2392</v>
      </c>
      <c r="G259" s="180"/>
      <c r="H259" s="180"/>
      <c r="I259" s="181">
        <f t="shared" ref="I259:L259" si="327">I258</f>
        <v>0</v>
      </c>
      <c r="J259" s="182">
        <f t="shared" si="327"/>
        <v>0</v>
      </c>
      <c r="K259" s="181">
        <f t="shared" si="327"/>
        <v>0</v>
      </c>
      <c r="L259" s="182">
        <f t="shared" si="327"/>
        <v>0</v>
      </c>
      <c r="M259" s="180">
        <f t="shared" ref="M259:N259" si="328">M258</f>
        <v>0</v>
      </c>
      <c r="N259" s="182">
        <f t="shared" si="328"/>
        <v>0</v>
      </c>
      <c r="O259" s="258"/>
      <c r="P259" s="304">
        <f t="shared" ref="P259:S259" si="329">P258</f>
        <v>1680</v>
      </c>
      <c r="Q259" s="182">
        <f t="shared" si="329"/>
        <v>8847.7800000000007</v>
      </c>
      <c r="R259" s="304">
        <f t="shared" si="329"/>
        <v>1680</v>
      </c>
      <c r="S259" s="182">
        <f t="shared" si="329"/>
        <v>8847.7800000000007</v>
      </c>
      <c r="T259" s="181">
        <f>T258</f>
        <v>0</v>
      </c>
      <c r="U259" s="182">
        <f>U258</f>
        <v>0</v>
      </c>
      <c r="V259" s="180">
        <f t="shared" ref="V259:W259" si="330">V258</f>
        <v>0</v>
      </c>
      <c r="W259" s="182">
        <f t="shared" si="330"/>
        <v>0</v>
      </c>
      <c r="X259" s="258"/>
      <c r="Y259" s="304">
        <f t="shared" ref="Y259:AB259" si="331">Y258</f>
        <v>1680</v>
      </c>
      <c r="Z259" s="182">
        <f t="shared" si="331"/>
        <v>8847.7800000000007</v>
      </c>
      <c r="AA259" s="304">
        <f t="shared" si="331"/>
        <v>1680</v>
      </c>
      <c r="AB259" s="182">
        <f t="shared" si="331"/>
        <v>8847.7800000000007</v>
      </c>
    </row>
    <row r="260" spans="1:28" s="50" customFormat="1">
      <c r="A260" s="179"/>
      <c r="B260" s="180" t="s">
        <v>168</v>
      </c>
      <c r="C260" s="181">
        <f>C238+C259</f>
        <v>1680</v>
      </c>
      <c r="D260" s="182">
        <f>D238+D259</f>
        <v>8333.2392</v>
      </c>
      <c r="E260" s="181">
        <f>E238+E259</f>
        <v>1680</v>
      </c>
      <c r="F260" s="182">
        <f>F238+F259</f>
        <v>8333.2392</v>
      </c>
      <c r="G260" s="180"/>
      <c r="H260" s="180"/>
      <c r="I260" s="181">
        <f t="shared" ref="I260:L260" si="332">I238+I259</f>
        <v>0</v>
      </c>
      <c r="J260" s="182">
        <f t="shared" si="332"/>
        <v>0</v>
      </c>
      <c r="K260" s="181">
        <f t="shared" si="332"/>
        <v>0</v>
      </c>
      <c r="L260" s="182">
        <f t="shared" si="332"/>
        <v>0</v>
      </c>
      <c r="M260" s="180">
        <f t="shared" ref="M260:N260" si="333">M238+M259</f>
        <v>0</v>
      </c>
      <c r="N260" s="182">
        <f t="shared" si="333"/>
        <v>0</v>
      </c>
      <c r="O260" s="258"/>
      <c r="P260" s="304">
        <f t="shared" ref="P260:S260" si="334">P238+P259</f>
        <v>1680</v>
      </c>
      <c r="Q260" s="182">
        <f t="shared" si="334"/>
        <v>8847.7800000000007</v>
      </c>
      <c r="R260" s="304">
        <f t="shared" si="334"/>
        <v>1680</v>
      </c>
      <c r="S260" s="182">
        <f t="shared" si="334"/>
        <v>8847.7800000000007</v>
      </c>
      <c r="T260" s="181">
        <f>T238+T259</f>
        <v>0</v>
      </c>
      <c r="U260" s="182">
        <f>U238+U259</f>
        <v>0</v>
      </c>
      <c r="V260" s="180">
        <f t="shared" ref="V260:W260" si="335">V238+V259</f>
        <v>0</v>
      </c>
      <c r="W260" s="182">
        <f t="shared" si="335"/>
        <v>0</v>
      </c>
      <c r="X260" s="258"/>
      <c r="Y260" s="304">
        <f t="shared" ref="Y260:AB260" si="336">Y238+Y259</f>
        <v>1680</v>
      </c>
      <c r="Z260" s="182">
        <f t="shared" si="336"/>
        <v>8847.7800000000007</v>
      </c>
      <c r="AA260" s="304">
        <f t="shared" si="336"/>
        <v>1680</v>
      </c>
      <c r="AB260" s="182">
        <f t="shared" si="336"/>
        <v>8847.7800000000007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1463</v>
      </c>
      <c r="D264" s="18">
        <v>10.241</v>
      </c>
      <c r="E264" s="19">
        <v>1360</v>
      </c>
      <c r="F264" s="18">
        <v>9.52</v>
      </c>
      <c r="G264" s="241">
        <f t="shared" ref="G264:G270" si="337">E264/C264*100</f>
        <v>92.959671907040331</v>
      </c>
      <c r="H264" s="18">
        <f t="shared" ref="H264:H270" si="338">F264/D264*100</f>
        <v>92.959671907040331</v>
      </c>
      <c r="I264" s="16"/>
      <c r="J264" s="20"/>
      <c r="K264" s="16"/>
      <c r="L264" s="18"/>
      <c r="M264" s="16"/>
      <c r="N264" s="18"/>
      <c r="O264" s="21">
        <v>0.01</v>
      </c>
      <c r="P264" s="92">
        <v>1387</v>
      </c>
      <c r="Q264" s="18">
        <f>O264*P264</f>
        <v>13.870000000000001</v>
      </c>
      <c r="R264" s="92">
        <f>P264</f>
        <v>1387</v>
      </c>
      <c r="S264" s="18">
        <f>L264+Q264</f>
        <v>13.870000000000001</v>
      </c>
      <c r="T264" s="16"/>
      <c r="U264" s="18"/>
      <c r="V264" s="16"/>
      <c r="W264" s="18"/>
      <c r="X264" s="21">
        <v>0.01</v>
      </c>
      <c r="Y264" s="14">
        <v>1387</v>
      </c>
      <c r="Z264" s="18">
        <f>X264*Y264</f>
        <v>13.870000000000001</v>
      </c>
      <c r="AA264" s="14">
        <f>Y264</f>
        <v>1387</v>
      </c>
      <c r="AB264" s="18">
        <f>U264+Z264</f>
        <v>13.870000000000001</v>
      </c>
    </row>
    <row r="265" spans="1:28" s="66" customFormat="1">
      <c r="A265" s="8"/>
      <c r="B265" s="16" t="s">
        <v>172</v>
      </c>
      <c r="C265" s="17">
        <v>1611</v>
      </c>
      <c r="D265" s="18">
        <v>11.277000000000001</v>
      </c>
      <c r="E265" s="19">
        <v>1486</v>
      </c>
      <c r="F265" s="18">
        <v>6.69</v>
      </c>
      <c r="G265" s="241">
        <f t="shared" si="337"/>
        <v>92.240844196151457</v>
      </c>
      <c r="H265" s="18">
        <f t="shared" si="338"/>
        <v>59.324288374567701</v>
      </c>
      <c r="I265" s="16"/>
      <c r="J265" s="20"/>
      <c r="K265" s="16"/>
      <c r="L265" s="18"/>
      <c r="M265" s="16"/>
      <c r="N265" s="18"/>
      <c r="O265" s="21">
        <v>0.01</v>
      </c>
      <c r="P265" s="92">
        <v>1643</v>
      </c>
      <c r="Q265" s="18">
        <f t="shared" ref="Q265:Q282" si="339">O265*P265</f>
        <v>16.43</v>
      </c>
      <c r="R265" s="92">
        <f t="shared" ref="R265:R282" si="340">P265</f>
        <v>1643</v>
      </c>
      <c r="S265" s="18">
        <f t="shared" ref="S265:S282" si="341">L265+Q265</f>
        <v>16.43</v>
      </c>
      <c r="T265" s="16"/>
      <c r="U265" s="18"/>
      <c r="V265" s="16"/>
      <c r="W265" s="18"/>
      <c r="X265" s="21">
        <v>0.01</v>
      </c>
      <c r="Y265" s="14">
        <v>1643</v>
      </c>
      <c r="Z265" s="18">
        <f t="shared" ref="Z265:Z270" si="342">X265*Y265</f>
        <v>16.43</v>
      </c>
      <c r="AA265" s="14">
        <f t="shared" ref="AA265:AA270" si="343">Y265</f>
        <v>1643</v>
      </c>
      <c r="AB265" s="18">
        <f t="shared" ref="AB265:AB270" si="344">U265+Z265</f>
        <v>16.43</v>
      </c>
    </row>
    <row r="266" spans="1:28" s="66" customFormat="1">
      <c r="A266" s="8"/>
      <c r="B266" s="16" t="s">
        <v>173</v>
      </c>
      <c r="C266" s="17">
        <v>1947</v>
      </c>
      <c r="D266" s="18">
        <v>13.629</v>
      </c>
      <c r="E266" s="19"/>
      <c r="F266" s="18"/>
      <c r="G266" s="241">
        <f t="shared" si="337"/>
        <v>0</v>
      </c>
      <c r="H266" s="18">
        <f t="shared" si="338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1874</v>
      </c>
      <c r="Q266" s="18">
        <f t="shared" si="339"/>
        <v>18.740000000000002</v>
      </c>
      <c r="R266" s="92">
        <f t="shared" si="340"/>
        <v>1874</v>
      </c>
      <c r="S266" s="18">
        <f t="shared" si="341"/>
        <v>18.740000000000002</v>
      </c>
      <c r="T266" s="16"/>
      <c r="U266" s="18"/>
      <c r="V266" s="16"/>
      <c r="W266" s="18"/>
      <c r="X266" s="21">
        <v>0.01</v>
      </c>
      <c r="Y266" s="14">
        <v>1874</v>
      </c>
      <c r="Z266" s="18">
        <f t="shared" si="342"/>
        <v>18.740000000000002</v>
      </c>
      <c r="AA266" s="14">
        <f t="shared" si="343"/>
        <v>1874</v>
      </c>
      <c r="AB266" s="18">
        <f t="shared" si="344"/>
        <v>18.740000000000002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7"/>
        <v>#DIV/0!</v>
      </c>
      <c r="H267" s="18" t="e">
        <f t="shared" si="338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9"/>
        <v>0</v>
      </c>
      <c r="R267" s="92">
        <f t="shared" si="340"/>
        <v>0</v>
      </c>
      <c r="S267" s="18">
        <f t="shared" si="341"/>
        <v>0</v>
      </c>
      <c r="T267" s="16"/>
      <c r="U267" s="18"/>
      <c r="V267" s="16"/>
      <c r="W267" s="18"/>
      <c r="X267" s="21"/>
      <c r="Y267" s="14"/>
      <c r="Z267" s="18">
        <f t="shared" si="342"/>
        <v>0</v>
      </c>
      <c r="AA267" s="14">
        <f t="shared" si="343"/>
        <v>0</v>
      </c>
      <c r="AB267" s="18">
        <f t="shared" si="344"/>
        <v>0</v>
      </c>
    </row>
    <row r="268" spans="1:28" s="66" customFormat="1">
      <c r="A268" s="8"/>
      <c r="B268" s="16" t="s">
        <v>124</v>
      </c>
      <c r="C268" s="17">
        <v>1463</v>
      </c>
      <c r="D268" s="18">
        <v>8.7780000000000005</v>
      </c>
      <c r="E268" s="19"/>
      <c r="F268" s="18"/>
      <c r="G268" s="241">
        <f t="shared" si="337"/>
        <v>0</v>
      </c>
      <c r="H268" s="18">
        <f t="shared" si="338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1387</v>
      </c>
      <c r="Q268" s="18">
        <f t="shared" si="339"/>
        <v>13.870000000000001</v>
      </c>
      <c r="R268" s="92">
        <f t="shared" si="340"/>
        <v>1387</v>
      </c>
      <c r="S268" s="18">
        <f t="shared" si="341"/>
        <v>13.870000000000001</v>
      </c>
      <c r="T268" s="16"/>
      <c r="U268" s="18"/>
      <c r="V268" s="16"/>
      <c r="W268" s="18"/>
      <c r="X268" s="21">
        <v>0.01</v>
      </c>
      <c r="Y268" s="14">
        <f>Y264</f>
        <v>1387</v>
      </c>
      <c r="Z268" s="18">
        <f t="shared" si="342"/>
        <v>13.870000000000001</v>
      </c>
      <c r="AA268" s="14">
        <f t="shared" si="343"/>
        <v>1387</v>
      </c>
      <c r="AB268" s="18">
        <f t="shared" si="344"/>
        <v>13.870000000000001</v>
      </c>
    </row>
    <row r="269" spans="1:28" s="66" customFormat="1">
      <c r="A269" s="8"/>
      <c r="B269" s="16" t="s">
        <v>172</v>
      </c>
      <c r="C269" s="17">
        <v>1611</v>
      </c>
      <c r="D269" s="18">
        <v>9.6660000000000004</v>
      </c>
      <c r="E269" s="19"/>
      <c r="F269" s="18"/>
      <c r="G269" s="241">
        <f t="shared" si="337"/>
        <v>0</v>
      </c>
      <c r="H269" s="18">
        <f t="shared" si="338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1643</v>
      </c>
      <c r="Q269" s="18">
        <f t="shared" si="339"/>
        <v>16.43</v>
      </c>
      <c r="R269" s="92">
        <f t="shared" si="340"/>
        <v>1643</v>
      </c>
      <c r="S269" s="18">
        <f t="shared" si="341"/>
        <v>16.43</v>
      </c>
      <c r="T269" s="16"/>
      <c r="U269" s="18"/>
      <c r="V269" s="16"/>
      <c r="W269" s="18"/>
      <c r="X269" s="21">
        <v>0.01</v>
      </c>
      <c r="Y269" s="14">
        <f>Y265</f>
        <v>1643</v>
      </c>
      <c r="Z269" s="18">
        <f t="shared" si="342"/>
        <v>16.43</v>
      </c>
      <c r="AA269" s="14">
        <f t="shared" si="343"/>
        <v>1643</v>
      </c>
      <c r="AB269" s="18">
        <f t="shared" si="344"/>
        <v>16.43</v>
      </c>
    </row>
    <row r="270" spans="1:28" s="66" customFormat="1">
      <c r="A270" s="8"/>
      <c r="B270" s="16" t="s">
        <v>173</v>
      </c>
      <c r="C270" s="17">
        <v>1947</v>
      </c>
      <c r="D270" s="18">
        <v>11.682</v>
      </c>
      <c r="E270" s="19"/>
      <c r="F270" s="18"/>
      <c r="G270" s="241">
        <f t="shared" si="337"/>
        <v>0</v>
      </c>
      <c r="H270" s="18">
        <f t="shared" si="338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1874</v>
      </c>
      <c r="Q270" s="18">
        <f t="shared" si="339"/>
        <v>18.740000000000002</v>
      </c>
      <c r="R270" s="92">
        <f t="shared" si="340"/>
        <v>1874</v>
      </c>
      <c r="S270" s="18">
        <f t="shared" si="341"/>
        <v>18.740000000000002</v>
      </c>
      <c r="T270" s="16"/>
      <c r="U270" s="18"/>
      <c r="V270" s="16"/>
      <c r="W270" s="18"/>
      <c r="X270" s="21">
        <v>0.01</v>
      </c>
      <c r="Y270" s="14">
        <f>Y266</f>
        <v>1874</v>
      </c>
      <c r="Z270" s="18">
        <f t="shared" si="342"/>
        <v>18.740000000000002</v>
      </c>
      <c r="AA270" s="14">
        <f t="shared" si="343"/>
        <v>1874</v>
      </c>
      <c r="AB270" s="18">
        <f t="shared" si="344"/>
        <v>18.740000000000002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5">E271/C271*100</f>
        <v>#DIV/0!</v>
      </c>
      <c r="H271" s="18" t="e">
        <f t="shared" si="345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9"/>
        <v>0</v>
      </c>
      <c r="R271" s="92">
        <f t="shared" si="340"/>
        <v>0</v>
      </c>
      <c r="S271" s="18">
        <f t="shared" si="341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5"/>
        <v>#DIV/0!</v>
      </c>
      <c r="H272" s="18" t="e">
        <f t="shared" si="345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9"/>
        <v>0</v>
      </c>
      <c r="R272" s="92">
        <f t="shared" si="340"/>
        <v>0</v>
      </c>
      <c r="S272" s="18">
        <f t="shared" si="341"/>
        <v>0</v>
      </c>
      <c r="T272" s="30"/>
      <c r="U272" s="32"/>
      <c r="V272" s="30"/>
      <c r="W272" s="32"/>
      <c r="X272" s="247"/>
      <c r="Y272" s="319"/>
      <c r="Z272" s="18">
        <f t="shared" ref="Z272:Z282" si="346">X272*Y272</f>
        <v>0</v>
      </c>
      <c r="AA272" s="14">
        <f t="shared" ref="AA272:AA282" si="347">Y272</f>
        <v>0</v>
      </c>
      <c r="AB272" s="18">
        <f t="shared" ref="AB272:AB282" si="348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5"/>
        <v>#DIV/0!</v>
      </c>
      <c r="H273" s="18" t="e">
        <f t="shared" si="345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9"/>
        <v>0</v>
      </c>
      <c r="R273" s="92">
        <f t="shared" si="340"/>
        <v>0</v>
      </c>
      <c r="S273" s="18">
        <f t="shared" si="341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6"/>
        <v>0</v>
      </c>
      <c r="AA273" s="14">
        <f t="shared" si="347"/>
        <v>0</v>
      </c>
      <c r="AB273" s="18">
        <f t="shared" si="348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5"/>
        <v>#DIV/0!</v>
      </c>
      <c r="H274" s="18" t="e">
        <f t="shared" si="345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9"/>
        <v>0</v>
      </c>
      <c r="R274" s="92">
        <f t="shared" si="340"/>
        <v>0</v>
      </c>
      <c r="S274" s="18">
        <f t="shared" si="341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6"/>
        <v>0</v>
      </c>
      <c r="AA274" s="14">
        <f t="shared" si="347"/>
        <v>0</v>
      </c>
      <c r="AB274" s="18">
        <f t="shared" si="348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5"/>
        <v>#DIV/0!</v>
      </c>
      <c r="H275" s="18" t="e">
        <f t="shared" si="345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9"/>
        <v>0</v>
      </c>
      <c r="R275" s="92">
        <f t="shared" si="340"/>
        <v>0</v>
      </c>
      <c r="S275" s="18">
        <f t="shared" si="341"/>
        <v>0</v>
      </c>
      <c r="T275" s="30"/>
      <c r="U275" s="32"/>
      <c r="V275" s="30"/>
      <c r="W275" s="32"/>
      <c r="X275" s="247"/>
      <c r="Y275" s="319"/>
      <c r="Z275" s="18">
        <f t="shared" si="346"/>
        <v>0</v>
      </c>
      <c r="AA275" s="14">
        <f t="shared" si="347"/>
        <v>0</v>
      </c>
      <c r="AB275" s="18">
        <f t="shared" si="348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5"/>
        <v>#DIV/0!</v>
      </c>
      <c r="H276" s="18" t="e">
        <f t="shared" si="345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9"/>
        <v>0</v>
      </c>
      <c r="R276" s="92">
        <f t="shared" si="340"/>
        <v>0</v>
      </c>
      <c r="S276" s="18">
        <f t="shared" si="341"/>
        <v>0</v>
      </c>
      <c r="T276" s="16"/>
      <c r="U276" s="18"/>
      <c r="V276" s="16"/>
      <c r="W276" s="18"/>
      <c r="X276" s="21"/>
      <c r="Y276" s="14"/>
      <c r="Z276" s="18">
        <f t="shared" si="346"/>
        <v>0</v>
      </c>
      <c r="AA276" s="14">
        <f t="shared" si="347"/>
        <v>0</v>
      </c>
      <c r="AB276" s="18">
        <f t="shared" si="348"/>
        <v>0</v>
      </c>
    </row>
    <row r="277" spans="1:28" s="66" customFormat="1">
      <c r="A277" s="8"/>
      <c r="B277" s="16" t="s">
        <v>124</v>
      </c>
      <c r="C277" s="17">
        <v>10</v>
      </c>
      <c r="D277" s="18">
        <v>0.14000000000000001</v>
      </c>
      <c r="E277" s="17">
        <f>C277</f>
        <v>10</v>
      </c>
      <c r="F277" s="18">
        <f>D277</f>
        <v>0.14000000000000001</v>
      </c>
      <c r="G277" s="8">
        <f t="shared" si="345"/>
        <v>100</v>
      </c>
      <c r="H277" s="18">
        <f t="shared" si="345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9"/>
        <v>0.6</v>
      </c>
      <c r="R277" s="92">
        <f t="shared" si="340"/>
        <v>30</v>
      </c>
      <c r="S277" s="18">
        <f t="shared" si="341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6"/>
        <v>0.6</v>
      </c>
      <c r="AA277" s="14">
        <f t="shared" si="347"/>
        <v>30</v>
      </c>
      <c r="AB277" s="18">
        <f t="shared" si="348"/>
        <v>0.6</v>
      </c>
    </row>
    <row r="278" spans="1:28" s="66" customFormat="1">
      <c r="A278" s="8"/>
      <c r="B278" s="16" t="s">
        <v>172</v>
      </c>
      <c r="C278" s="17">
        <v>10</v>
      </c>
      <c r="D278" s="18">
        <v>0.14000000000000001</v>
      </c>
      <c r="E278" s="17">
        <f t="shared" ref="E278:E279" si="349">C278</f>
        <v>10</v>
      </c>
      <c r="F278" s="18">
        <f t="shared" ref="F278:F279" si="350">D278</f>
        <v>0.14000000000000001</v>
      </c>
      <c r="G278" s="8">
        <f t="shared" si="345"/>
        <v>100</v>
      </c>
      <c r="H278" s="18">
        <f t="shared" si="345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9"/>
        <v>0.8</v>
      </c>
      <c r="R278" s="92">
        <f t="shared" si="340"/>
        <v>40</v>
      </c>
      <c r="S278" s="18">
        <f t="shared" si="341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6"/>
        <v>0.8</v>
      </c>
      <c r="AA278" s="14">
        <f t="shared" si="347"/>
        <v>40</v>
      </c>
      <c r="AB278" s="18">
        <f t="shared" si="348"/>
        <v>0.8</v>
      </c>
    </row>
    <row r="279" spans="1:28" s="66" customFormat="1">
      <c r="A279" s="8"/>
      <c r="B279" s="16" t="s">
        <v>173</v>
      </c>
      <c r="C279" s="17">
        <v>10</v>
      </c>
      <c r="D279" s="18">
        <v>0.14000000000000001</v>
      </c>
      <c r="E279" s="17">
        <f t="shared" si="349"/>
        <v>10</v>
      </c>
      <c r="F279" s="18">
        <f t="shared" si="350"/>
        <v>0.14000000000000001</v>
      </c>
      <c r="G279" s="8">
        <f t="shared" si="345"/>
        <v>100</v>
      </c>
      <c r="H279" s="18">
        <f t="shared" si="345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9"/>
        <v>1.4000000000000001</v>
      </c>
      <c r="R279" s="92">
        <f t="shared" si="340"/>
        <v>70</v>
      </c>
      <c r="S279" s="18">
        <f t="shared" si="341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6"/>
        <v>1.4000000000000001</v>
      </c>
      <c r="AA279" s="14">
        <f t="shared" si="347"/>
        <v>70</v>
      </c>
      <c r="AB279" s="18">
        <f t="shared" si="348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5"/>
        <v>#DIV/0!</v>
      </c>
      <c r="H280" s="18" t="e">
        <f t="shared" si="345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9"/>
        <v>0</v>
      </c>
      <c r="R280" s="92">
        <f t="shared" si="340"/>
        <v>0</v>
      </c>
      <c r="S280" s="18">
        <f t="shared" si="341"/>
        <v>0</v>
      </c>
      <c r="T280" s="30"/>
      <c r="U280" s="32"/>
      <c r="V280" s="30"/>
      <c r="W280" s="32"/>
      <c r="X280" s="247"/>
      <c r="Y280" s="319"/>
      <c r="Z280" s="18">
        <f t="shared" si="346"/>
        <v>0</v>
      </c>
      <c r="AA280" s="14">
        <f t="shared" si="347"/>
        <v>0</v>
      </c>
      <c r="AB280" s="18">
        <f t="shared" si="348"/>
        <v>0</v>
      </c>
    </row>
    <row r="281" spans="1:28" s="342" customFormat="1">
      <c r="A281" s="133">
        <v>11.06</v>
      </c>
      <c r="B281" s="134" t="s">
        <v>182</v>
      </c>
      <c r="C281" s="135">
        <v>10</v>
      </c>
      <c r="D281" s="136">
        <v>0.2</v>
      </c>
      <c r="E281" s="135"/>
      <c r="F281" s="136"/>
      <c r="G281" s="133">
        <f t="shared" ref="G281:H282" si="351">E281/C281*100</f>
        <v>0</v>
      </c>
      <c r="H281" s="136">
        <f t="shared" si="351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9"/>
        <v>0.28000000000000003</v>
      </c>
      <c r="R281" s="296">
        <f t="shared" si="340"/>
        <v>10</v>
      </c>
      <c r="S281" s="136">
        <f t="shared" si="341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6"/>
        <v>0.2</v>
      </c>
      <c r="AA281" s="341">
        <f t="shared" si="347"/>
        <v>10</v>
      </c>
      <c r="AB281" s="136">
        <f t="shared" si="348"/>
        <v>0.2</v>
      </c>
    </row>
    <row r="282" spans="1:28" s="66" customFormat="1">
      <c r="A282" s="8">
        <v>11.07</v>
      </c>
      <c r="B282" s="16" t="s">
        <v>183</v>
      </c>
      <c r="C282" s="17">
        <v>100</v>
      </c>
      <c r="D282" s="18">
        <v>1.6</v>
      </c>
      <c r="E282" s="17">
        <f>C282</f>
        <v>100</v>
      </c>
      <c r="F282" s="18">
        <f>D282</f>
        <v>1.6</v>
      </c>
      <c r="G282" s="8">
        <f t="shared" si="351"/>
        <v>100</v>
      </c>
      <c r="H282" s="18">
        <f t="shared" si="351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186</v>
      </c>
      <c r="Q282" s="18">
        <f t="shared" si="339"/>
        <v>3.72</v>
      </c>
      <c r="R282" s="92">
        <f t="shared" si="340"/>
        <v>186</v>
      </c>
      <c r="S282" s="18">
        <f t="shared" si="341"/>
        <v>3.72</v>
      </c>
      <c r="T282" s="16"/>
      <c r="U282" s="18"/>
      <c r="V282" s="16"/>
      <c r="W282" s="18"/>
      <c r="X282" s="21">
        <v>1.6E-2</v>
      </c>
      <c r="Y282" s="14">
        <v>186</v>
      </c>
      <c r="Z282" s="18">
        <f t="shared" si="346"/>
        <v>2.976</v>
      </c>
      <c r="AA282" s="14">
        <f t="shared" si="347"/>
        <v>186</v>
      </c>
      <c r="AB282" s="18">
        <f t="shared" si="348"/>
        <v>2.976</v>
      </c>
    </row>
    <row r="283" spans="1:28" s="50" customFormat="1">
      <c r="A283" s="46"/>
      <c r="B283" s="82" t="s">
        <v>106</v>
      </c>
      <c r="C283" s="83">
        <f>SUM(C268:C282)</f>
        <v>5161</v>
      </c>
      <c r="D283" s="84">
        <f>SUM(D264:D282)</f>
        <v>67.492999999999995</v>
      </c>
      <c r="E283" s="83">
        <f>SUM(E268:E282)</f>
        <v>130</v>
      </c>
      <c r="F283" s="84">
        <f>SUM(F264:F282)</f>
        <v>18.230000000000004</v>
      </c>
      <c r="G283" s="82"/>
      <c r="H283" s="82"/>
      <c r="I283" s="83">
        <f t="shared" ref="I283" si="352">SUM(I268:I282)</f>
        <v>0</v>
      </c>
      <c r="J283" s="84">
        <f t="shared" ref="J283" si="353">SUM(J264:J282)</f>
        <v>0</v>
      </c>
      <c r="K283" s="83">
        <f t="shared" ref="K283" si="354">SUM(K268:K282)</f>
        <v>0</v>
      </c>
      <c r="L283" s="84">
        <f t="shared" ref="L283" si="355">SUM(L264:L282)</f>
        <v>0</v>
      </c>
      <c r="M283" s="82">
        <f t="shared" ref="M283:N283" si="356">SUM(M264:M282)</f>
        <v>0</v>
      </c>
      <c r="N283" s="84">
        <f t="shared" si="356"/>
        <v>0</v>
      </c>
      <c r="O283" s="88"/>
      <c r="P283" s="276">
        <f t="shared" ref="P283" si="357">SUM(P268:P282)</f>
        <v>5240</v>
      </c>
      <c r="Q283" s="84">
        <f t="shared" ref="Q283" si="358">SUM(Q264:Q282)</f>
        <v>104.88000000000001</v>
      </c>
      <c r="R283" s="276">
        <f t="shared" ref="R283" si="359">SUM(R268:R282)</f>
        <v>5240</v>
      </c>
      <c r="S283" s="84">
        <f t="shared" ref="S283" si="360">SUM(S264:S282)</f>
        <v>104.88000000000001</v>
      </c>
      <c r="T283" s="83">
        <f>SUM(T282+T281+T279+T270+T269+T268)</f>
        <v>0</v>
      </c>
      <c r="U283" s="84">
        <f t="shared" ref="U283" si="361">SUM(U264:U282)</f>
        <v>0</v>
      </c>
      <c r="V283" s="82">
        <f t="shared" ref="V283:W283" si="362">SUM(V264:V282)</f>
        <v>0</v>
      </c>
      <c r="W283" s="84">
        <f t="shared" si="362"/>
        <v>0</v>
      </c>
      <c r="X283" s="88"/>
      <c r="Y283" s="276">
        <f t="shared" ref="Y283" si="363">SUM(Y268:Y282)</f>
        <v>5240</v>
      </c>
      <c r="Z283" s="84">
        <f t="shared" ref="Z283" si="364">SUM(Z264:Z282)</f>
        <v>104.05600000000001</v>
      </c>
      <c r="AA283" s="276">
        <f t="shared" ref="AA283" si="365">SUM(AA268:AA282)</f>
        <v>5240</v>
      </c>
      <c r="AB283" s="84">
        <f t="shared" ref="AB283" si="366">SUM(AB264:AB282)</f>
        <v>104.05600000000001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7">E286/C286*100</f>
        <v>#DIV/0!</v>
      </c>
      <c r="H286" s="18" t="e">
        <f t="shared" si="367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8">P286</f>
        <v>0</v>
      </c>
      <c r="S286" s="18">
        <f t="shared" ref="S286:S292" si="369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70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48</v>
      </c>
      <c r="D287" s="185">
        <f>C287*12*0.16</f>
        <v>92.16</v>
      </c>
      <c r="E287" s="184">
        <f>C287</f>
        <v>48</v>
      </c>
      <c r="F287" s="185">
        <f>D287</f>
        <v>92.16</v>
      </c>
      <c r="G287" s="8">
        <f t="shared" si="367"/>
        <v>100</v>
      </c>
      <c r="H287" s="18">
        <f t="shared" si="367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48</v>
      </c>
      <c r="Q287" s="18">
        <f>O287*P287*12</f>
        <v>101.376</v>
      </c>
      <c r="R287" s="92">
        <f t="shared" si="368"/>
        <v>48</v>
      </c>
      <c r="S287" s="18">
        <f t="shared" si="369"/>
        <v>101.376</v>
      </c>
      <c r="T287" s="183"/>
      <c r="U287" s="185"/>
      <c r="V287" s="183"/>
      <c r="W287" s="185"/>
      <c r="X287" s="188">
        <v>0.17599999999999999</v>
      </c>
      <c r="Y287" s="333">
        <v>48</v>
      </c>
      <c r="Z287" s="18">
        <f>X287*Y287*12</f>
        <v>101.376</v>
      </c>
      <c r="AA287" s="14">
        <f>Y287</f>
        <v>48</v>
      </c>
      <c r="AB287" s="18">
        <f>U287+Z287</f>
        <v>101.376</v>
      </c>
    </row>
    <row r="288" spans="1:28" s="66" customFormat="1">
      <c r="A288" s="8"/>
      <c r="B288" s="183" t="s">
        <v>188</v>
      </c>
      <c r="C288" s="184">
        <v>24</v>
      </c>
      <c r="D288" s="185">
        <f>C288*12*0.16</f>
        <v>46.08</v>
      </c>
      <c r="E288" s="184">
        <f t="shared" ref="E288:E296" si="371">C288</f>
        <v>24</v>
      </c>
      <c r="F288" s="185">
        <f t="shared" ref="F288:F296" si="372">D288</f>
        <v>46.08</v>
      </c>
      <c r="G288" s="8">
        <f t="shared" si="367"/>
        <v>100</v>
      </c>
      <c r="H288" s="18">
        <f t="shared" si="367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24</v>
      </c>
      <c r="Q288" s="18">
        <f>O288*P288*12</f>
        <v>50.688000000000002</v>
      </c>
      <c r="R288" s="92">
        <f t="shared" si="368"/>
        <v>24</v>
      </c>
      <c r="S288" s="18">
        <f t="shared" si="369"/>
        <v>50.688000000000002</v>
      </c>
      <c r="T288" s="183"/>
      <c r="U288" s="185"/>
      <c r="V288" s="183"/>
      <c r="W288" s="185"/>
      <c r="X288" s="188">
        <v>0.17599999999999999</v>
      </c>
      <c r="Y288" s="333">
        <v>24</v>
      </c>
      <c r="Z288" s="18">
        <f t="shared" ref="Z288:Z290" si="373">X288*Y288*12</f>
        <v>50.688000000000002</v>
      </c>
      <c r="AA288" s="14">
        <f t="shared" ref="AA288:AA290" si="374">Y288</f>
        <v>24</v>
      </c>
      <c r="AB288" s="18">
        <f t="shared" ref="AB288:AB290" si="375">U288+Z288</f>
        <v>50.688000000000002</v>
      </c>
    </row>
    <row r="289" spans="1:28" s="66" customFormat="1">
      <c r="A289" s="8"/>
      <c r="B289" s="183" t="s">
        <v>189</v>
      </c>
      <c r="C289" s="184">
        <v>24</v>
      </c>
      <c r="D289" s="185">
        <f>C289*12*0.16</f>
        <v>46.08</v>
      </c>
      <c r="E289" s="184">
        <f t="shared" si="371"/>
        <v>24</v>
      </c>
      <c r="F289" s="185">
        <f t="shared" si="372"/>
        <v>46.08</v>
      </c>
      <c r="G289" s="8">
        <f t="shared" si="367"/>
        <v>100</v>
      </c>
      <c r="H289" s="18">
        <f t="shared" si="367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24</v>
      </c>
      <c r="Q289" s="18">
        <f>O289*P289*12</f>
        <v>50.688000000000002</v>
      </c>
      <c r="R289" s="92">
        <f t="shared" si="368"/>
        <v>24</v>
      </c>
      <c r="S289" s="18">
        <f t="shared" si="369"/>
        <v>50.688000000000002</v>
      </c>
      <c r="T289" s="183"/>
      <c r="U289" s="185"/>
      <c r="V289" s="183"/>
      <c r="W289" s="185"/>
      <c r="X289" s="188">
        <v>0.17599999999999999</v>
      </c>
      <c r="Y289" s="333">
        <v>24</v>
      </c>
      <c r="Z289" s="18">
        <f t="shared" si="373"/>
        <v>50.688000000000002</v>
      </c>
      <c r="AA289" s="14">
        <f t="shared" si="374"/>
        <v>24</v>
      </c>
      <c r="AB289" s="18">
        <f t="shared" si="375"/>
        <v>50.688000000000002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71"/>
        <v>0</v>
      </c>
      <c r="F290" s="185">
        <f t="shared" si="372"/>
        <v>0</v>
      </c>
      <c r="G290" s="8" t="e">
        <f t="shared" si="367"/>
        <v>#DIV/0!</v>
      </c>
      <c r="H290" s="18" t="e">
        <f t="shared" si="367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24</v>
      </c>
      <c r="Q290" s="18">
        <f>O290*P290*12</f>
        <v>34.56</v>
      </c>
      <c r="R290" s="92">
        <f t="shared" si="368"/>
        <v>24</v>
      </c>
      <c r="S290" s="18">
        <f t="shared" si="369"/>
        <v>34.56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3"/>
        <v>0</v>
      </c>
      <c r="AA290" s="14">
        <f t="shared" si="374"/>
        <v>0</v>
      </c>
      <c r="AB290" s="18">
        <f t="shared" si="375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71"/>
        <v>0</v>
      </c>
      <c r="F291" s="185">
        <f t="shared" si="372"/>
        <v>0</v>
      </c>
      <c r="G291" s="8" t="e">
        <f t="shared" si="367"/>
        <v>#DIV/0!</v>
      </c>
      <c r="H291" s="18" t="e">
        <f t="shared" si="367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/>
      <c r="Q291" s="18">
        <f>O291*P291</f>
        <v>0</v>
      </c>
      <c r="R291" s="92">
        <f t="shared" si="368"/>
        <v>0</v>
      </c>
      <c r="S291" s="18">
        <f t="shared" si="369"/>
        <v>0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6">X291*Y291</f>
        <v>0</v>
      </c>
      <c r="AA291" s="14">
        <f t="shared" ref="AA291:AA296" si="377">Y291</f>
        <v>0</v>
      </c>
      <c r="AB291" s="18">
        <f t="shared" ref="AB291:AB296" si="378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71"/>
        <v>0</v>
      </c>
      <c r="F292" s="185">
        <f t="shared" si="372"/>
        <v>0</v>
      </c>
      <c r="G292" s="8" t="e">
        <f t="shared" si="367"/>
        <v>#DIV/0!</v>
      </c>
      <c r="H292" s="18" t="e">
        <f t="shared" si="367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24</v>
      </c>
      <c r="Q292" s="18">
        <f>O292*P292</f>
        <v>24</v>
      </c>
      <c r="R292" s="92">
        <f t="shared" si="368"/>
        <v>24</v>
      </c>
      <c r="S292" s="18">
        <f t="shared" si="369"/>
        <v>24</v>
      </c>
      <c r="T292" s="183"/>
      <c r="U292" s="185"/>
      <c r="V292" s="183"/>
      <c r="W292" s="185"/>
      <c r="X292" s="188">
        <v>1</v>
      </c>
      <c r="Y292" s="333"/>
      <c r="Z292" s="18">
        <f t="shared" si="376"/>
        <v>0</v>
      </c>
      <c r="AA292" s="14">
        <f t="shared" si="377"/>
        <v>0</v>
      </c>
      <c r="AB292" s="18">
        <f t="shared" si="378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24</v>
      </c>
      <c r="D293" s="185">
        <f>C293*0.5</f>
        <v>12</v>
      </c>
      <c r="E293" s="184">
        <f t="shared" si="371"/>
        <v>24</v>
      </c>
      <c r="F293" s="185">
        <f t="shared" si="372"/>
        <v>12</v>
      </c>
      <c r="G293" s="8">
        <f t="shared" si="367"/>
        <v>100</v>
      </c>
      <c r="H293" s="18">
        <f t="shared" si="367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24</v>
      </c>
      <c r="Q293" s="18">
        <f t="shared" ref="Q293:Q296" si="379">O293*P293</f>
        <v>12</v>
      </c>
      <c r="R293" s="92">
        <f t="shared" ref="R293:R296" si="380">P293</f>
        <v>24</v>
      </c>
      <c r="S293" s="18">
        <f t="shared" ref="S293:S296" si="381">L293+Q293</f>
        <v>12</v>
      </c>
      <c r="T293" s="16"/>
      <c r="U293" s="18"/>
      <c r="V293" s="16"/>
      <c r="W293" s="18"/>
      <c r="X293" s="21">
        <v>0.5</v>
      </c>
      <c r="Y293" s="14">
        <v>24</v>
      </c>
      <c r="Z293" s="18">
        <f t="shared" si="376"/>
        <v>12</v>
      </c>
      <c r="AA293" s="14">
        <f t="shared" si="377"/>
        <v>24</v>
      </c>
      <c r="AB293" s="18">
        <f t="shared" si="378"/>
        <v>12</v>
      </c>
    </row>
    <row r="294" spans="1:28" s="66" customFormat="1">
      <c r="A294" s="8">
        <f>+A293+0.01</f>
        <v>12.049999999999999</v>
      </c>
      <c r="B294" s="183" t="s">
        <v>193</v>
      </c>
      <c r="C294" s="184">
        <v>24</v>
      </c>
      <c r="D294" s="185">
        <f>C294*0.3</f>
        <v>7.1999999999999993</v>
      </c>
      <c r="E294" s="184">
        <f t="shared" si="371"/>
        <v>24</v>
      </c>
      <c r="F294" s="185">
        <f t="shared" si="372"/>
        <v>7.1999999999999993</v>
      </c>
      <c r="G294" s="8">
        <f t="shared" si="367"/>
        <v>100</v>
      </c>
      <c r="H294" s="18">
        <f t="shared" si="367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24</v>
      </c>
      <c r="Q294" s="18">
        <f t="shared" si="379"/>
        <v>7.1999999999999993</v>
      </c>
      <c r="R294" s="92">
        <f t="shared" si="380"/>
        <v>24</v>
      </c>
      <c r="S294" s="18">
        <f t="shared" si="381"/>
        <v>7.1999999999999993</v>
      </c>
      <c r="T294" s="183"/>
      <c r="U294" s="185"/>
      <c r="V294" s="183"/>
      <c r="W294" s="185"/>
      <c r="X294" s="188">
        <v>0.3</v>
      </c>
      <c r="Y294" s="333">
        <v>24</v>
      </c>
      <c r="Z294" s="18">
        <f t="shared" si="376"/>
        <v>7.1999999999999993</v>
      </c>
      <c r="AA294" s="14">
        <f t="shared" si="377"/>
        <v>24</v>
      </c>
      <c r="AB294" s="18">
        <f t="shared" si="378"/>
        <v>7.1999999999999993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71"/>
        <v>0</v>
      </c>
      <c r="F295" s="185">
        <f t="shared" si="372"/>
        <v>0</v>
      </c>
      <c r="G295" s="8" t="e">
        <f t="shared" si="367"/>
        <v>#DIV/0!</v>
      </c>
      <c r="H295" s="18" t="e">
        <f t="shared" si="367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82">P289</f>
        <v>24</v>
      </c>
      <c r="Q295" s="18">
        <f t="shared" si="379"/>
        <v>2.4000000000000004</v>
      </c>
      <c r="R295" s="92">
        <f t="shared" si="380"/>
        <v>24</v>
      </c>
      <c r="S295" s="18">
        <f t="shared" si="381"/>
        <v>2.4000000000000004</v>
      </c>
      <c r="T295" s="183"/>
      <c r="U295" s="185"/>
      <c r="V295" s="183"/>
      <c r="W295" s="185"/>
      <c r="X295" s="188">
        <v>0.1</v>
      </c>
      <c r="Y295" s="333"/>
      <c r="Z295" s="18">
        <f t="shared" si="376"/>
        <v>0</v>
      </c>
      <c r="AA295" s="14">
        <f t="shared" si="377"/>
        <v>0</v>
      </c>
      <c r="AB295" s="18">
        <f t="shared" si="378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71"/>
        <v>0</v>
      </c>
      <c r="F296" s="185">
        <f t="shared" si="372"/>
        <v>0</v>
      </c>
      <c r="G296" s="8" t="e">
        <f t="shared" si="367"/>
        <v>#DIV/0!</v>
      </c>
      <c r="H296" s="18" t="e">
        <f t="shared" si="367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82"/>
        <v>24</v>
      </c>
      <c r="Q296" s="18">
        <f t="shared" si="379"/>
        <v>2.4000000000000004</v>
      </c>
      <c r="R296" s="92">
        <f t="shared" si="380"/>
        <v>24</v>
      </c>
      <c r="S296" s="18">
        <f t="shared" si="381"/>
        <v>2.4000000000000004</v>
      </c>
      <c r="T296" s="22"/>
      <c r="U296" s="18"/>
      <c r="V296" s="22"/>
      <c r="W296" s="18"/>
      <c r="X296" s="21">
        <v>0.1</v>
      </c>
      <c r="Y296" s="333"/>
      <c r="Z296" s="18">
        <f t="shared" si="376"/>
        <v>0</v>
      </c>
      <c r="AA296" s="14">
        <f t="shared" si="377"/>
        <v>0</v>
      </c>
      <c r="AB296" s="18">
        <f t="shared" si="378"/>
        <v>0</v>
      </c>
    </row>
    <row r="297" spans="1:28" s="50" customFormat="1">
      <c r="A297" s="46"/>
      <c r="B297" s="82" t="s">
        <v>106</v>
      </c>
      <c r="C297" s="83">
        <f>C293</f>
        <v>24</v>
      </c>
      <c r="D297" s="84">
        <f>SUM(D287:D296)</f>
        <v>203.51999999999998</v>
      </c>
      <c r="E297" s="83">
        <f>E293</f>
        <v>24</v>
      </c>
      <c r="F297" s="84">
        <f>SUM(F287:F296)</f>
        <v>203.51999999999998</v>
      </c>
      <c r="G297" s="82"/>
      <c r="H297" s="82"/>
      <c r="I297" s="83">
        <f t="shared" ref="I297" si="383">I293</f>
        <v>0</v>
      </c>
      <c r="J297" s="84">
        <f t="shared" ref="J297" si="384">SUM(J287:J296)</f>
        <v>0</v>
      </c>
      <c r="K297" s="83">
        <f t="shared" ref="K297" si="385">K293</f>
        <v>0</v>
      </c>
      <c r="L297" s="84">
        <f t="shared" ref="L297" si="386">SUM(L287:L296)</f>
        <v>0</v>
      </c>
      <c r="M297" s="82">
        <f t="shared" ref="M297:N297" si="387">SUM(M286:M296)</f>
        <v>0</v>
      </c>
      <c r="N297" s="84">
        <f t="shared" si="387"/>
        <v>0</v>
      </c>
      <c r="O297" s="88"/>
      <c r="P297" s="276">
        <f t="shared" ref="P297" si="388">P293</f>
        <v>24</v>
      </c>
      <c r="Q297" s="84">
        <f t="shared" ref="Q297" si="389">SUM(Q287:Q296)</f>
        <v>285.31199999999995</v>
      </c>
      <c r="R297" s="276">
        <f t="shared" ref="R297" si="390">R293</f>
        <v>24</v>
      </c>
      <c r="S297" s="84">
        <f t="shared" ref="S297" si="391">SUM(S287:S296)</f>
        <v>285.31199999999995</v>
      </c>
      <c r="T297" s="83">
        <f>T293</f>
        <v>0</v>
      </c>
      <c r="U297" s="84">
        <f>SUM(U287:U296)</f>
        <v>0</v>
      </c>
      <c r="V297" s="82">
        <f t="shared" ref="V297:W297" si="392">SUM(V286:V296)</f>
        <v>0</v>
      </c>
      <c r="W297" s="84">
        <f t="shared" si="392"/>
        <v>0</v>
      </c>
      <c r="X297" s="88"/>
      <c r="Y297" s="276">
        <f t="shared" ref="Y297" si="393">Y293</f>
        <v>24</v>
      </c>
      <c r="Z297" s="84">
        <f t="shared" ref="Z297" si="394">SUM(Z287:Z296)</f>
        <v>221.952</v>
      </c>
      <c r="AA297" s="276">
        <f t="shared" ref="AA297" si="395">AA293</f>
        <v>24</v>
      </c>
      <c r="AB297" s="84">
        <f t="shared" ref="AB297" si="396">SUM(AB287:AB296)</f>
        <v>221.952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47</v>
      </c>
      <c r="D299" s="18">
        <f>C299*0.162*12</f>
        <v>91.367999999999995</v>
      </c>
      <c r="E299" s="17">
        <f>C299</f>
        <v>47</v>
      </c>
      <c r="F299" s="18">
        <f>D299</f>
        <v>91.367999999999995</v>
      </c>
      <c r="G299" s="8">
        <f t="shared" ref="G299:H305" si="397">E299/C299*100</f>
        <v>100</v>
      </c>
      <c r="H299" s="18">
        <f t="shared" si="397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47</v>
      </c>
      <c r="Q299" s="18">
        <f>O299*P299*12</f>
        <v>100.50479999999999</v>
      </c>
      <c r="R299" s="92">
        <f>P299</f>
        <v>47</v>
      </c>
      <c r="S299" s="18">
        <f>L299+Q299</f>
        <v>100.50479999999999</v>
      </c>
      <c r="T299" s="16"/>
      <c r="U299" s="18"/>
      <c r="V299" s="16"/>
      <c r="W299" s="18"/>
      <c r="X299" s="21">
        <v>0.1782</v>
      </c>
      <c r="Y299" s="14">
        <v>47</v>
      </c>
      <c r="Z299" s="18">
        <f>X299*Y299*12</f>
        <v>100.50479999999999</v>
      </c>
      <c r="AA299" s="14">
        <f>Y299</f>
        <v>47</v>
      </c>
      <c r="AB299" s="18">
        <f>U299+Z299</f>
        <v>100.50479999999999</v>
      </c>
    </row>
    <row r="300" spans="1:28" s="66" customFormat="1">
      <c r="A300" s="8">
        <f t="shared" ref="A300:A305" si="398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7"/>
        <v>#DIV/0!</v>
      </c>
      <c r="H300" s="18" t="e">
        <f t="shared" si="397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9">P300</f>
        <v>0</v>
      </c>
      <c r="S300" s="18">
        <f t="shared" ref="S300" si="400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401">Y300</f>
        <v>0</v>
      </c>
      <c r="AB300" s="18">
        <f t="shared" ref="AB300" si="402">Z300</f>
        <v>0</v>
      </c>
    </row>
    <row r="301" spans="1:28" s="66" customFormat="1" ht="31.5">
      <c r="A301" s="8">
        <f t="shared" si="398"/>
        <v>13.03</v>
      </c>
      <c r="B301" s="183" t="s">
        <v>191</v>
      </c>
      <c r="C301" s="184"/>
      <c r="D301" s="185"/>
      <c r="E301" s="17"/>
      <c r="F301" s="18"/>
      <c r="G301" s="8" t="e">
        <f t="shared" si="397"/>
        <v>#DIV/0!</v>
      </c>
      <c r="H301" s="18" t="e">
        <f t="shared" si="397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47</v>
      </c>
      <c r="Q301" s="18">
        <f t="shared" ref="Q301:Q305" si="403">O301*P301</f>
        <v>4.7</v>
      </c>
      <c r="R301" s="92">
        <f t="shared" si="399"/>
        <v>47</v>
      </c>
      <c r="S301" s="18">
        <f t="shared" ref="S301:S305" si="404">L301+Q301</f>
        <v>4.7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5">X301*Y301</f>
        <v>0</v>
      </c>
      <c r="AA301" s="14">
        <f t="shared" si="401"/>
        <v>0</v>
      </c>
      <c r="AB301" s="18">
        <f t="shared" ref="AB301:AB305" si="406">U301+Z301</f>
        <v>0</v>
      </c>
    </row>
    <row r="302" spans="1:28" s="66" customFormat="1">
      <c r="A302" s="8">
        <f t="shared" si="398"/>
        <v>13.04</v>
      </c>
      <c r="B302" s="16" t="s">
        <v>192</v>
      </c>
      <c r="C302" s="17">
        <f>C299</f>
        <v>47</v>
      </c>
      <c r="D302" s="18">
        <f>C302*0.1</f>
        <v>4.7</v>
      </c>
      <c r="E302" s="17">
        <f>C302</f>
        <v>47</v>
      </c>
      <c r="F302" s="18">
        <f>D302</f>
        <v>4.7</v>
      </c>
      <c r="G302" s="8">
        <f t="shared" si="397"/>
        <v>100</v>
      </c>
      <c r="H302" s="18">
        <f t="shared" si="397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47</v>
      </c>
      <c r="Q302" s="18">
        <f t="shared" si="403"/>
        <v>4.7</v>
      </c>
      <c r="R302" s="92">
        <f t="shared" si="399"/>
        <v>47</v>
      </c>
      <c r="S302" s="18">
        <f t="shared" si="404"/>
        <v>4.7</v>
      </c>
      <c r="T302" s="16"/>
      <c r="U302" s="18"/>
      <c r="V302" s="16"/>
      <c r="W302" s="18"/>
      <c r="X302" s="21">
        <v>0.1</v>
      </c>
      <c r="Y302" s="14">
        <v>47</v>
      </c>
      <c r="Z302" s="18">
        <f t="shared" si="405"/>
        <v>4.7</v>
      </c>
      <c r="AA302" s="14">
        <f t="shared" si="401"/>
        <v>47</v>
      </c>
      <c r="AB302" s="18">
        <f t="shared" si="406"/>
        <v>4.7</v>
      </c>
    </row>
    <row r="303" spans="1:28" s="66" customFormat="1">
      <c r="A303" s="8">
        <f t="shared" si="398"/>
        <v>13.049999999999999</v>
      </c>
      <c r="B303" s="183" t="s">
        <v>198</v>
      </c>
      <c r="C303" s="184">
        <f>C302</f>
        <v>47</v>
      </c>
      <c r="D303" s="185">
        <f>C303*0.12</f>
        <v>5.64</v>
      </c>
      <c r="E303" s="17">
        <f>C303</f>
        <v>47</v>
      </c>
      <c r="F303" s="18">
        <f>D303</f>
        <v>5.64</v>
      </c>
      <c r="G303" s="8">
        <f t="shared" si="397"/>
        <v>100</v>
      </c>
      <c r="H303" s="18">
        <f t="shared" si="397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47</v>
      </c>
      <c r="Q303" s="18">
        <f t="shared" si="403"/>
        <v>5.64</v>
      </c>
      <c r="R303" s="92">
        <f t="shared" si="399"/>
        <v>47</v>
      </c>
      <c r="S303" s="18">
        <f t="shared" si="404"/>
        <v>5.64</v>
      </c>
      <c r="T303" s="183"/>
      <c r="U303" s="185"/>
      <c r="V303" s="183"/>
      <c r="W303" s="185"/>
      <c r="X303" s="188">
        <v>0.12</v>
      </c>
      <c r="Y303" s="333">
        <v>47</v>
      </c>
      <c r="Z303" s="18">
        <f t="shared" si="405"/>
        <v>5.64</v>
      </c>
      <c r="AA303" s="14">
        <f t="shared" si="401"/>
        <v>47</v>
      </c>
      <c r="AB303" s="18">
        <f t="shared" si="406"/>
        <v>5.64</v>
      </c>
    </row>
    <row r="304" spans="1:28" s="66" customFormat="1">
      <c r="A304" s="8">
        <f t="shared" si="398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7"/>
        <v>#DIV/0!</v>
      </c>
      <c r="H304" s="18" t="e">
        <f t="shared" si="397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47</v>
      </c>
      <c r="Q304" s="18">
        <f t="shared" si="403"/>
        <v>1.41</v>
      </c>
      <c r="R304" s="92">
        <f t="shared" si="399"/>
        <v>47</v>
      </c>
      <c r="S304" s="18">
        <f t="shared" si="404"/>
        <v>1.41</v>
      </c>
      <c r="T304" s="183"/>
      <c r="U304" s="185"/>
      <c r="V304" s="183"/>
      <c r="W304" s="185"/>
      <c r="X304" s="188">
        <v>0.03</v>
      </c>
      <c r="Y304" s="333"/>
      <c r="Z304" s="18">
        <f t="shared" si="405"/>
        <v>0</v>
      </c>
      <c r="AA304" s="14">
        <f t="shared" si="401"/>
        <v>0</v>
      </c>
      <c r="AB304" s="18">
        <f t="shared" si="406"/>
        <v>0</v>
      </c>
    </row>
    <row r="305" spans="1:28" s="66" customFormat="1">
      <c r="A305" s="8">
        <f t="shared" si="398"/>
        <v>13.069999999999999</v>
      </c>
      <c r="B305" s="22" t="s">
        <v>195</v>
      </c>
      <c r="C305" s="17"/>
      <c r="D305" s="18"/>
      <c r="E305" s="17"/>
      <c r="F305" s="18"/>
      <c r="G305" s="8" t="e">
        <f t="shared" si="397"/>
        <v>#DIV/0!</v>
      </c>
      <c r="H305" s="18" t="e">
        <f t="shared" si="397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47</v>
      </c>
      <c r="Q305" s="18">
        <f t="shared" si="403"/>
        <v>0.94000000000000006</v>
      </c>
      <c r="R305" s="92">
        <f t="shared" si="399"/>
        <v>47</v>
      </c>
      <c r="S305" s="18">
        <f t="shared" si="404"/>
        <v>0.94000000000000006</v>
      </c>
      <c r="T305" s="22"/>
      <c r="U305" s="18"/>
      <c r="V305" s="22"/>
      <c r="W305" s="18"/>
      <c r="X305" s="21">
        <v>0.02</v>
      </c>
      <c r="Y305" s="14"/>
      <c r="Z305" s="18">
        <f t="shared" si="405"/>
        <v>0</v>
      </c>
      <c r="AA305" s="14">
        <f t="shared" si="401"/>
        <v>0</v>
      </c>
      <c r="AB305" s="18">
        <f t="shared" si="406"/>
        <v>0</v>
      </c>
    </row>
    <row r="306" spans="1:28" s="50" customFormat="1">
      <c r="A306" s="46"/>
      <c r="B306" s="82" t="s">
        <v>106</v>
      </c>
      <c r="C306" s="83">
        <f>C302</f>
        <v>47</v>
      </c>
      <c r="D306" s="84">
        <f>SUM(D299:D305)</f>
        <v>101.708</v>
      </c>
      <c r="E306" s="83"/>
      <c r="F306" s="84">
        <f>SUM(F299:F305)</f>
        <v>101.708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47</v>
      </c>
      <c r="Q306" s="84">
        <f>SUM(Q299:Q305)</f>
        <v>117.89479999999999</v>
      </c>
      <c r="R306" s="276">
        <f>R302</f>
        <v>47</v>
      </c>
      <c r="S306" s="84">
        <f>SUM(S299:S305)</f>
        <v>117.89479999999999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47</v>
      </c>
      <c r="Z306" s="84">
        <f>SUM(Z299:Z305)</f>
        <v>110.84479999999999</v>
      </c>
      <c r="AA306" s="276">
        <f>AA302</f>
        <v>47</v>
      </c>
      <c r="AB306" s="84">
        <f>SUM(AB299:AB305)</f>
        <v>110.84479999999999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7">E308/C308*100</f>
        <v>#DIV/0!</v>
      </c>
      <c r="H308" s="18" t="e">
        <f t="shared" si="407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7"/>
        <v>#DIV/0!</v>
      </c>
      <c r="H309" s="18" t="e">
        <f t="shared" si="407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8">Y309</f>
        <v>0</v>
      </c>
      <c r="AB309" s="18">
        <f t="shared" ref="AB309:AB310" si="409">U309+Z309</f>
        <v>0</v>
      </c>
    </row>
    <row r="310" spans="1:28" s="132" customFormat="1">
      <c r="A310" s="126"/>
      <c r="B310" s="127" t="s">
        <v>202</v>
      </c>
      <c r="C310" s="128"/>
      <c r="D310" s="129">
        <v>50</v>
      </c>
      <c r="E310" s="189"/>
      <c r="F310" s="129"/>
      <c r="G310" s="8" t="e">
        <f t="shared" si="407"/>
        <v>#DIV/0!</v>
      </c>
      <c r="H310" s="18">
        <f t="shared" si="407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8"/>
        <v>0</v>
      </c>
      <c r="AB310" s="18">
        <f t="shared" si="409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50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10">SUM(I309:I310)</f>
        <v>0</v>
      </c>
      <c r="J311" s="84">
        <f t="shared" ref="J311" si="411">J309+J310</f>
        <v>0</v>
      </c>
      <c r="K311" s="83">
        <f t="shared" ref="K311" si="412">SUM(K309:K310)</f>
        <v>0</v>
      </c>
      <c r="L311" s="84">
        <f t="shared" ref="L311" si="413">L309+L310</f>
        <v>0</v>
      </c>
      <c r="M311" s="82">
        <f t="shared" ref="M311:N311" si="414">SUM(M309:M310)</f>
        <v>0</v>
      </c>
      <c r="N311" s="84">
        <f t="shared" si="414"/>
        <v>0</v>
      </c>
      <c r="O311" s="88"/>
      <c r="P311" s="276">
        <f t="shared" ref="P311" si="415">SUM(P309:P310)</f>
        <v>0</v>
      </c>
      <c r="Q311" s="84">
        <f t="shared" ref="Q311" si="416">Q309+Q310</f>
        <v>50</v>
      </c>
      <c r="R311" s="276">
        <f t="shared" ref="R311" si="417">SUM(R309:R310)</f>
        <v>0</v>
      </c>
      <c r="S311" s="84">
        <f t="shared" ref="S311" si="418">S309+S310</f>
        <v>50</v>
      </c>
      <c r="T311" s="83">
        <f>SUM(T309:T310)</f>
        <v>0</v>
      </c>
      <c r="U311" s="84">
        <f>U309+U310</f>
        <v>0</v>
      </c>
      <c r="V311" s="82">
        <f t="shared" ref="V311:W311" si="419">SUM(V309:V310)</f>
        <v>0</v>
      </c>
      <c r="W311" s="84">
        <f t="shared" si="419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20">X313*Y313</f>
        <v>0</v>
      </c>
      <c r="AA313" s="14">
        <f t="shared" ref="AA313:AA314" si="421">Y313</f>
        <v>0</v>
      </c>
      <c r="AB313" s="18">
        <f t="shared" ref="AB313:AB314" si="422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20"/>
        <v>0</v>
      </c>
      <c r="AA314" s="14">
        <f t="shared" si="421"/>
        <v>0</v>
      </c>
      <c r="AB314" s="18">
        <f t="shared" si="422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3">I313+I314</f>
        <v>0</v>
      </c>
      <c r="J315" s="84">
        <f t="shared" si="423"/>
        <v>0</v>
      </c>
      <c r="K315" s="83">
        <f t="shared" si="423"/>
        <v>0</v>
      </c>
      <c r="L315" s="84">
        <f t="shared" si="423"/>
        <v>0</v>
      </c>
      <c r="M315" s="82">
        <f t="shared" ref="M315:N315" si="424">SUM(M313:M314)</f>
        <v>0</v>
      </c>
      <c r="N315" s="84">
        <f t="shared" si="424"/>
        <v>0</v>
      </c>
      <c r="O315" s="88"/>
      <c r="P315" s="276">
        <f t="shared" ref="P315:S315" si="425">P313+P314</f>
        <v>0</v>
      </c>
      <c r="Q315" s="84">
        <f t="shared" si="425"/>
        <v>0</v>
      </c>
      <c r="R315" s="276">
        <f t="shared" si="425"/>
        <v>0</v>
      </c>
      <c r="S315" s="84">
        <f t="shared" si="425"/>
        <v>0</v>
      </c>
      <c r="T315" s="83">
        <f>T313+T314</f>
        <v>0</v>
      </c>
      <c r="U315" s="84">
        <f>U313+U314</f>
        <v>0</v>
      </c>
      <c r="V315" s="82">
        <f t="shared" ref="V315:W315" si="426">SUM(V313:V314)</f>
        <v>0</v>
      </c>
      <c r="W315" s="84">
        <f t="shared" si="426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7">E318/C318*100</f>
        <v>#DIV/0!</v>
      </c>
      <c r="H318" s="18" t="e">
        <f t="shared" si="427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7"/>
        <v>#DIV/0!</v>
      </c>
      <c r="H319" s="18" t="e">
        <f t="shared" si="427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1387</v>
      </c>
      <c r="Q319" s="18">
        <f>O319*P319</f>
        <v>6.9350000000000005</v>
      </c>
      <c r="R319" s="92">
        <f>P319</f>
        <v>1387</v>
      </c>
      <c r="S319" s="18">
        <f>L319+Q319</f>
        <v>6.9350000000000005</v>
      </c>
      <c r="T319" s="127"/>
      <c r="U319" s="129"/>
      <c r="V319" s="127"/>
      <c r="W319" s="129"/>
      <c r="X319" s="131">
        <v>5.0000000000000001E-3</v>
      </c>
      <c r="Y319" s="108">
        <v>1387</v>
      </c>
      <c r="Z319" s="18">
        <f t="shared" ref="Z319:Z321" si="428">X319*Y319</f>
        <v>6.9350000000000005</v>
      </c>
      <c r="AA319" s="14">
        <f t="shared" ref="AA319:AA321" si="429">Y319</f>
        <v>1387</v>
      </c>
      <c r="AB319" s="18">
        <f t="shared" ref="AB319:AB321" si="430">U319+Z319</f>
        <v>6.9350000000000005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7"/>
        <v>#DIV/0!</v>
      </c>
      <c r="H320" s="18" t="e">
        <f t="shared" si="427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1643</v>
      </c>
      <c r="Q320" s="18">
        <f t="shared" ref="Q320:Q321" si="431">O320*P320</f>
        <v>8.2149999999999999</v>
      </c>
      <c r="R320" s="92">
        <f t="shared" ref="R320:R321" si="432">P320</f>
        <v>1643</v>
      </c>
      <c r="S320" s="18">
        <f t="shared" ref="S320:S321" si="433">L320+Q320</f>
        <v>8.2149999999999999</v>
      </c>
      <c r="T320" s="127"/>
      <c r="U320" s="129"/>
      <c r="V320" s="127"/>
      <c r="W320" s="129"/>
      <c r="X320" s="131">
        <v>5.0000000000000001E-3</v>
      </c>
      <c r="Y320" s="108">
        <v>1643</v>
      </c>
      <c r="Z320" s="18">
        <f t="shared" si="428"/>
        <v>8.2149999999999999</v>
      </c>
      <c r="AA320" s="14">
        <f t="shared" si="429"/>
        <v>1643</v>
      </c>
      <c r="AB320" s="18">
        <f t="shared" si="430"/>
        <v>8.2149999999999999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7"/>
        <v>#DIV/0!</v>
      </c>
      <c r="H321" s="18" t="e">
        <f t="shared" si="427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1874</v>
      </c>
      <c r="Q321" s="18">
        <f t="shared" si="431"/>
        <v>9.370000000000001</v>
      </c>
      <c r="R321" s="92">
        <f t="shared" si="432"/>
        <v>1874</v>
      </c>
      <c r="S321" s="18">
        <f t="shared" si="433"/>
        <v>9.370000000000001</v>
      </c>
      <c r="T321" s="127"/>
      <c r="U321" s="129"/>
      <c r="V321" s="127"/>
      <c r="W321" s="129"/>
      <c r="X321" s="131">
        <v>5.0000000000000001E-3</v>
      </c>
      <c r="Y321" s="108">
        <v>1874</v>
      </c>
      <c r="Z321" s="18">
        <f t="shared" si="428"/>
        <v>9.370000000000001</v>
      </c>
      <c r="AA321" s="14">
        <f t="shared" si="429"/>
        <v>1874</v>
      </c>
      <c r="AB321" s="18">
        <f t="shared" si="430"/>
        <v>9.370000000000001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4">SUM(I319:I321)</f>
        <v>0</v>
      </c>
      <c r="J322" s="84">
        <f t="shared" si="434"/>
        <v>0</v>
      </c>
      <c r="K322" s="83">
        <f t="shared" si="434"/>
        <v>0</v>
      </c>
      <c r="L322" s="84">
        <f t="shared" si="434"/>
        <v>0</v>
      </c>
      <c r="M322" s="82">
        <f t="shared" ref="M322:N322" si="435">SUM(M319:M321)</f>
        <v>0</v>
      </c>
      <c r="N322" s="84">
        <f t="shared" si="435"/>
        <v>0</v>
      </c>
      <c r="O322" s="88"/>
      <c r="P322" s="276">
        <f t="shared" ref="P322:S322" si="436">SUM(P319:P321)</f>
        <v>4904</v>
      </c>
      <c r="Q322" s="84">
        <f t="shared" si="436"/>
        <v>24.520000000000003</v>
      </c>
      <c r="R322" s="276">
        <f t="shared" si="436"/>
        <v>4904</v>
      </c>
      <c r="S322" s="84">
        <f t="shared" si="436"/>
        <v>24.520000000000003</v>
      </c>
      <c r="T322" s="83">
        <f>SUM(T319:T321)</f>
        <v>0</v>
      </c>
      <c r="U322" s="84">
        <f>SUM(U319:U321)</f>
        <v>0</v>
      </c>
      <c r="V322" s="82">
        <f t="shared" ref="V322:W322" si="437">SUM(V319:V321)</f>
        <v>0</v>
      </c>
      <c r="W322" s="84">
        <f t="shared" si="437"/>
        <v>0</v>
      </c>
      <c r="X322" s="88"/>
      <c r="Y322" s="276">
        <f>SUM(Y319:Y321)</f>
        <v>4904</v>
      </c>
      <c r="Z322" s="84">
        <f>SUM(Z319:Z321)</f>
        <v>24.520000000000003</v>
      </c>
      <c r="AA322" s="276">
        <f>SUM(AA319:AA321)</f>
        <v>4904</v>
      </c>
      <c r="AB322" s="84">
        <f>SUM(AB319:AB321)</f>
        <v>24.520000000000003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686</v>
      </c>
      <c r="D324" s="18">
        <v>34.300000000000004</v>
      </c>
      <c r="E324" s="17">
        <f t="shared" ref="E324:F325" si="438">C324</f>
        <v>686</v>
      </c>
      <c r="F324" s="18">
        <f t="shared" si="438"/>
        <v>34.300000000000004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685</v>
      </c>
      <c r="Q324" s="18">
        <f t="shared" ref="Q324:Q325" si="439">O324*P324</f>
        <v>34.25</v>
      </c>
      <c r="R324" s="92">
        <f t="shared" ref="R324:R325" si="440">P324</f>
        <v>685</v>
      </c>
      <c r="S324" s="18">
        <f t="shared" ref="S324:S325" si="441">L324+Q324</f>
        <v>34.25</v>
      </c>
      <c r="T324" s="16"/>
      <c r="U324" s="18"/>
      <c r="V324" s="16"/>
      <c r="W324" s="18"/>
      <c r="X324" s="21">
        <v>0.05</v>
      </c>
      <c r="Y324" s="14">
        <v>682</v>
      </c>
      <c r="Z324" s="18">
        <f t="shared" ref="Z324:Z325" si="442">X324*Y324</f>
        <v>34.1</v>
      </c>
      <c r="AA324" s="14">
        <f t="shared" ref="AA324:AA325" si="443">Y324</f>
        <v>682</v>
      </c>
      <c r="AB324" s="18">
        <f t="shared" ref="AB324:AB325" si="444">U324+Z324</f>
        <v>34.1</v>
      </c>
      <c r="AC324" s="343">
        <f>P324-Y324</f>
        <v>3</v>
      </c>
    </row>
    <row r="325" spans="1:29" s="66" customFormat="1">
      <c r="A325" s="8">
        <v>17.02</v>
      </c>
      <c r="B325" s="16" t="s">
        <v>205</v>
      </c>
      <c r="C325" s="17">
        <v>367</v>
      </c>
      <c r="D325" s="18">
        <v>25.69</v>
      </c>
      <c r="E325" s="17">
        <f t="shared" si="438"/>
        <v>367</v>
      </c>
      <c r="F325" s="18">
        <f t="shared" si="438"/>
        <v>25.69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362</v>
      </c>
      <c r="Q325" s="18">
        <f t="shared" si="439"/>
        <v>25.340000000000003</v>
      </c>
      <c r="R325" s="92">
        <f t="shared" si="440"/>
        <v>362</v>
      </c>
      <c r="S325" s="18">
        <f t="shared" si="441"/>
        <v>25.340000000000003</v>
      </c>
      <c r="T325" s="16"/>
      <c r="U325" s="18"/>
      <c r="V325" s="16"/>
      <c r="W325" s="18"/>
      <c r="X325" s="21">
        <v>7.0000000000000007E-2</v>
      </c>
      <c r="Y325" s="14">
        <v>361</v>
      </c>
      <c r="Z325" s="18">
        <f t="shared" si="442"/>
        <v>25.270000000000003</v>
      </c>
      <c r="AA325" s="14">
        <f t="shared" si="443"/>
        <v>361</v>
      </c>
      <c r="AB325" s="18">
        <f t="shared" si="444"/>
        <v>25.270000000000003</v>
      </c>
      <c r="AC325" s="343">
        <f>P325-Y325</f>
        <v>1</v>
      </c>
    </row>
    <row r="326" spans="1:29" s="50" customFormat="1">
      <c r="A326" s="46"/>
      <c r="B326" s="82" t="s">
        <v>106</v>
      </c>
      <c r="C326" s="83">
        <f>SUM(C324:C325)</f>
        <v>1053</v>
      </c>
      <c r="D326" s="84">
        <f>SUM(D324:D325)</f>
        <v>59.990000000000009</v>
      </c>
      <c r="E326" s="83">
        <f>SUM(E324:E325)</f>
        <v>1053</v>
      </c>
      <c r="F326" s="84">
        <f>SUM(F324:F325)</f>
        <v>59.990000000000009</v>
      </c>
      <c r="G326" s="82"/>
      <c r="H326" s="82"/>
      <c r="I326" s="83">
        <f t="shared" ref="I326:L326" si="445">SUM(I324:I325)</f>
        <v>0</v>
      </c>
      <c r="J326" s="84">
        <f t="shared" si="445"/>
        <v>0</v>
      </c>
      <c r="K326" s="83">
        <f t="shared" si="445"/>
        <v>0</v>
      </c>
      <c r="L326" s="84">
        <f t="shared" si="445"/>
        <v>0</v>
      </c>
      <c r="M326" s="82">
        <f t="shared" ref="M326:N326" si="446">SUM(M324:M325)</f>
        <v>0</v>
      </c>
      <c r="N326" s="84">
        <f t="shared" si="446"/>
        <v>0</v>
      </c>
      <c r="O326" s="88"/>
      <c r="P326" s="276">
        <f t="shared" ref="P326:S326" si="447">SUM(P324:P325)</f>
        <v>1047</v>
      </c>
      <c r="Q326" s="84">
        <f t="shared" si="447"/>
        <v>59.59</v>
      </c>
      <c r="R326" s="276">
        <f t="shared" si="447"/>
        <v>1047</v>
      </c>
      <c r="S326" s="84">
        <f t="shared" si="447"/>
        <v>59.59</v>
      </c>
      <c r="T326" s="83">
        <f>SUM(T324:T325)</f>
        <v>0</v>
      </c>
      <c r="U326" s="84">
        <f>SUM(U324:U325)</f>
        <v>0</v>
      </c>
      <c r="V326" s="82">
        <f t="shared" ref="V326:W326" si="448">SUM(V324:V325)</f>
        <v>0</v>
      </c>
      <c r="W326" s="84">
        <f t="shared" si="448"/>
        <v>0</v>
      </c>
      <c r="X326" s="88"/>
      <c r="Y326" s="276">
        <f t="shared" ref="Y326:AB326" si="449">SUM(Y324:Y325)</f>
        <v>1043</v>
      </c>
      <c r="Z326" s="84">
        <f t="shared" si="449"/>
        <v>59.370000000000005</v>
      </c>
      <c r="AA326" s="276">
        <f t="shared" si="449"/>
        <v>1043</v>
      </c>
      <c r="AB326" s="84">
        <f t="shared" si="449"/>
        <v>59.370000000000005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50">I328+I329</f>
        <v>0</v>
      </c>
      <c r="J330" s="84">
        <f t="shared" si="450"/>
        <v>0</v>
      </c>
      <c r="K330" s="83">
        <f t="shared" si="450"/>
        <v>0</v>
      </c>
      <c r="L330" s="84">
        <f t="shared" si="450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51">P328+P329</f>
        <v>0</v>
      </c>
      <c r="Q330" s="84">
        <f t="shared" si="451"/>
        <v>0</v>
      </c>
      <c r="R330" s="276">
        <f t="shared" si="451"/>
        <v>0</v>
      </c>
      <c r="S330" s="84">
        <f t="shared" si="451"/>
        <v>0</v>
      </c>
      <c r="T330" s="83">
        <f t="shared" si="451"/>
        <v>0</v>
      </c>
      <c r="U330" s="84">
        <f t="shared" si="451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711</v>
      </c>
      <c r="D332" s="18">
        <v>53.33</v>
      </c>
      <c r="E332" s="17">
        <f t="shared" ref="E332:F332" si="452">C332</f>
        <v>711</v>
      </c>
      <c r="F332" s="18">
        <f t="shared" si="452"/>
        <v>53.33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728</v>
      </c>
      <c r="Q332" s="18">
        <v>54.6</v>
      </c>
      <c r="R332" s="92">
        <f>P332</f>
        <v>728</v>
      </c>
      <c r="S332" s="18">
        <f>L332+Q332</f>
        <v>54.6</v>
      </c>
      <c r="T332" s="16"/>
      <c r="U332" s="18"/>
      <c r="V332" s="16"/>
      <c r="W332" s="18"/>
      <c r="X332" s="21"/>
      <c r="Y332" s="14">
        <v>728</v>
      </c>
      <c r="Z332" s="18">
        <v>54.6</v>
      </c>
      <c r="AA332" s="14">
        <f>Y332</f>
        <v>728</v>
      </c>
      <c r="AB332" s="18">
        <f>U332+Z332</f>
        <v>54.6</v>
      </c>
    </row>
    <row r="333" spans="1:29" s="50" customFormat="1">
      <c r="A333" s="46"/>
      <c r="B333" s="82" t="s">
        <v>106</v>
      </c>
      <c r="C333" s="83">
        <f>C332</f>
        <v>711</v>
      </c>
      <c r="D333" s="84">
        <f>D332</f>
        <v>53.33</v>
      </c>
      <c r="E333" s="83">
        <f>E332</f>
        <v>711</v>
      </c>
      <c r="F333" s="84">
        <f>F332</f>
        <v>53.33</v>
      </c>
      <c r="G333" s="82"/>
      <c r="H333" s="82"/>
      <c r="I333" s="83">
        <f t="shared" ref="I333:L333" si="453">I332</f>
        <v>0</v>
      </c>
      <c r="J333" s="84">
        <f t="shared" si="453"/>
        <v>0</v>
      </c>
      <c r="K333" s="83">
        <f t="shared" si="453"/>
        <v>0</v>
      </c>
      <c r="L333" s="84">
        <f t="shared" si="453"/>
        <v>0</v>
      </c>
      <c r="M333" s="82">
        <f t="shared" ref="M333:N333" si="454">M332</f>
        <v>0</v>
      </c>
      <c r="N333" s="84">
        <f t="shared" si="454"/>
        <v>0</v>
      </c>
      <c r="O333" s="88"/>
      <c r="P333" s="276">
        <f t="shared" ref="P333:S333" si="455">P332</f>
        <v>728</v>
      </c>
      <c r="Q333" s="84">
        <f t="shared" si="455"/>
        <v>54.6</v>
      </c>
      <c r="R333" s="276">
        <f t="shared" si="455"/>
        <v>728</v>
      </c>
      <c r="S333" s="84">
        <f t="shared" si="455"/>
        <v>54.6</v>
      </c>
      <c r="T333" s="83">
        <f>T332</f>
        <v>0</v>
      </c>
      <c r="U333" s="84">
        <f>U332</f>
        <v>0</v>
      </c>
      <c r="V333" s="82">
        <f t="shared" ref="V333:W333" si="456">V332</f>
        <v>0</v>
      </c>
      <c r="W333" s="84">
        <f t="shared" si="456"/>
        <v>0</v>
      </c>
      <c r="X333" s="88"/>
      <c r="Y333" s="276">
        <f>Y332</f>
        <v>728</v>
      </c>
      <c r="Z333" s="84">
        <f>Z332</f>
        <v>54.6</v>
      </c>
      <c r="AA333" s="276">
        <f>AA332</f>
        <v>728</v>
      </c>
      <c r="AB333" s="84">
        <f>AB332</f>
        <v>54.6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6160</v>
      </c>
      <c r="D336" s="18">
        <v>184.8</v>
      </c>
      <c r="E336" s="17">
        <f>C336</f>
        <v>6160</v>
      </c>
      <c r="F336" s="18">
        <f>D336</f>
        <v>184.8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1047</v>
      </c>
      <c r="Q336" s="18">
        <f>O336*P336</f>
        <v>31.41</v>
      </c>
      <c r="R336" s="92">
        <f>P336</f>
        <v>1047</v>
      </c>
      <c r="S336" s="18">
        <f>L336+Q336</f>
        <v>31.41</v>
      </c>
      <c r="T336" s="16"/>
      <c r="U336" s="18"/>
      <c r="V336" s="16"/>
      <c r="W336" s="18"/>
      <c r="X336" s="21">
        <v>0.03</v>
      </c>
      <c r="Y336" s="14">
        <v>707</v>
      </c>
      <c r="Z336" s="18">
        <f t="shared" ref="Z336" si="457">X336*Y336</f>
        <v>21.21</v>
      </c>
      <c r="AA336" s="14">
        <f t="shared" ref="AA336" si="458">Y336</f>
        <v>707</v>
      </c>
      <c r="AB336" s="18">
        <f t="shared" ref="AB336" si="459">U336+Z336</f>
        <v>21.21</v>
      </c>
    </row>
    <row r="337" spans="1:28" s="50" customFormat="1">
      <c r="A337" s="46"/>
      <c r="B337" s="82" t="s">
        <v>106</v>
      </c>
      <c r="C337" s="83">
        <f>C336</f>
        <v>6160</v>
      </c>
      <c r="D337" s="84">
        <f>D336</f>
        <v>184.8</v>
      </c>
      <c r="E337" s="83">
        <f>E336</f>
        <v>6160</v>
      </c>
      <c r="F337" s="84">
        <f>F336</f>
        <v>184.8</v>
      </c>
      <c r="G337" s="82"/>
      <c r="H337" s="82"/>
      <c r="I337" s="83">
        <f t="shared" ref="I337:L337" si="460">I336</f>
        <v>0</v>
      </c>
      <c r="J337" s="84">
        <f t="shared" si="460"/>
        <v>0</v>
      </c>
      <c r="K337" s="83">
        <f t="shared" si="460"/>
        <v>0</v>
      </c>
      <c r="L337" s="84">
        <f t="shared" si="460"/>
        <v>0</v>
      </c>
      <c r="M337" s="82">
        <f t="shared" ref="M337:N337" si="461">SUM(M336:M336)</f>
        <v>0</v>
      </c>
      <c r="N337" s="84">
        <f t="shared" si="461"/>
        <v>0</v>
      </c>
      <c r="O337" s="88"/>
      <c r="P337" s="276">
        <f t="shared" ref="P337:S337" si="462">P336</f>
        <v>1047</v>
      </c>
      <c r="Q337" s="84">
        <f t="shared" si="462"/>
        <v>31.41</v>
      </c>
      <c r="R337" s="276">
        <f t="shared" si="462"/>
        <v>1047</v>
      </c>
      <c r="S337" s="84">
        <f t="shared" si="462"/>
        <v>31.41</v>
      </c>
      <c r="T337" s="83">
        <f>T336</f>
        <v>0</v>
      </c>
      <c r="U337" s="84">
        <f>U336</f>
        <v>0</v>
      </c>
      <c r="V337" s="82">
        <f t="shared" ref="V337:W337" si="463">SUM(V336:V336)</f>
        <v>0</v>
      </c>
      <c r="W337" s="84">
        <f t="shared" si="463"/>
        <v>0</v>
      </c>
      <c r="X337" s="88"/>
      <c r="Y337" s="276">
        <f t="shared" ref="Y337:AB337" si="464">Y336</f>
        <v>707</v>
      </c>
      <c r="Z337" s="84">
        <f t="shared" si="464"/>
        <v>21.21</v>
      </c>
      <c r="AA337" s="276">
        <f t="shared" si="464"/>
        <v>707</v>
      </c>
      <c r="AB337" s="84">
        <f t="shared" si="464"/>
        <v>21.21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12.5</v>
      </c>
      <c r="E339" s="19"/>
      <c r="F339" s="18">
        <f>D339</f>
        <v>12.5</v>
      </c>
      <c r="G339" s="8" t="e">
        <f t="shared" ref="G339:H342" si="465">E339/C339*100</f>
        <v>#DIV/0!</v>
      </c>
      <c r="H339" s="18">
        <f t="shared" si="465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6">Y339</f>
        <v>0</v>
      </c>
      <c r="AB339" s="18">
        <f t="shared" ref="AB339:AB342" si="467">U339+Z339</f>
        <v>12.5</v>
      </c>
    </row>
    <row r="340" spans="1:28">
      <c r="A340" s="8">
        <v>21.02</v>
      </c>
      <c r="B340" s="16" t="s">
        <v>223</v>
      </c>
      <c r="C340" s="17"/>
      <c r="D340" s="18">
        <v>12.5</v>
      </c>
      <c r="E340" s="19"/>
      <c r="F340" s="18">
        <f t="shared" ref="F340:F342" si="468">D340</f>
        <v>12.5</v>
      </c>
      <c r="G340" s="8" t="e">
        <f t="shared" si="465"/>
        <v>#DIV/0!</v>
      </c>
      <c r="H340" s="18">
        <f t="shared" si="465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9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6"/>
        <v>0</v>
      </c>
      <c r="AB340" s="18">
        <f t="shared" si="467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12.5</v>
      </c>
      <c r="E341" s="19"/>
      <c r="F341" s="18">
        <f t="shared" si="468"/>
        <v>12.5</v>
      </c>
      <c r="G341" s="8" t="e">
        <f t="shared" si="465"/>
        <v>#DIV/0!</v>
      </c>
      <c r="H341" s="18">
        <f t="shared" si="465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9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6"/>
        <v>0</v>
      </c>
      <c r="AB341" s="18">
        <f t="shared" si="467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12.5</v>
      </c>
      <c r="E342" s="19"/>
      <c r="F342" s="18">
        <f t="shared" si="468"/>
        <v>12.5</v>
      </c>
      <c r="G342" s="8" t="e">
        <f t="shared" si="465"/>
        <v>#DIV/0!</v>
      </c>
      <c r="H342" s="18">
        <f t="shared" si="465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9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6"/>
        <v>0</v>
      </c>
      <c r="AB342" s="18">
        <f t="shared" si="467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50</v>
      </c>
      <c r="E343" s="82"/>
      <c r="F343" s="84">
        <f>SUM(F339:F342)</f>
        <v>50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70">SUM(M339:M342)</f>
        <v>0</v>
      </c>
      <c r="N343" s="84">
        <f t="shared" si="470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71">SUM(V339:V342)</f>
        <v>0</v>
      </c>
      <c r="W343" s="84">
        <f t="shared" si="471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5970</v>
      </c>
      <c r="D346" s="18">
        <v>17.91</v>
      </c>
      <c r="E346" s="17">
        <v>4128</v>
      </c>
      <c r="F346" s="18">
        <v>12.384</v>
      </c>
      <c r="G346" s="8">
        <f>E346/C346*100</f>
        <v>69.145728643216074</v>
      </c>
      <c r="H346" s="18">
        <f>F346/D346*100</f>
        <v>69.145728643216088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6282</v>
      </c>
      <c r="Q346" s="18">
        <f>O346*P346</f>
        <v>18.846</v>
      </c>
      <c r="R346" s="92">
        <f>P346</f>
        <v>6282</v>
      </c>
      <c r="S346" s="18">
        <f>L346+Q346</f>
        <v>18.846</v>
      </c>
      <c r="T346" s="16"/>
      <c r="U346" s="18"/>
      <c r="V346" s="16"/>
      <c r="W346" s="18"/>
      <c r="X346" s="21">
        <v>3.0000000000000001E-3</v>
      </c>
      <c r="Y346" s="14">
        <v>4236</v>
      </c>
      <c r="Z346" s="18">
        <f t="shared" ref="Z346" si="472">X346*Y346</f>
        <v>12.708</v>
      </c>
      <c r="AA346" s="14">
        <f t="shared" ref="AA346" si="473">Y346</f>
        <v>4236</v>
      </c>
      <c r="AB346" s="18">
        <f t="shared" ref="AB346" si="474">U346+Z346</f>
        <v>12.708</v>
      </c>
    </row>
    <row r="347" spans="1:28" s="50" customFormat="1">
      <c r="A347" s="46"/>
      <c r="B347" s="47" t="s">
        <v>104</v>
      </c>
      <c r="C347" s="48">
        <f>C346</f>
        <v>5970</v>
      </c>
      <c r="D347" s="49">
        <f>D346</f>
        <v>17.91</v>
      </c>
      <c r="E347" s="48">
        <f>E346</f>
        <v>4128</v>
      </c>
      <c r="F347" s="49">
        <f>F346</f>
        <v>12.384</v>
      </c>
      <c r="G347" s="47"/>
      <c r="H347" s="47"/>
      <c r="I347" s="48">
        <f t="shared" ref="I347:L347" si="475">I346</f>
        <v>0</v>
      </c>
      <c r="J347" s="49">
        <f t="shared" si="475"/>
        <v>0</v>
      </c>
      <c r="K347" s="48">
        <f t="shared" si="475"/>
        <v>0</v>
      </c>
      <c r="L347" s="49">
        <f t="shared" si="475"/>
        <v>0</v>
      </c>
      <c r="M347" s="47">
        <f t="shared" ref="M347:N347" si="476">SUM(M345:M346)</f>
        <v>0</v>
      </c>
      <c r="N347" s="49">
        <f t="shared" si="476"/>
        <v>0</v>
      </c>
      <c r="O347" s="249"/>
      <c r="P347" s="286">
        <f t="shared" ref="P347:U347" si="477">P346</f>
        <v>6282</v>
      </c>
      <c r="Q347" s="49">
        <f t="shared" si="477"/>
        <v>18.846</v>
      </c>
      <c r="R347" s="286">
        <f t="shared" si="477"/>
        <v>6282</v>
      </c>
      <c r="S347" s="49">
        <f t="shared" si="477"/>
        <v>18.846</v>
      </c>
      <c r="T347" s="48">
        <f t="shared" si="477"/>
        <v>0</v>
      </c>
      <c r="U347" s="49">
        <f t="shared" si="477"/>
        <v>0</v>
      </c>
      <c r="V347" s="47">
        <f t="shared" ref="V347:W347" si="478">SUM(V345:V346)</f>
        <v>0</v>
      </c>
      <c r="W347" s="49">
        <f t="shared" si="478"/>
        <v>0</v>
      </c>
      <c r="X347" s="249"/>
      <c r="Y347" s="286">
        <f>Y346</f>
        <v>4236</v>
      </c>
      <c r="Z347" s="49">
        <f>Z346</f>
        <v>12.708</v>
      </c>
      <c r="AA347" s="286">
        <f>AA346</f>
        <v>4236</v>
      </c>
      <c r="AB347" s="49">
        <f>AB346</f>
        <v>12.708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9">C350-K350</f>
        <v>0</v>
      </c>
      <c r="F350" s="18">
        <f t="shared" ref="F350:F383" si="480">D350-L350</f>
        <v>0</v>
      </c>
      <c r="G350" s="8" t="e">
        <f t="shared" ref="G350:H353" si="481">E350/C348*100</f>
        <v>#DIV/0!</v>
      </c>
      <c r="H350" s="18" t="e">
        <f t="shared" si="481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82">O350*P350</f>
        <v>0</v>
      </c>
      <c r="R350" s="92">
        <f t="shared" ref="R350:R369" si="483">P350</f>
        <v>0</v>
      </c>
      <c r="S350" s="18">
        <f t="shared" ref="S350:S369" si="484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5">X350*Y350</f>
        <v>0</v>
      </c>
      <c r="AA350" s="14">
        <f t="shared" ref="AA350:AA383" si="486">Y350</f>
        <v>0</v>
      </c>
      <c r="AB350" s="18">
        <f t="shared" ref="AB350:AB383" si="487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9"/>
        <v>0</v>
      </c>
      <c r="F351" s="18">
        <f t="shared" si="480"/>
        <v>0</v>
      </c>
      <c r="G351" s="8" t="e">
        <f t="shared" si="481"/>
        <v>#DIV/0!</v>
      </c>
      <c r="H351" s="18" t="e">
        <f t="shared" si="481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82"/>
        <v>0</v>
      </c>
      <c r="R351" s="92">
        <f t="shared" si="483"/>
        <v>0</v>
      </c>
      <c r="S351" s="18">
        <f t="shared" si="484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5"/>
        <v>0</v>
      </c>
      <c r="AA351" s="14">
        <f t="shared" si="486"/>
        <v>0</v>
      </c>
      <c r="AB351" s="18">
        <f t="shared" si="487"/>
        <v>0</v>
      </c>
    </row>
    <row r="352" spans="1:28">
      <c r="A352" s="8">
        <f t="shared" ref="A352:A374" si="488">+A351+0.01</f>
        <v>23.030000000000005</v>
      </c>
      <c r="B352" s="16" t="s">
        <v>233</v>
      </c>
      <c r="C352" s="191"/>
      <c r="D352" s="192"/>
      <c r="E352" s="17">
        <f t="shared" si="479"/>
        <v>0</v>
      </c>
      <c r="F352" s="18">
        <f t="shared" si="480"/>
        <v>0</v>
      </c>
      <c r="G352" s="8" t="e">
        <f t="shared" si="481"/>
        <v>#DIV/0!</v>
      </c>
      <c r="H352" s="18" t="e">
        <f t="shared" si="481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82"/>
        <v>0</v>
      </c>
      <c r="R352" s="92">
        <f t="shared" si="483"/>
        <v>0</v>
      </c>
      <c r="S352" s="18">
        <f t="shared" si="484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5"/>
        <v>0</v>
      </c>
      <c r="AA352" s="14">
        <f t="shared" si="486"/>
        <v>0</v>
      </c>
      <c r="AB352" s="18">
        <f t="shared" si="487"/>
        <v>0</v>
      </c>
    </row>
    <row r="353" spans="1:28">
      <c r="A353" s="8">
        <f t="shared" si="488"/>
        <v>23.040000000000006</v>
      </c>
      <c r="B353" s="16" t="s">
        <v>234</v>
      </c>
      <c r="C353" s="191"/>
      <c r="D353" s="192"/>
      <c r="E353" s="17">
        <f t="shared" si="479"/>
        <v>0</v>
      </c>
      <c r="F353" s="18">
        <f t="shared" si="480"/>
        <v>0</v>
      </c>
      <c r="G353" s="8" t="e">
        <f t="shared" si="481"/>
        <v>#DIV/0!</v>
      </c>
      <c r="H353" s="18" t="e">
        <f t="shared" si="481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82"/>
        <v>0</v>
      </c>
      <c r="R353" s="92">
        <f t="shared" si="483"/>
        <v>0</v>
      </c>
      <c r="S353" s="18">
        <f t="shared" si="484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5"/>
        <v>0</v>
      </c>
      <c r="AA353" s="14">
        <f t="shared" si="486"/>
        <v>0</v>
      </c>
      <c r="AB353" s="18">
        <f t="shared" si="487"/>
        <v>0</v>
      </c>
    </row>
    <row r="354" spans="1:28" ht="31.5">
      <c r="A354" s="8">
        <f t="shared" si="488"/>
        <v>23.050000000000008</v>
      </c>
      <c r="B354" s="16" t="s">
        <v>235</v>
      </c>
      <c r="C354" s="17"/>
      <c r="D354" s="18"/>
      <c r="E354" s="17">
        <f t="shared" si="479"/>
        <v>0</v>
      </c>
      <c r="F354" s="18">
        <f t="shared" si="480"/>
        <v>0</v>
      </c>
      <c r="G354" s="8" t="e">
        <f t="shared" ref="G354:H380" si="489">E354/C354*100</f>
        <v>#DIV/0!</v>
      </c>
      <c r="H354" s="18" t="e">
        <f t="shared" si="489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82"/>
        <v>0</v>
      </c>
      <c r="R354" s="92">
        <f t="shared" si="483"/>
        <v>0</v>
      </c>
      <c r="S354" s="18">
        <f t="shared" si="484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5"/>
        <v>0</v>
      </c>
      <c r="AA354" s="14">
        <f t="shared" si="486"/>
        <v>0</v>
      </c>
      <c r="AB354" s="18">
        <f t="shared" si="487"/>
        <v>0</v>
      </c>
    </row>
    <row r="355" spans="1:28">
      <c r="A355" s="8">
        <f t="shared" si="488"/>
        <v>23.060000000000009</v>
      </c>
      <c r="B355" s="16" t="s">
        <v>236</v>
      </c>
      <c r="C355" s="17"/>
      <c r="D355" s="18"/>
      <c r="E355" s="17">
        <f t="shared" si="479"/>
        <v>0</v>
      </c>
      <c r="F355" s="18">
        <f t="shared" si="480"/>
        <v>0</v>
      </c>
      <c r="G355" s="8" t="e">
        <f t="shared" si="489"/>
        <v>#DIV/0!</v>
      </c>
      <c r="H355" s="18" t="e">
        <f t="shared" si="489"/>
        <v>#DIV/0!</v>
      </c>
      <c r="I355" s="16"/>
      <c r="J355" s="20"/>
      <c r="K355" s="16">
        <v>0</v>
      </c>
      <c r="L355" s="18">
        <v>0</v>
      </c>
      <c r="M355" s="16"/>
      <c r="N355" s="18"/>
      <c r="O355" s="138">
        <v>8.3000000000000007</v>
      </c>
      <c r="P355" s="92"/>
      <c r="Q355" s="18">
        <f t="shared" si="482"/>
        <v>0</v>
      </c>
      <c r="R355" s="92">
        <f t="shared" si="483"/>
        <v>0</v>
      </c>
      <c r="S355" s="18">
        <f t="shared" si="484"/>
        <v>0</v>
      </c>
      <c r="T355" s="16">
        <v>0</v>
      </c>
      <c r="U355" s="18">
        <v>0</v>
      </c>
      <c r="V355" s="16"/>
      <c r="W355" s="18"/>
      <c r="X355" s="138">
        <v>8.3000000000000007</v>
      </c>
      <c r="Y355" s="14"/>
      <c r="Z355" s="18">
        <f t="shared" si="485"/>
        <v>0</v>
      </c>
      <c r="AA355" s="14">
        <f t="shared" si="486"/>
        <v>0</v>
      </c>
      <c r="AB355" s="18">
        <f t="shared" si="487"/>
        <v>0</v>
      </c>
    </row>
    <row r="356" spans="1:28">
      <c r="A356" s="8">
        <f t="shared" si="488"/>
        <v>23.070000000000011</v>
      </c>
      <c r="B356" s="16" t="s">
        <v>237</v>
      </c>
      <c r="C356" s="17">
        <v>174</v>
      </c>
      <c r="D356" s="18">
        <v>4738.18</v>
      </c>
      <c r="E356" s="17">
        <f t="shared" si="479"/>
        <v>0</v>
      </c>
      <c r="F356" s="18">
        <f t="shared" si="480"/>
        <v>249.60000000000036</v>
      </c>
      <c r="G356" s="8">
        <f t="shared" si="489"/>
        <v>0</v>
      </c>
      <c r="H356" s="18">
        <f t="shared" si="489"/>
        <v>5.2678454596490711</v>
      </c>
      <c r="I356" s="16"/>
      <c r="J356" s="20"/>
      <c r="K356" s="16">
        <v>174</v>
      </c>
      <c r="L356" s="18">
        <v>4488.58</v>
      </c>
      <c r="M356" s="16"/>
      <c r="N356" s="18"/>
      <c r="O356" s="138">
        <v>9.25</v>
      </c>
      <c r="P356" s="92">
        <v>0</v>
      </c>
      <c r="Q356" s="18">
        <f t="shared" si="482"/>
        <v>0</v>
      </c>
      <c r="R356" s="92">
        <f t="shared" si="483"/>
        <v>0</v>
      </c>
      <c r="S356" s="18">
        <f t="shared" si="484"/>
        <v>4488.58</v>
      </c>
      <c r="T356" s="16">
        <v>174</v>
      </c>
      <c r="U356" s="18">
        <v>4488.58</v>
      </c>
      <c r="V356" s="16"/>
      <c r="W356" s="18"/>
      <c r="X356" s="138">
        <v>9.25</v>
      </c>
      <c r="Y356" s="14"/>
      <c r="Z356" s="18">
        <f t="shared" si="485"/>
        <v>0</v>
      </c>
      <c r="AA356" s="14">
        <f t="shared" si="486"/>
        <v>0</v>
      </c>
      <c r="AB356" s="18">
        <f t="shared" si="487"/>
        <v>4488.58</v>
      </c>
    </row>
    <row r="357" spans="1:28">
      <c r="A357" s="8">
        <f t="shared" si="488"/>
        <v>23.080000000000013</v>
      </c>
      <c r="B357" s="16" t="s">
        <v>238</v>
      </c>
      <c r="C357" s="17"/>
      <c r="D357" s="18"/>
      <c r="E357" s="17">
        <f t="shared" si="479"/>
        <v>0</v>
      </c>
      <c r="F357" s="18">
        <f t="shared" si="480"/>
        <v>0</v>
      </c>
      <c r="G357" s="8" t="e">
        <f t="shared" si="489"/>
        <v>#DIV/0!</v>
      </c>
      <c r="H357" s="18" t="e">
        <f t="shared" si="489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82"/>
        <v>0</v>
      </c>
      <c r="R357" s="92">
        <f t="shared" si="483"/>
        <v>0</v>
      </c>
      <c r="S357" s="18">
        <f t="shared" si="484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5"/>
        <v>0</v>
      </c>
      <c r="AA357" s="14">
        <f t="shared" si="486"/>
        <v>0</v>
      </c>
      <c r="AB357" s="18">
        <f t="shared" si="487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9"/>
        <v>0</v>
      </c>
      <c r="F358" s="18">
        <f t="shared" si="480"/>
        <v>0</v>
      </c>
      <c r="G358" s="262" t="e">
        <f t="shared" si="489"/>
        <v>#DIV/0!</v>
      </c>
      <c r="H358" s="267" t="e">
        <f t="shared" si="489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>
        <v>28</v>
      </c>
      <c r="Q358" s="18">
        <f t="shared" si="482"/>
        <v>280</v>
      </c>
      <c r="R358" s="92">
        <f t="shared" si="483"/>
        <v>28</v>
      </c>
      <c r="S358" s="18">
        <f t="shared" si="484"/>
        <v>280</v>
      </c>
      <c r="T358" s="271">
        <v>0</v>
      </c>
      <c r="U358" s="267">
        <v>0</v>
      </c>
      <c r="V358" s="271"/>
      <c r="W358" s="267"/>
      <c r="X358" s="272">
        <v>10</v>
      </c>
      <c r="Y358" s="14">
        <v>17</v>
      </c>
      <c r="Z358" s="18">
        <f t="shared" si="485"/>
        <v>170</v>
      </c>
      <c r="AA358" s="14">
        <f t="shared" si="486"/>
        <v>17</v>
      </c>
      <c r="AB358" s="18">
        <f t="shared" si="487"/>
        <v>170</v>
      </c>
    </row>
    <row r="359" spans="1:28" s="132" customFormat="1">
      <c r="A359" s="126">
        <f>+A358+0.01</f>
        <v>23.1</v>
      </c>
      <c r="B359" s="127" t="s">
        <v>239</v>
      </c>
      <c r="C359" s="128">
        <v>20</v>
      </c>
      <c r="D359" s="129">
        <v>85.88</v>
      </c>
      <c r="E359" s="17">
        <f t="shared" si="479"/>
        <v>-37</v>
      </c>
      <c r="F359" s="18">
        <f t="shared" si="480"/>
        <v>0</v>
      </c>
      <c r="G359" s="8">
        <f t="shared" si="489"/>
        <v>-185</v>
      </c>
      <c r="H359" s="18">
        <f t="shared" si="489"/>
        <v>0</v>
      </c>
      <c r="I359" s="127"/>
      <c r="J359" s="130"/>
      <c r="K359" s="127">
        <v>57</v>
      </c>
      <c r="L359" s="129">
        <v>85.88</v>
      </c>
      <c r="M359" s="127"/>
      <c r="N359" s="129"/>
      <c r="O359" s="245">
        <v>2.1</v>
      </c>
      <c r="P359" s="92">
        <v>26</v>
      </c>
      <c r="Q359" s="18">
        <f t="shared" si="482"/>
        <v>54.6</v>
      </c>
      <c r="R359" s="92">
        <f t="shared" si="483"/>
        <v>26</v>
      </c>
      <c r="S359" s="18">
        <f t="shared" si="484"/>
        <v>140.47999999999999</v>
      </c>
      <c r="T359" s="127">
        <v>57</v>
      </c>
      <c r="U359" s="129">
        <v>85.88</v>
      </c>
      <c r="V359" s="127"/>
      <c r="W359" s="129"/>
      <c r="X359" s="245">
        <v>2.1</v>
      </c>
      <c r="Y359" s="14"/>
      <c r="Z359" s="18">
        <f t="shared" si="485"/>
        <v>0</v>
      </c>
      <c r="AA359" s="14">
        <f t="shared" si="486"/>
        <v>0</v>
      </c>
      <c r="AB359" s="18">
        <f t="shared" si="487"/>
        <v>85.88</v>
      </c>
    </row>
    <row r="360" spans="1:28">
      <c r="A360" s="8">
        <f t="shared" si="488"/>
        <v>23.110000000000003</v>
      </c>
      <c r="B360" s="16" t="s">
        <v>240</v>
      </c>
      <c r="C360" s="17">
        <v>25</v>
      </c>
      <c r="D360" s="18">
        <v>64.38</v>
      </c>
      <c r="E360" s="17">
        <f t="shared" si="479"/>
        <v>0</v>
      </c>
      <c r="F360" s="18">
        <f t="shared" si="480"/>
        <v>0</v>
      </c>
      <c r="G360" s="8">
        <f t="shared" si="489"/>
        <v>0</v>
      </c>
      <c r="H360" s="18">
        <f t="shared" si="489"/>
        <v>0</v>
      </c>
      <c r="I360" s="16"/>
      <c r="J360" s="20"/>
      <c r="K360" s="16">
        <v>25</v>
      </c>
      <c r="L360" s="18">
        <v>64.38</v>
      </c>
      <c r="M360" s="16"/>
      <c r="N360" s="18"/>
      <c r="O360" s="138">
        <v>2.1</v>
      </c>
      <c r="P360" s="92">
        <v>27</v>
      </c>
      <c r="Q360" s="18">
        <f t="shared" si="482"/>
        <v>56.7</v>
      </c>
      <c r="R360" s="92">
        <f t="shared" si="483"/>
        <v>27</v>
      </c>
      <c r="S360" s="18">
        <f t="shared" si="484"/>
        <v>121.08</v>
      </c>
      <c r="T360" s="16">
        <v>25</v>
      </c>
      <c r="U360" s="18">
        <v>64.38</v>
      </c>
      <c r="V360" s="16"/>
      <c r="W360" s="18"/>
      <c r="X360" s="138">
        <v>2.1</v>
      </c>
      <c r="Y360" s="14"/>
      <c r="Z360" s="18">
        <f t="shared" si="485"/>
        <v>0</v>
      </c>
      <c r="AA360" s="14">
        <f t="shared" si="486"/>
        <v>0</v>
      </c>
      <c r="AB360" s="18">
        <f t="shared" si="487"/>
        <v>64.38</v>
      </c>
    </row>
    <row r="361" spans="1:28">
      <c r="A361" s="8">
        <f t="shared" si="488"/>
        <v>23.120000000000005</v>
      </c>
      <c r="B361" s="16" t="s">
        <v>241</v>
      </c>
      <c r="C361" s="17"/>
      <c r="D361" s="18"/>
      <c r="E361" s="17">
        <f t="shared" si="479"/>
        <v>0</v>
      </c>
      <c r="F361" s="18">
        <f t="shared" si="480"/>
        <v>0</v>
      </c>
      <c r="G361" s="8" t="e">
        <f t="shared" si="489"/>
        <v>#DIV/0!</v>
      </c>
      <c r="H361" s="18" t="e">
        <f t="shared" si="489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19</v>
      </c>
      <c r="Q361" s="18">
        <f t="shared" si="482"/>
        <v>20.900000000000002</v>
      </c>
      <c r="R361" s="92">
        <f t="shared" si="483"/>
        <v>19</v>
      </c>
      <c r="S361" s="18">
        <f t="shared" si="484"/>
        <v>20.900000000000002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5"/>
        <v>0</v>
      </c>
      <c r="AA361" s="14">
        <f t="shared" si="486"/>
        <v>0</v>
      </c>
      <c r="AB361" s="18">
        <f t="shared" si="487"/>
        <v>0</v>
      </c>
    </row>
    <row r="362" spans="1:28" s="269" customFormat="1">
      <c r="A362" s="262"/>
      <c r="B362" s="271" t="s">
        <v>341</v>
      </c>
      <c r="C362" s="266">
        <v>118</v>
      </c>
      <c r="D362" s="267">
        <v>100</v>
      </c>
      <c r="E362" s="17">
        <f t="shared" si="479"/>
        <v>118</v>
      </c>
      <c r="F362" s="18">
        <f t="shared" si="480"/>
        <v>100</v>
      </c>
      <c r="G362" s="262"/>
      <c r="H362" s="267"/>
      <c r="I362" s="271"/>
      <c r="J362" s="273"/>
      <c r="K362" s="271"/>
      <c r="L362" s="267">
        <v>0</v>
      </c>
      <c r="M362" s="271"/>
      <c r="N362" s="267"/>
      <c r="O362" s="274">
        <v>0.6</v>
      </c>
      <c r="P362" s="92"/>
      <c r="Q362" s="18">
        <f t="shared" si="482"/>
        <v>0</v>
      </c>
      <c r="R362" s="92">
        <f t="shared" si="483"/>
        <v>0</v>
      </c>
      <c r="S362" s="18">
        <f t="shared" si="484"/>
        <v>0</v>
      </c>
      <c r="T362" s="271"/>
      <c r="U362" s="267">
        <v>0</v>
      </c>
      <c r="V362" s="271"/>
      <c r="W362" s="267"/>
      <c r="X362" s="274">
        <v>0.6</v>
      </c>
      <c r="Y362" s="14"/>
      <c r="Z362" s="18">
        <f t="shared" si="485"/>
        <v>0</v>
      </c>
      <c r="AA362" s="14">
        <f t="shared" si="486"/>
        <v>0</v>
      </c>
      <c r="AB362" s="18">
        <f t="shared" si="487"/>
        <v>0</v>
      </c>
    </row>
    <row r="363" spans="1:28" s="269" customFormat="1">
      <c r="A363" s="262"/>
      <c r="B363" s="271" t="s">
        <v>342</v>
      </c>
      <c r="C363" s="266">
        <v>157</v>
      </c>
      <c r="D363" s="267">
        <v>65</v>
      </c>
      <c r="E363" s="17">
        <f t="shared" si="479"/>
        <v>157</v>
      </c>
      <c r="F363" s="18">
        <f t="shared" si="480"/>
        <v>65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82"/>
        <v>0</v>
      </c>
      <c r="R363" s="92">
        <f t="shared" si="483"/>
        <v>0</v>
      </c>
      <c r="S363" s="18">
        <f t="shared" si="484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5"/>
        <v>0</v>
      </c>
      <c r="AA363" s="14">
        <f t="shared" si="486"/>
        <v>0</v>
      </c>
      <c r="AB363" s="18">
        <f t="shared" si="487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45</v>
      </c>
      <c r="D364" s="129">
        <v>54</v>
      </c>
      <c r="E364" s="17">
        <f t="shared" si="479"/>
        <v>0</v>
      </c>
      <c r="F364" s="18">
        <f t="shared" si="480"/>
        <v>0</v>
      </c>
      <c r="G364" s="8">
        <f t="shared" si="489"/>
        <v>0</v>
      </c>
      <c r="H364" s="18">
        <f t="shared" si="489"/>
        <v>0</v>
      </c>
      <c r="I364" s="127"/>
      <c r="J364" s="130"/>
      <c r="K364" s="127">
        <v>45</v>
      </c>
      <c r="L364" s="129">
        <v>54</v>
      </c>
      <c r="M364" s="127"/>
      <c r="N364" s="129"/>
      <c r="O364" s="245">
        <v>1.5</v>
      </c>
      <c r="P364" s="92"/>
      <c r="Q364" s="18">
        <f t="shared" si="482"/>
        <v>0</v>
      </c>
      <c r="R364" s="92">
        <f t="shared" si="483"/>
        <v>0</v>
      </c>
      <c r="S364" s="18">
        <f t="shared" si="484"/>
        <v>54</v>
      </c>
      <c r="T364" s="127">
        <v>45</v>
      </c>
      <c r="U364" s="129">
        <v>54</v>
      </c>
      <c r="V364" s="127"/>
      <c r="W364" s="129"/>
      <c r="X364" s="245">
        <v>1.5</v>
      </c>
      <c r="Y364" s="14"/>
      <c r="Z364" s="18">
        <f t="shared" si="485"/>
        <v>0</v>
      </c>
      <c r="AA364" s="14">
        <f t="shared" si="486"/>
        <v>0</v>
      </c>
      <c r="AB364" s="18">
        <f t="shared" si="487"/>
        <v>54</v>
      </c>
    </row>
    <row r="365" spans="1:28">
      <c r="A365" s="8">
        <f t="shared" si="488"/>
        <v>23.140000000000008</v>
      </c>
      <c r="B365" s="16" t="s">
        <v>243</v>
      </c>
      <c r="C365" s="17"/>
      <c r="D365" s="18"/>
      <c r="E365" s="17">
        <f t="shared" si="479"/>
        <v>0</v>
      </c>
      <c r="F365" s="18">
        <f t="shared" si="480"/>
        <v>0</v>
      </c>
      <c r="G365" s="8" t="e">
        <f t="shared" si="489"/>
        <v>#DIV/0!</v>
      </c>
      <c r="H365" s="18" t="e">
        <f t="shared" si="489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82"/>
        <v>0</v>
      </c>
      <c r="R365" s="92">
        <f t="shared" si="483"/>
        <v>0</v>
      </c>
      <c r="S365" s="18">
        <f t="shared" si="484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5"/>
        <v>0</v>
      </c>
      <c r="AA365" s="14">
        <f t="shared" si="486"/>
        <v>0</v>
      </c>
      <c r="AB365" s="18">
        <f t="shared" si="487"/>
        <v>0</v>
      </c>
    </row>
    <row r="366" spans="1:28">
      <c r="A366" s="8">
        <f t="shared" si="488"/>
        <v>23.150000000000009</v>
      </c>
      <c r="B366" s="24" t="s">
        <v>244</v>
      </c>
      <c r="C366" s="25"/>
      <c r="D366" s="26"/>
      <c r="E366" s="17">
        <f t="shared" si="479"/>
        <v>0</v>
      </c>
      <c r="F366" s="18">
        <f t="shared" si="480"/>
        <v>0</v>
      </c>
      <c r="G366" s="8" t="e">
        <f t="shared" si="489"/>
        <v>#DIV/0!</v>
      </c>
      <c r="H366" s="18" t="e">
        <f t="shared" si="489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82"/>
        <v>0</v>
      </c>
      <c r="R366" s="92">
        <f t="shared" si="483"/>
        <v>0</v>
      </c>
      <c r="S366" s="18">
        <f t="shared" si="484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5"/>
        <v>0</v>
      </c>
      <c r="AA366" s="14">
        <f t="shared" si="486"/>
        <v>0</v>
      </c>
      <c r="AB366" s="18">
        <f t="shared" si="487"/>
        <v>0</v>
      </c>
    </row>
    <row r="367" spans="1:28" ht="31.5">
      <c r="A367" s="8">
        <f t="shared" si="488"/>
        <v>23.160000000000011</v>
      </c>
      <c r="B367" s="183" t="s">
        <v>245</v>
      </c>
      <c r="C367" s="184"/>
      <c r="D367" s="185"/>
      <c r="E367" s="17">
        <f t="shared" si="479"/>
        <v>0</v>
      </c>
      <c r="F367" s="18">
        <f t="shared" si="480"/>
        <v>0</v>
      </c>
      <c r="G367" s="8" t="e">
        <f t="shared" si="489"/>
        <v>#DIV/0!</v>
      </c>
      <c r="H367" s="18" t="e">
        <f t="shared" si="489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/>
      <c r="Q367" s="18">
        <f t="shared" si="482"/>
        <v>0</v>
      </c>
      <c r="R367" s="92">
        <f t="shared" si="483"/>
        <v>0</v>
      </c>
      <c r="S367" s="18">
        <f t="shared" si="484"/>
        <v>0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5"/>
        <v>0</v>
      </c>
      <c r="AA367" s="14">
        <f t="shared" si="486"/>
        <v>0</v>
      </c>
      <c r="AB367" s="18">
        <f t="shared" si="487"/>
        <v>0</v>
      </c>
    </row>
    <row r="368" spans="1:28" ht="31.5">
      <c r="A368" s="8">
        <f t="shared" si="488"/>
        <v>23.170000000000012</v>
      </c>
      <c r="B368" s="183" t="s">
        <v>246</v>
      </c>
      <c r="C368" s="184"/>
      <c r="D368" s="185"/>
      <c r="E368" s="17">
        <f t="shared" si="479"/>
        <v>0</v>
      </c>
      <c r="F368" s="18">
        <f t="shared" si="480"/>
        <v>0</v>
      </c>
      <c r="G368" s="8" t="e">
        <f t="shared" si="489"/>
        <v>#DIV/0!</v>
      </c>
      <c r="H368" s="18" t="e">
        <f t="shared" si="489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82"/>
        <v>0</v>
      </c>
      <c r="R368" s="92">
        <f t="shared" si="483"/>
        <v>0</v>
      </c>
      <c r="S368" s="18">
        <f t="shared" si="484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5"/>
        <v>0</v>
      </c>
      <c r="AA368" s="14">
        <f t="shared" si="486"/>
        <v>0</v>
      </c>
      <c r="AB368" s="18">
        <f t="shared" si="487"/>
        <v>0</v>
      </c>
    </row>
    <row r="369" spans="1:28" ht="31.5">
      <c r="A369" s="8">
        <f t="shared" si="488"/>
        <v>23.180000000000014</v>
      </c>
      <c r="B369" s="183" t="s">
        <v>247</v>
      </c>
      <c r="C369" s="184"/>
      <c r="D369" s="185"/>
      <c r="E369" s="17">
        <f t="shared" si="479"/>
        <v>0</v>
      </c>
      <c r="F369" s="18">
        <f t="shared" si="480"/>
        <v>0</v>
      </c>
      <c r="G369" s="8" t="e">
        <f t="shared" si="489"/>
        <v>#DIV/0!</v>
      </c>
      <c r="H369" s="18" t="e">
        <f t="shared" si="489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82"/>
        <v>0</v>
      </c>
      <c r="R369" s="92">
        <f t="shared" si="483"/>
        <v>0</v>
      </c>
      <c r="S369" s="18">
        <f t="shared" si="484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5"/>
        <v>0</v>
      </c>
      <c r="AA369" s="14">
        <f t="shared" si="486"/>
        <v>0</v>
      </c>
      <c r="AB369" s="18">
        <f t="shared" si="487"/>
        <v>0</v>
      </c>
    </row>
    <row r="370" spans="1:28">
      <c r="A370" s="8">
        <f t="shared" si="488"/>
        <v>23.190000000000015</v>
      </c>
      <c r="B370" s="24" t="s">
        <v>248</v>
      </c>
      <c r="C370" s="25"/>
      <c r="D370" s="26"/>
      <c r="E370" s="17">
        <f t="shared" si="479"/>
        <v>0</v>
      </c>
      <c r="F370" s="18">
        <f t="shared" si="480"/>
        <v>0</v>
      </c>
      <c r="G370" s="8" t="e">
        <f t="shared" si="489"/>
        <v>#DIV/0!</v>
      </c>
      <c r="H370" s="18" t="e">
        <f t="shared" si="489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367</v>
      </c>
      <c r="Q370" s="18">
        <f>O370*P370</f>
        <v>95.42</v>
      </c>
      <c r="R370" s="92">
        <f>P370</f>
        <v>367</v>
      </c>
      <c r="S370" s="18">
        <f>L370+Q370</f>
        <v>95.42</v>
      </c>
      <c r="T370" s="24">
        <v>0</v>
      </c>
      <c r="U370" s="26">
        <v>0</v>
      </c>
      <c r="V370" s="24"/>
      <c r="W370" s="26"/>
      <c r="X370" s="244">
        <v>0.26</v>
      </c>
      <c r="Y370" s="14">
        <v>367</v>
      </c>
      <c r="Z370" s="18">
        <f t="shared" si="485"/>
        <v>95.42</v>
      </c>
      <c r="AA370" s="14">
        <f t="shared" si="486"/>
        <v>367</v>
      </c>
      <c r="AB370" s="18">
        <f t="shared" si="487"/>
        <v>95.42</v>
      </c>
    </row>
    <row r="371" spans="1:28">
      <c r="A371" s="8">
        <f t="shared" si="488"/>
        <v>23.200000000000017</v>
      </c>
      <c r="B371" s="24" t="s">
        <v>249</v>
      </c>
      <c r="C371" s="25"/>
      <c r="D371" s="26"/>
      <c r="E371" s="17">
        <f t="shared" si="479"/>
        <v>0</v>
      </c>
      <c r="F371" s="18">
        <f t="shared" si="480"/>
        <v>0</v>
      </c>
      <c r="G371" s="8" t="e">
        <f t="shared" si="489"/>
        <v>#DIV/0!</v>
      </c>
      <c r="H371" s="18" t="e">
        <f t="shared" si="489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90">O371*P371</f>
        <v>0</v>
      </c>
      <c r="R371" s="92">
        <f t="shared" ref="R371:R383" si="491">P371</f>
        <v>0</v>
      </c>
      <c r="S371" s="18">
        <f t="shared" ref="S371:S383" si="492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5"/>
        <v>0</v>
      </c>
      <c r="AA371" s="14">
        <f t="shared" si="486"/>
        <v>0</v>
      </c>
      <c r="AB371" s="18">
        <f t="shared" si="487"/>
        <v>0</v>
      </c>
    </row>
    <row r="372" spans="1:28" s="132" customFormat="1">
      <c r="A372" s="126">
        <f t="shared" si="488"/>
        <v>23.210000000000019</v>
      </c>
      <c r="B372" s="127" t="s">
        <v>250</v>
      </c>
      <c r="C372" s="193"/>
      <c r="D372" s="194"/>
      <c r="E372" s="17">
        <f t="shared" si="479"/>
        <v>0</v>
      </c>
      <c r="F372" s="18">
        <f t="shared" si="480"/>
        <v>0</v>
      </c>
      <c r="G372" s="8" t="e">
        <f t="shared" si="489"/>
        <v>#DIV/0!</v>
      </c>
      <c r="H372" s="18" t="e">
        <f t="shared" si="489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90"/>
        <v>0</v>
      </c>
      <c r="R372" s="92">
        <f t="shared" si="491"/>
        <v>0</v>
      </c>
      <c r="S372" s="18">
        <f t="shared" si="492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5"/>
        <v>0</v>
      </c>
      <c r="AA372" s="14">
        <f t="shared" si="486"/>
        <v>0</v>
      </c>
      <c r="AB372" s="18">
        <f t="shared" si="487"/>
        <v>0</v>
      </c>
    </row>
    <row r="373" spans="1:28" s="132" customFormat="1">
      <c r="A373" s="126">
        <f t="shared" si="488"/>
        <v>23.22000000000002</v>
      </c>
      <c r="B373" s="127" t="s">
        <v>251</v>
      </c>
      <c r="C373" s="193"/>
      <c r="D373" s="194"/>
      <c r="E373" s="17">
        <f t="shared" si="479"/>
        <v>0</v>
      </c>
      <c r="F373" s="18">
        <f t="shared" si="480"/>
        <v>0</v>
      </c>
      <c r="G373" s="8" t="e">
        <f t="shared" si="489"/>
        <v>#DIV/0!</v>
      </c>
      <c r="H373" s="18" t="e">
        <f t="shared" si="489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21</v>
      </c>
      <c r="Q373" s="18">
        <v>19.5</v>
      </c>
      <c r="R373" s="92">
        <f t="shared" si="491"/>
        <v>21</v>
      </c>
      <c r="S373" s="18">
        <f t="shared" si="492"/>
        <v>19.5</v>
      </c>
      <c r="T373" s="195">
        <v>0</v>
      </c>
      <c r="U373" s="194">
        <v>0</v>
      </c>
      <c r="V373" s="195"/>
      <c r="W373" s="194"/>
      <c r="X373" s="246"/>
      <c r="Y373" s="14">
        <v>21</v>
      </c>
      <c r="Z373" s="18">
        <v>19.5</v>
      </c>
      <c r="AA373" s="14">
        <f t="shared" si="486"/>
        <v>21</v>
      </c>
      <c r="AB373" s="18">
        <f t="shared" si="487"/>
        <v>19.5</v>
      </c>
    </row>
    <row r="374" spans="1:28" s="132" customFormat="1">
      <c r="A374" s="126">
        <f t="shared" si="488"/>
        <v>23.230000000000022</v>
      </c>
      <c r="B374" s="127" t="s">
        <v>252</v>
      </c>
      <c r="C374" s="193"/>
      <c r="D374" s="194"/>
      <c r="E374" s="17">
        <f t="shared" si="479"/>
        <v>0</v>
      </c>
      <c r="F374" s="18">
        <f t="shared" si="480"/>
        <v>0</v>
      </c>
      <c r="G374" s="8" t="e">
        <f t="shared" si="489"/>
        <v>#DIV/0!</v>
      </c>
      <c r="H374" s="18" t="e">
        <f t="shared" si="489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91"/>
        <v>0</v>
      </c>
      <c r="S374" s="18">
        <f t="shared" si="492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6"/>
        <v>0</v>
      </c>
      <c r="AB374" s="18">
        <f t="shared" si="487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9"/>
        <v>0</v>
      </c>
      <c r="F375" s="18">
        <f t="shared" si="480"/>
        <v>0</v>
      </c>
      <c r="G375" s="8" t="e">
        <f t="shared" si="489"/>
        <v>#DIV/0!</v>
      </c>
      <c r="H375" s="18" t="e">
        <f t="shared" si="489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90"/>
        <v>0</v>
      </c>
      <c r="R375" s="92">
        <f t="shared" si="491"/>
        <v>0</v>
      </c>
      <c r="S375" s="18">
        <f t="shared" si="492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5"/>
        <v>0</v>
      </c>
      <c r="AA375" s="14">
        <f t="shared" si="486"/>
        <v>0</v>
      </c>
      <c r="AB375" s="18">
        <f t="shared" si="487"/>
        <v>0</v>
      </c>
    </row>
    <row r="376" spans="1:28" ht="47.25">
      <c r="A376" s="8"/>
      <c r="B376" s="24" t="s">
        <v>254</v>
      </c>
      <c r="C376" s="25"/>
      <c r="D376" s="26">
        <v>85</v>
      </c>
      <c r="E376" s="17">
        <f t="shared" si="479"/>
        <v>0</v>
      </c>
      <c r="F376" s="18">
        <f t="shared" si="480"/>
        <v>0</v>
      </c>
      <c r="G376" s="8" t="e">
        <f t="shared" si="489"/>
        <v>#DIV/0!</v>
      </c>
      <c r="H376" s="18">
        <f t="shared" si="489"/>
        <v>0</v>
      </c>
      <c r="I376" s="24"/>
      <c r="J376" s="28"/>
      <c r="K376" s="24">
        <v>0</v>
      </c>
      <c r="L376" s="26">
        <v>85</v>
      </c>
      <c r="M376" s="24"/>
      <c r="N376" s="26"/>
      <c r="O376" s="244">
        <v>200</v>
      </c>
      <c r="P376" s="92"/>
      <c r="Q376" s="18">
        <f t="shared" si="490"/>
        <v>0</v>
      </c>
      <c r="R376" s="92">
        <f t="shared" si="491"/>
        <v>0</v>
      </c>
      <c r="S376" s="18">
        <f t="shared" si="492"/>
        <v>85</v>
      </c>
      <c r="T376" s="24">
        <v>0</v>
      </c>
      <c r="U376" s="26">
        <v>85</v>
      </c>
      <c r="V376" s="24"/>
      <c r="W376" s="26"/>
      <c r="X376" s="244">
        <v>200</v>
      </c>
      <c r="Y376" s="14"/>
      <c r="Z376" s="18">
        <f t="shared" si="485"/>
        <v>0</v>
      </c>
      <c r="AA376" s="14">
        <f t="shared" si="486"/>
        <v>0</v>
      </c>
      <c r="AB376" s="18">
        <f t="shared" si="487"/>
        <v>85</v>
      </c>
    </row>
    <row r="377" spans="1:28">
      <c r="A377" s="8"/>
      <c r="B377" s="24" t="s">
        <v>255</v>
      </c>
      <c r="C377" s="25"/>
      <c r="D377" s="26"/>
      <c r="E377" s="17">
        <f t="shared" si="479"/>
        <v>0</v>
      </c>
      <c r="F377" s="18">
        <f t="shared" si="480"/>
        <v>0</v>
      </c>
      <c r="G377" s="8" t="e">
        <f t="shared" si="489"/>
        <v>#DIV/0!</v>
      </c>
      <c r="H377" s="18" t="e">
        <f t="shared" si="489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90"/>
        <v>0</v>
      </c>
      <c r="R377" s="92">
        <f t="shared" si="491"/>
        <v>0</v>
      </c>
      <c r="S377" s="18">
        <f t="shared" si="492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5"/>
        <v>0</v>
      </c>
      <c r="AA377" s="14">
        <f t="shared" si="486"/>
        <v>0</v>
      </c>
      <c r="AB377" s="18">
        <f t="shared" si="487"/>
        <v>0</v>
      </c>
    </row>
    <row r="378" spans="1:28">
      <c r="A378" s="8"/>
      <c r="B378" s="24" t="s">
        <v>256</v>
      </c>
      <c r="C378" s="25"/>
      <c r="D378" s="26"/>
      <c r="E378" s="17">
        <f t="shared" si="479"/>
        <v>0</v>
      </c>
      <c r="F378" s="18">
        <f t="shared" si="480"/>
        <v>0</v>
      </c>
      <c r="G378" s="8" t="e">
        <f t="shared" si="489"/>
        <v>#DIV/0!</v>
      </c>
      <c r="H378" s="18" t="e">
        <f t="shared" si="489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90"/>
        <v>0</v>
      </c>
      <c r="R378" s="92">
        <f t="shared" si="491"/>
        <v>0</v>
      </c>
      <c r="S378" s="18">
        <f t="shared" si="492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5"/>
        <v>0</v>
      </c>
      <c r="AA378" s="14">
        <f t="shared" si="486"/>
        <v>0</v>
      </c>
      <c r="AB378" s="18">
        <f t="shared" si="487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9"/>
        <v>0</v>
      </c>
      <c r="F379" s="18">
        <f t="shared" si="480"/>
        <v>0</v>
      </c>
      <c r="G379" s="8" t="e">
        <f t="shared" si="489"/>
        <v>#DIV/0!</v>
      </c>
      <c r="H379" s="18" t="e">
        <f t="shared" si="489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90"/>
        <v>0</v>
      </c>
      <c r="R379" s="92">
        <f t="shared" si="491"/>
        <v>0</v>
      </c>
      <c r="S379" s="18">
        <f t="shared" si="492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5"/>
        <v>0</v>
      </c>
      <c r="AA379" s="14">
        <f t="shared" si="486"/>
        <v>0</v>
      </c>
      <c r="AB379" s="18">
        <f t="shared" si="487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9"/>
        <v>0</v>
      </c>
      <c r="F380" s="18">
        <f t="shared" si="480"/>
        <v>0</v>
      </c>
      <c r="G380" s="8" t="e">
        <f t="shared" si="489"/>
        <v>#DIV/0!</v>
      </c>
      <c r="H380" s="18" t="e">
        <f t="shared" si="489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90"/>
        <v>0</v>
      </c>
      <c r="R380" s="92">
        <f t="shared" si="491"/>
        <v>0</v>
      </c>
      <c r="S380" s="18">
        <f t="shared" si="492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5"/>
        <v>0</v>
      </c>
      <c r="AA380" s="14">
        <f t="shared" si="486"/>
        <v>0</v>
      </c>
      <c r="AB380" s="18">
        <f t="shared" si="487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9"/>
        <v>0</v>
      </c>
      <c r="F381" s="18">
        <f t="shared" si="480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/>
      <c r="Q381" s="18">
        <f t="shared" si="490"/>
        <v>0</v>
      </c>
      <c r="R381" s="92">
        <f t="shared" si="491"/>
        <v>0</v>
      </c>
      <c r="S381" s="18">
        <f t="shared" si="492"/>
        <v>0</v>
      </c>
      <c r="T381" s="263">
        <v>0</v>
      </c>
      <c r="U381" s="265">
        <v>0</v>
      </c>
      <c r="V381" s="263"/>
      <c r="W381" s="265"/>
      <c r="X381" s="268">
        <v>31</v>
      </c>
      <c r="Y381" s="14"/>
      <c r="Z381" s="18">
        <f t="shared" si="485"/>
        <v>0</v>
      </c>
      <c r="AA381" s="14">
        <f t="shared" si="486"/>
        <v>0</v>
      </c>
      <c r="AB381" s="18">
        <f t="shared" si="487"/>
        <v>0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9"/>
        <v>0</v>
      </c>
      <c r="F382" s="18">
        <f t="shared" si="480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90"/>
        <v>0</v>
      </c>
      <c r="R382" s="92">
        <f t="shared" si="491"/>
        <v>0</v>
      </c>
      <c r="S382" s="18">
        <f t="shared" si="492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5"/>
        <v>0</v>
      </c>
      <c r="AA382" s="14">
        <f t="shared" si="486"/>
        <v>0</v>
      </c>
      <c r="AB382" s="18">
        <f t="shared" si="487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9"/>
        <v>0</v>
      </c>
      <c r="F383" s="18">
        <f t="shared" si="480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90"/>
        <v>0</v>
      </c>
      <c r="R383" s="92">
        <f t="shared" si="491"/>
        <v>0</v>
      </c>
      <c r="S383" s="18">
        <f t="shared" si="492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5"/>
        <v>0</v>
      </c>
      <c r="AA383" s="14">
        <f t="shared" si="486"/>
        <v>0</v>
      </c>
      <c r="AB383" s="18">
        <f t="shared" si="487"/>
        <v>0</v>
      </c>
    </row>
    <row r="384" spans="1:28" s="50" customFormat="1">
      <c r="A384" s="46"/>
      <c r="B384" s="82" t="s">
        <v>104</v>
      </c>
      <c r="C384" s="83">
        <f>SUM(C350:C383)</f>
        <v>539</v>
      </c>
      <c r="D384" s="84">
        <f>SUM(D350:D383)</f>
        <v>5192.4400000000005</v>
      </c>
      <c r="E384" s="83">
        <f>SUM(E350:E383)</f>
        <v>238</v>
      </c>
      <c r="F384" s="84">
        <f>SUM(F350:F383)</f>
        <v>414.60000000000036</v>
      </c>
      <c r="G384" s="82"/>
      <c r="H384" s="82"/>
      <c r="I384" s="83">
        <f t="shared" ref="I384:L384" si="493">SUM(I350:I383)</f>
        <v>0</v>
      </c>
      <c r="J384" s="84">
        <f t="shared" si="493"/>
        <v>0</v>
      </c>
      <c r="K384" s="83">
        <f t="shared" si="493"/>
        <v>301</v>
      </c>
      <c r="L384" s="84">
        <f t="shared" si="493"/>
        <v>4777.84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4">SUM(P350:P383)</f>
        <v>488</v>
      </c>
      <c r="Q384" s="84">
        <f t="shared" si="494"/>
        <v>527.12</v>
      </c>
      <c r="R384" s="276">
        <f t="shared" si="494"/>
        <v>488</v>
      </c>
      <c r="S384" s="84">
        <f t="shared" si="494"/>
        <v>5304.9599999999991</v>
      </c>
      <c r="T384" s="83">
        <f t="shared" si="494"/>
        <v>301</v>
      </c>
      <c r="U384" s="84">
        <f t="shared" si="494"/>
        <v>4777.84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5">SUM(Y350:Y383)</f>
        <v>405</v>
      </c>
      <c r="Z384" s="84">
        <f t="shared" si="495"/>
        <v>284.92</v>
      </c>
      <c r="AA384" s="276">
        <f t="shared" si="495"/>
        <v>405</v>
      </c>
      <c r="AB384" s="84">
        <f t="shared" si="495"/>
        <v>5062.76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6">E388/C388*100</f>
        <v>#DIV/0!</v>
      </c>
      <c r="H388" s="18">
        <f t="shared" si="496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679.82822250000015</v>
      </c>
      <c r="R388" s="92"/>
      <c r="S388" s="18">
        <f>Q388</f>
        <v>679.82822250000015</v>
      </c>
      <c r="T388" s="16"/>
      <c r="U388" s="18"/>
      <c r="V388" s="16"/>
      <c r="W388" s="18"/>
      <c r="X388" s="21"/>
      <c r="Y388" s="14"/>
      <c r="Z388" s="18">
        <v>383</v>
      </c>
      <c r="AA388" s="14">
        <f t="shared" ref="AA388" si="497">Y388</f>
        <v>0</v>
      </c>
      <c r="AB388" s="18">
        <f t="shared" ref="AB388" si="498">U388+Z388</f>
        <v>383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6"/>
        <v>#DIV/0!</v>
      </c>
      <c r="H389" s="18" t="e">
        <f t="shared" si="496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9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500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6"/>
        <v>#DIV/0!</v>
      </c>
      <c r="H390" s="18" t="e">
        <f t="shared" si="496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9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500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501">SUM(I388:I390)</f>
        <v>0</v>
      </c>
      <c r="J391" s="84">
        <f t="shared" si="501"/>
        <v>0</v>
      </c>
      <c r="K391" s="83">
        <f t="shared" si="501"/>
        <v>0</v>
      </c>
      <c r="L391" s="84">
        <f t="shared" si="501"/>
        <v>0</v>
      </c>
      <c r="M391" s="82">
        <f t="shared" ref="M391:N391" si="502">SUM(M388:M390)</f>
        <v>0</v>
      </c>
      <c r="N391" s="84">
        <f t="shared" si="502"/>
        <v>0</v>
      </c>
      <c r="O391" s="88"/>
      <c r="P391" s="276">
        <f t="shared" ref="P391:U391" si="503">SUM(P388:P390)</f>
        <v>0</v>
      </c>
      <c r="Q391" s="84">
        <f t="shared" si="503"/>
        <v>679.82822250000015</v>
      </c>
      <c r="R391" s="276">
        <f t="shared" si="503"/>
        <v>0</v>
      </c>
      <c r="S391" s="84">
        <f t="shared" si="503"/>
        <v>679.82822250000015</v>
      </c>
      <c r="T391" s="83">
        <f t="shared" si="503"/>
        <v>0</v>
      </c>
      <c r="U391" s="84">
        <f t="shared" si="503"/>
        <v>0</v>
      </c>
      <c r="V391" s="82">
        <f t="shared" ref="V391:W391" si="504">SUM(V388:V390)</f>
        <v>0</v>
      </c>
      <c r="W391" s="84">
        <f t="shared" si="504"/>
        <v>0</v>
      </c>
      <c r="X391" s="88"/>
      <c r="Y391" s="276">
        <f>SUM(Y388:Y390)</f>
        <v>0</v>
      </c>
      <c r="Z391" s="84">
        <f>SUM(Z388:Z390)</f>
        <v>383</v>
      </c>
      <c r="AA391" s="276">
        <f>SUM(AA388:AA390)</f>
        <v>0</v>
      </c>
      <c r="AB391" s="84">
        <f>SUM(AB388:AB390)</f>
        <v>383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25.5</v>
      </c>
      <c r="E393" s="189"/>
      <c r="F393" s="129"/>
      <c r="G393" s="8" t="e">
        <f t="shared" ref="G393:H396" si="505">E393/C393*100</f>
        <v>#DIV/0!</v>
      </c>
      <c r="H393" s="18">
        <f t="shared" si="505"/>
        <v>0</v>
      </c>
      <c r="I393" s="127"/>
      <c r="J393" s="130"/>
      <c r="K393" s="127"/>
      <c r="L393" s="129"/>
      <c r="M393" s="127"/>
      <c r="N393" s="129"/>
      <c r="O393" s="131"/>
      <c r="P393" s="277">
        <v>935</v>
      </c>
      <c r="Q393" s="129">
        <v>34.590000000000003</v>
      </c>
      <c r="R393" s="92">
        <f>P393</f>
        <v>935</v>
      </c>
      <c r="S393" s="18">
        <f>Q393</f>
        <v>34.590000000000003</v>
      </c>
      <c r="T393" s="127"/>
      <c r="U393" s="129"/>
      <c r="V393" s="127"/>
      <c r="W393" s="129"/>
      <c r="X393" s="131"/>
      <c r="Y393" s="108">
        <v>935</v>
      </c>
      <c r="Z393" s="129">
        <v>34.590000000000003</v>
      </c>
      <c r="AA393" s="14">
        <f t="shared" ref="AA393:AA396" si="506">Y393</f>
        <v>935</v>
      </c>
      <c r="AB393" s="18">
        <f t="shared" ref="AB393:AB396" si="507">U393+Z393</f>
        <v>34.590000000000003</v>
      </c>
    </row>
    <row r="394" spans="1:29">
      <c r="A394" s="126"/>
      <c r="B394" s="127" t="s">
        <v>172</v>
      </c>
      <c r="C394" s="128"/>
      <c r="D394" s="129">
        <v>23.72</v>
      </c>
      <c r="E394" s="189">
        <v>126507</v>
      </c>
      <c r="F394" s="129">
        <v>7.59</v>
      </c>
      <c r="G394" s="8" t="e">
        <f t="shared" si="505"/>
        <v>#DIV/0!</v>
      </c>
      <c r="H394" s="18">
        <f t="shared" si="505"/>
        <v>31.998313659359191</v>
      </c>
      <c r="I394" s="127"/>
      <c r="J394" s="130"/>
      <c r="K394" s="127"/>
      <c r="L394" s="129"/>
      <c r="M394" s="127"/>
      <c r="N394" s="129"/>
      <c r="O394" s="131"/>
      <c r="P394" s="277">
        <v>19922</v>
      </c>
      <c r="Q394" s="129">
        <v>23.905999999999999</v>
      </c>
      <c r="R394" s="92">
        <f t="shared" ref="R394:R396" si="508">P394</f>
        <v>19922</v>
      </c>
      <c r="S394" s="18">
        <f t="shared" ref="S394:S396" si="509">Q394</f>
        <v>23.905999999999999</v>
      </c>
      <c r="T394" s="127"/>
      <c r="U394" s="129"/>
      <c r="V394" s="127"/>
      <c r="W394" s="129"/>
      <c r="X394" s="131"/>
      <c r="Y394" s="108">
        <v>19922</v>
      </c>
      <c r="Z394" s="129">
        <v>23.905999999999999</v>
      </c>
      <c r="AA394" s="14">
        <f t="shared" si="506"/>
        <v>19922</v>
      </c>
      <c r="AB394" s="18">
        <f t="shared" si="507"/>
        <v>23.905999999999999</v>
      </c>
    </row>
    <row r="395" spans="1:29">
      <c r="A395" s="126"/>
      <c r="B395" s="127" t="s">
        <v>173</v>
      </c>
      <c r="C395" s="128"/>
      <c r="D395" s="129">
        <v>53.12</v>
      </c>
      <c r="E395" s="189">
        <v>56019</v>
      </c>
      <c r="F395" s="129">
        <v>4.4800000000000004</v>
      </c>
      <c r="G395" s="8" t="e">
        <f t="shared" si="505"/>
        <v>#DIV/0!</v>
      </c>
      <c r="H395" s="18">
        <f t="shared" si="505"/>
        <v>8.4337349397590362</v>
      </c>
      <c r="I395" s="127"/>
      <c r="J395" s="130"/>
      <c r="K395" s="127"/>
      <c r="L395" s="129"/>
      <c r="M395" s="127"/>
      <c r="N395" s="129"/>
      <c r="O395" s="131"/>
      <c r="P395" s="277">
        <v>364</v>
      </c>
      <c r="Q395" s="129">
        <v>92.4</v>
      </c>
      <c r="R395" s="92">
        <f t="shared" si="508"/>
        <v>364</v>
      </c>
      <c r="S395" s="18">
        <f t="shared" si="509"/>
        <v>92.4</v>
      </c>
      <c r="T395" s="127"/>
      <c r="U395" s="129"/>
      <c r="V395" s="127"/>
      <c r="W395" s="129"/>
      <c r="X395" s="131"/>
      <c r="Y395" s="108">
        <v>364</v>
      </c>
      <c r="Z395" s="129">
        <v>92.4</v>
      </c>
      <c r="AA395" s="14">
        <f t="shared" si="506"/>
        <v>364</v>
      </c>
      <c r="AB395" s="18">
        <f t="shared" si="507"/>
        <v>92.4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5"/>
        <v>#DIV/0!</v>
      </c>
      <c r="H396" s="18">
        <f t="shared" si="505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100.51745861249999</v>
      </c>
      <c r="R396" s="92">
        <f t="shared" si="508"/>
        <v>0</v>
      </c>
      <c r="S396" s="18">
        <f t="shared" si="509"/>
        <v>100.51745861249999</v>
      </c>
      <c r="T396" s="16"/>
      <c r="U396" s="18"/>
      <c r="V396" s="16"/>
      <c r="W396" s="18"/>
      <c r="X396" s="21"/>
      <c r="Y396" s="14"/>
      <c r="Z396" s="18">
        <v>90</v>
      </c>
      <c r="AA396" s="14">
        <f t="shared" si="506"/>
        <v>0</v>
      </c>
      <c r="AB396" s="18">
        <f t="shared" si="507"/>
        <v>90</v>
      </c>
    </row>
    <row r="397" spans="1:29" s="50" customFormat="1">
      <c r="A397" s="46"/>
      <c r="B397" s="82" t="s">
        <v>106</v>
      </c>
      <c r="C397" s="83"/>
      <c r="D397" s="84">
        <f>SUM(D393:D396)</f>
        <v>126.172</v>
      </c>
      <c r="E397" s="83">
        <f>SUM(E393:E396)</f>
        <v>182526</v>
      </c>
      <c r="F397" s="84">
        <f>SUM(F393:F396)</f>
        <v>12.07</v>
      </c>
      <c r="G397" s="82"/>
      <c r="H397" s="82"/>
      <c r="I397" s="83">
        <f t="shared" ref="I397:L397" si="510">SUM(I393:I396)</f>
        <v>0</v>
      </c>
      <c r="J397" s="84">
        <f t="shared" si="510"/>
        <v>0</v>
      </c>
      <c r="K397" s="83">
        <f t="shared" si="510"/>
        <v>0</v>
      </c>
      <c r="L397" s="84">
        <f t="shared" si="510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11">SUM(P393:P396)</f>
        <v>21221</v>
      </c>
      <c r="Q397" s="84">
        <f t="shared" si="511"/>
        <v>251.41345861249999</v>
      </c>
      <c r="R397" s="276">
        <f t="shared" si="511"/>
        <v>21221</v>
      </c>
      <c r="S397" s="84">
        <f t="shared" si="511"/>
        <v>251.41345861249999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21221</v>
      </c>
      <c r="Z397" s="84">
        <f>SUM(Z393:Z396)</f>
        <v>240.89600000000002</v>
      </c>
      <c r="AA397" s="276">
        <f>SUM(AA393:AA396)</f>
        <v>21221</v>
      </c>
      <c r="AB397" s="84">
        <f>SUM(AB393:AB396)</f>
        <v>240.89600000000002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17867.3328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10102.3292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301</v>
      </c>
      <c r="L398" s="84">
        <f>SUM(L21+L44+L52+L76+L86+L109+L117+L141+L147+L149+L156+L162+L168+L174+L180+L186+L192+L206+L212+L216+L237+L258+L283+L297+L306+L311+L315+L322+L326+L330+L333+L337+L343+L347+L384+L391+L397)</f>
        <v>4777.84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367964</v>
      </c>
      <c r="Q398" s="84">
        <f>SUM(Q21+Q44+Q52+Q76+Q86+Q109+Q117+Q141+Q147+Q149+Q156+Q162+Q168+Q174+Q180+Q186+Q192+Q206+Q212+Q216+Q237+Q258+Q283+Q297+Q306+Q311+Q315+Q322+Q326+Q330+Q333+Q337+Q343+Q347+Q384+Q391+Q397)</f>
        <v>15413.583481112502</v>
      </c>
      <c r="R398" s="276">
        <f>R397+R391+R384+R347+R343+R337+R333+R330+R326+R322+R315+R311+R306+R297+R283+R260+R216+R212+R206+R193+R147+R143+R78</f>
        <v>367964</v>
      </c>
      <c r="S398" s="84">
        <f>SUM(S21+S44+S52+S76+S86+S109+S117+S141+S147+S149+S156+S162+S168+S174+S180+S186+S192+S206+S212+S216+S237+S258+S283+S297+S306+S311+S315+S322+S326+S330+S333+S337+S343+S347+S384+S391+S397)</f>
        <v>20191.423481112499</v>
      </c>
      <c r="T398" s="83">
        <f>T397+T391+T384+T347+T343+T337+T333+T330+T326+T322+T315+T311+T306+T297+T283+T260+T216+T212+T206+T193+T147+T143+T78</f>
        <v>301</v>
      </c>
      <c r="U398" s="84">
        <f>SUM(U21+U44+U52+U76+U86+U109+U117+U141+U147+U149+U156+U162+U168+U174+U180+U186+U192+U206+U212+U216+U237+U258+U283+U297+U306+U311+U315+U322+U326+U330+U333+U337+U343+U347+U384+U391+U397)</f>
        <v>4777.84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332633</v>
      </c>
      <c r="Z398" s="84">
        <f>SUM(Z21+Z44+Z52+Z76+Z86+Z109+Z117+Z141+Z147+Z149+Z156+Z162+Z168+Z174+Z180+Z186+Z192+Z206+Z212+Z216+Z237+Z258+Z283+Z297+Z306+Z311+Z315+Z322+Z326+Z330+Z333+Z337+Z343+Z347+Z384+Z391+Z397)</f>
        <v>12183.135800000004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332633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16960.975800000004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12">Y400</f>
        <v>0</v>
      </c>
      <c r="AB400" s="18">
        <f t="shared" ref="AB400:AB401" si="513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12"/>
        <v>0</v>
      </c>
      <c r="AB401" s="18">
        <f t="shared" si="513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17867.3328</v>
      </c>
      <c r="E403" s="82"/>
      <c r="F403" s="84">
        <f>F398</f>
        <v>10102.3292</v>
      </c>
      <c r="G403" s="82"/>
      <c r="H403" s="82"/>
      <c r="I403" s="82"/>
      <c r="J403" s="84">
        <f>J398</f>
        <v>0</v>
      </c>
      <c r="K403" s="83"/>
      <c r="L403" s="84">
        <f>L398</f>
        <v>4777.84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15413.583481112502</v>
      </c>
      <c r="R403" s="276"/>
      <c r="S403" s="84">
        <f>S398</f>
        <v>20191.423481112499</v>
      </c>
      <c r="T403" s="83"/>
      <c r="U403" s="84">
        <f>U398</f>
        <v>4777.84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12183.135800000004</v>
      </c>
      <c r="AA403" s="276"/>
      <c r="AB403" s="84">
        <f>AB398</f>
        <v>16960.975800000004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4">E407/C407*100</f>
        <v>#DIV/0!</v>
      </c>
      <c r="H407" s="18" t="e">
        <f t="shared" si="514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/>
      <c r="Q407" s="18">
        <f>O407*P407</f>
        <v>0</v>
      </c>
      <c r="R407" s="92">
        <f>P407</f>
        <v>0</v>
      </c>
      <c r="S407" s="18">
        <f>L407+Q407</f>
        <v>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4"/>
        <v>#DIV/0!</v>
      </c>
      <c r="H408" s="18" t="e">
        <f t="shared" si="514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5">O408*P408</f>
        <v>0</v>
      </c>
      <c r="R408" s="92">
        <f t="shared" ref="R408:R415" si="516">P408</f>
        <v>0</v>
      </c>
      <c r="S408" s="18">
        <f t="shared" ref="S408:S415" si="517">L408+Q408</f>
        <v>0</v>
      </c>
      <c r="T408" s="22"/>
      <c r="U408" s="18"/>
      <c r="V408" s="22"/>
      <c r="W408" s="18"/>
      <c r="X408" s="21"/>
      <c r="Y408" s="14"/>
      <c r="Z408" s="18">
        <f t="shared" ref="Z408:Z415" si="518">X408*Y408</f>
        <v>0</v>
      </c>
      <c r="AA408" s="14">
        <f t="shared" ref="AA408:AA415" si="519">Y408</f>
        <v>0</v>
      </c>
      <c r="AB408" s="18">
        <f t="shared" ref="AB408:AB415" si="520">U408+Z408</f>
        <v>0</v>
      </c>
    </row>
    <row r="409" spans="1:28" s="132" customFormat="1">
      <c r="A409" s="126">
        <f t="shared" ref="A409:A415" si="521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4"/>
        <v>#DIV/0!</v>
      </c>
      <c r="H409" s="18" t="e">
        <f t="shared" si="514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5"/>
        <v>0</v>
      </c>
      <c r="R409" s="92">
        <f t="shared" si="516"/>
        <v>0</v>
      </c>
      <c r="S409" s="18">
        <f t="shared" si="517"/>
        <v>0</v>
      </c>
      <c r="T409" s="204"/>
      <c r="U409" s="129"/>
      <c r="V409" s="204"/>
      <c r="W409" s="129"/>
      <c r="X409" s="131"/>
      <c r="Y409" s="108"/>
      <c r="Z409" s="18">
        <f t="shared" si="518"/>
        <v>0</v>
      </c>
      <c r="AA409" s="14">
        <f t="shared" si="519"/>
        <v>0</v>
      </c>
      <c r="AB409" s="18">
        <f t="shared" si="520"/>
        <v>0</v>
      </c>
    </row>
    <row r="410" spans="1:28" s="132" customFormat="1">
      <c r="A410" s="126">
        <f t="shared" si="521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4"/>
        <v>#DIV/0!</v>
      </c>
      <c r="H410" s="18" t="e">
        <f t="shared" si="514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5"/>
        <v>0</v>
      </c>
      <c r="R410" s="92">
        <f t="shared" si="516"/>
        <v>0</v>
      </c>
      <c r="S410" s="18">
        <f t="shared" si="517"/>
        <v>0</v>
      </c>
      <c r="T410" s="204"/>
      <c r="U410" s="129"/>
      <c r="V410" s="204"/>
      <c r="W410" s="129"/>
      <c r="X410" s="131"/>
      <c r="Y410" s="108"/>
      <c r="Z410" s="18">
        <f t="shared" si="518"/>
        <v>0</v>
      </c>
      <c r="AA410" s="14">
        <f t="shared" si="519"/>
        <v>0</v>
      </c>
      <c r="AB410" s="18">
        <f t="shared" si="520"/>
        <v>0</v>
      </c>
    </row>
    <row r="411" spans="1:28" s="132" customFormat="1">
      <c r="A411" s="126">
        <f t="shared" si="521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4"/>
        <v>#DIV/0!</v>
      </c>
      <c r="H411" s="18" t="e">
        <f t="shared" si="514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5"/>
        <v>0</v>
      </c>
      <c r="R411" s="92">
        <f t="shared" si="516"/>
        <v>0</v>
      </c>
      <c r="S411" s="18">
        <f t="shared" si="517"/>
        <v>0</v>
      </c>
      <c r="T411" s="204"/>
      <c r="U411" s="129"/>
      <c r="V411" s="204"/>
      <c r="W411" s="129"/>
      <c r="X411" s="131"/>
      <c r="Y411" s="108"/>
      <c r="Z411" s="18">
        <f t="shared" si="518"/>
        <v>0</v>
      </c>
      <c r="AA411" s="14">
        <f t="shared" si="519"/>
        <v>0</v>
      </c>
      <c r="AB411" s="18">
        <f t="shared" si="520"/>
        <v>0</v>
      </c>
    </row>
    <row r="412" spans="1:28">
      <c r="A412" s="8">
        <f t="shared" si="521"/>
        <v>26.060000000000009</v>
      </c>
      <c r="B412" s="22" t="s">
        <v>31</v>
      </c>
      <c r="C412" s="17"/>
      <c r="D412" s="18"/>
      <c r="E412" s="19"/>
      <c r="F412" s="18"/>
      <c r="G412" s="8" t="e">
        <f t="shared" si="514"/>
        <v>#DIV/0!</v>
      </c>
      <c r="H412" s="18" t="e">
        <f t="shared" si="514"/>
        <v>#DIV/0!</v>
      </c>
      <c r="I412" s="22"/>
      <c r="J412" s="23"/>
      <c r="K412" s="22"/>
      <c r="L412" s="18"/>
      <c r="M412" s="22"/>
      <c r="N412" s="18"/>
      <c r="O412" s="21">
        <v>3</v>
      </c>
      <c r="P412" s="92"/>
      <c r="Q412" s="18">
        <f t="shared" si="515"/>
        <v>0</v>
      </c>
      <c r="R412" s="92">
        <f t="shared" si="516"/>
        <v>0</v>
      </c>
      <c r="S412" s="18">
        <f t="shared" si="517"/>
        <v>0</v>
      </c>
      <c r="T412" s="22"/>
      <c r="U412" s="18"/>
      <c r="V412" s="22"/>
      <c r="W412" s="18"/>
      <c r="X412" s="21">
        <v>3</v>
      </c>
      <c r="Y412" s="14"/>
      <c r="Z412" s="18">
        <f t="shared" si="518"/>
        <v>0</v>
      </c>
      <c r="AA412" s="14">
        <f t="shared" si="519"/>
        <v>0</v>
      </c>
      <c r="AB412" s="18">
        <f t="shared" si="520"/>
        <v>0</v>
      </c>
    </row>
    <row r="413" spans="1:28">
      <c r="A413" s="8">
        <f t="shared" si="521"/>
        <v>26.070000000000011</v>
      </c>
      <c r="B413" s="22" t="s">
        <v>32</v>
      </c>
      <c r="C413" s="17"/>
      <c r="D413" s="18"/>
      <c r="E413" s="19"/>
      <c r="F413" s="18"/>
      <c r="G413" s="8" t="e">
        <f t="shared" si="514"/>
        <v>#DIV/0!</v>
      </c>
      <c r="H413" s="18" t="e">
        <f t="shared" si="514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/>
      <c r="Q413" s="18">
        <f t="shared" si="515"/>
        <v>0</v>
      </c>
      <c r="R413" s="92">
        <f t="shared" si="516"/>
        <v>0</v>
      </c>
      <c r="S413" s="18">
        <f t="shared" si="517"/>
        <v>0</v>
      </c>
      <c r="T413" s="22"/>
      <c r="U413" s="18"/>
      <c r="V413" s="22"/>
      <c r="W413" s="18"/>
      <c r="X413" s="21">
        <v>3.5</v>
      </c>
      <c r="Y413" s="14"/>
      <c r="Z413" s="18">
        <f t="shared" si="518"/>
        <v>0</v>
      </c>
      <c r="AA413" s="14">
        <f t="shared" si="519"/>
        <v>0</v>
      </c>
      <c r="AB413" s="18">
        <f t="shared" si="520"/>
        <v>0</v>
      </c>
    </row>
    <row r="414" spans="1:28">
      <c r="A414" s="8">
        <f t="shared" si="521"/>
        <v>26.080000000000013</v>
      </c>
      <c r="B414" s="22" t="s">
        <v>281</v>
      </c>
      <c r="C414" s="17"/>
      <c r="D414" s="18"/>
      <c r="E414" s="19"/>
      <c r="F414" s="18"/>
      <c r="G414" s="8" t="e">
        <f t="shared" si="514"/>
        <v>#DIV/0!</v>
      </c>
      <c r="H414" s="18" t="e">
        <f t="shared" si="514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/>
      <c r="Q414" s="18">
        <f t="shared" si="515"/>
        <v>0</v>
      </c>
      <c r="R414" s="92">
        <f t="shared" si="516"/>
        <v>0</v>
      </c>
      <c r="S414" s="18">
        <f t="shared" si="517"/>
        <v>0</v>
      </c>
      <c r="T414" s="22"/>
      <c r="U414" s="18"/>
      <c r="V414" s="22"/>
      <c r="W414" s="18"/>
      <c r="X414" s="21">
        <v>0.75</v>
      </c>
      <c r="Y414" s="14"/>
      <c r="Z414" s="18">
        <f t="shared" si="518"/>
        <v>0</v>
      </c>
      <c r="AA414" s="14">
        <f t="shared" si="519"/>
        <v>0</v>
      </c>
      <c r="AB414" s="18">
        <f t="shared" si="520"/>
        <v>0</v>
      </c>
    </row>
    <row r="415" spans="1:28">
      <c r="A415" s="8">
        <f t="shared" si="521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4"/>
        <v>#DIV/0!</v>
      </c>
      <c r="H415" s="18" t="e">
        <f t="shared" si="514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/>
      <c r="Q415" s="18">
        <f t="shared" si="515"/>
        <v>0</v>
      </c>
      <c r="R415" s="92">
        <f t="shared" si="516"/>
        <v>0</v>
      </c>
      <c r="S415" s="18">
        <f t="shared" si="517"/>
        <v>0</v>
      </c>
      <c r="T415" s="22"/>
      <c r="U415" s="18"/>
      <c r="V415" s="22"/>
      <c r="W415" s="18"/>
      <c r="X415" s="21">
        <v>0.9</v>
      </c>
      <c r="Y415" s="14"/>
      <c r="Z415" s="18">
        <f t="shared" si="518"/>
        <v>0</v>
      </c>
      <c r="AA415" s="14">
        <f t="shared" si="519"/>
        <v>0</v>
      </c>
      <c r="AB415" s="18">
        <f t="shared" si="520"/>
        <v>0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22">SUM(I407:I415)</f>
        <v>0</v>
      </c>
      <c r="J416" s="84">
        <f t="shared" si="522"/>
        <v>0</v>
      </c>
      <c r="K416" s="83">
        <f t="shared" si="522"/>
        <v>0</v>
      </c>
      <c r="L416" s="84">
        <f t="shared" si="522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0</v>
      </c>
      <c r="R416" s="276"/>
      <c r="S416" s="84">
        <f>SUM(S407:S415)</f>
        <v>0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0</v>
      </c>
      <c r="AA416" s="276"/>
      <c r="AB416" s="84">
        <f>SUM(AB407:AB415)</f>
        <v>0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/>
      <c r="D418" s="53"/>
      <c r="E418" s="17">
        <f t="shared" ref="E418:F439" si="523">C418</f>
        <v>0</v>
      </c>
      <c r="F418" s="18">
        <f t="shared" si="523"/>
        <v>0</v>
      </c>
      <c r="G418" s="8" t="e">
        <f t="shared" ref="G418:H439" si="524">E418/C418*100</f>
        <v>#DIV/0!</v>
      </c>
      <c r="H418" s="18" t="e">
        <f t="shared" si="524"/>
        <v>#DIV/0!</v>
      </c>
      <c r="I418" s="51"/>
      <c r="J418" s="55"/>
      <c r="K418" s="51"/>
      <c r="L418" s="53"/>
      <c r="M418" s="51"/>
      <c r="N418" s="53"/>
      <c r="O418" s="250">
        <v>0.18</v>
      </c>
      <c r="P418" s="287"/>
      <c r="Q418" s="18">
        <f t="shared" ref="Q418:Q439" si="525">O418*P418</f>
        <v>0</v>
      </c>
      <c r="R418" s="92">
        <f t="shared" ref="R418:R439" si="526">P418</f>
        <v>0</v>
      </c>
      <c r="S418" s="18">
        <f t="shared" ref="S418:S439" si="527">L418+Q418</f>
        <v>0</v>
      </c>
      <c r="T418" s="51"/>
      <c r="U418" s="53"/>
      <c r="V418" s="51"/>
      <c r="W418" s="53"/>
      <c r="X418" s="250">
        <v>0.18</v>
      </c>
      <c r="Y418" s="312"/>
      <c r="Z418" s="18">
        <f t="shared" ref="Z418:Z439" si="528">X418*Y418</f>
        <v>0</v>
      </c>
      <c r="AA418" s="14">
        <f t="shared" ref="AA418:AA439" si="529">Y418</f>
        <v>0</v>
      </c>
      <c r="AB418" s="18">
        <f t="shared" ref="AB418:AB439" si="530">U418+Z418</f>
        <v>0</v>
      </c>
    </row>
    <row r="419" spans="1:28">
      <c r="A419" s="206">
        <f>+A418+0.01</f>
        <v>26.110000000000003</v>
      </c>
      <c r="B419" s="51" t="s">
        <v>285</v>
      </c>
      <c r="C419" s="52"/>
      <c r="D419" s="53"/>
      <c r="E419" s="17">
        <f t="shared" si="523"/>
        <v>0</v>
      </c>
      <c r="F419" s="18">
        <f t="shared" si="523"/>
        <v>0</v>
      </c>
      <c r="G419" s="8" t="e">
        <f t="shared" si="524"/>
        <v>#DIV/0!</v>
      </c>
      <c r="H419" s="18" t="e">
        <f t="shared" si="524"/>
        <v>#DIV/0!</v>
      </c>
      <c r="I419" s="51"/>
      <c r="J419" s="55"/>
      <c r="K419" s="51"/>
      <c r="L419" s="53"/>
      <c r="M419" s="51"/>
      <c r="N419" s="53"/>
      <c r="O419" s="250">
        <v>1.2E-2</v>
      </c>
      <c r="P419" s="287"/>
      <c r="Q419" s="18">
        <f t="shared" si="525"/>
        <v>0</v>
      </c>
      <c r="R419" s="92">
        <f t="shared" si="526"/>
        <v>0</v>
      </c>
      <c r="S419" s="18">
        <f t="shared" si="527"/>
        <v>0</v>
      </c>
      <c r="T419" s="51"/>
      <c r="U419" s="53"/>
      <c r="V419" s="51"/>
      <c r="W419" s="53"/>
      <c r="X419" s="250">
        <v>1.2E-2</v>
      </c>
      <c r="Y419" s="312"/>
      <c r="Z419" s="18">
        <f t="shared" si="528"/>
        <v>0</v>
      </c>
      <c r="AA419" s="14">
        <f t="shared" si="529"/>
        <v>0</v>
      </c>
      <c r="AB419" s="18">
        <f t="shared" si="530"/>
        <v>0</v>
      </c>
    </row>
    <row r="420" spans="1:28" ht="47.25">
      <c r="A420" s="206">
        <f>+A419+0.01</f>
        <v>26.120000000000005</v>
      </c>
      <c r="B420" s="51" t="s">
        <v>286</v>
      </c>
      <c r="C420" s="52"/>
      <c r="D420" s="53"/>
      <c r="E420" s="17">
        <f t="shared" si="523"/>
        <v>0</v>
      </c>
      <c r="F420" s="18">
        <f t="shared" si="523"/>
        <v>0</v>
      </c>
      <c r="G420" s="8" t="e">
        <f t="shared" si="524"/>
        <v>#DIV/0!</v>
      </c>
      <c r="H420" s="18" t="e">
        <f t="shared" si="524"/>
        <v>#DIV/0!</v>
      </c>
      <c r="I420" s="51"/>
      <c r="J420" s="55"/>
      <c r="K420" s="51"/>
      <c r="L420" s="53"/>
      <c r="M420" s="51"/>
      <c r="N420" s="53"/>
      <c r="O420" s="250">
        <v>0.01</v>
      </c>
      <c r="P420" s="287"/>
      <c r="Q420" s="18">
        <f t="shared" si="525"/>
        <v>0</v>
      </c>
      <c r="R420" s="92">
        <f t="shared" si="526"/>
        <v>0</v>
      </c>
      <c r="S420" s="18">
        <f t="shared" si="527"/>
        <v>0</v>
      </c>
      <c r="T420" s="51"/>
      <c r="U420" s="53"/>
      <c r="V420" s="51"/>
      <c r="W420" s="53"/>
      <c r="X420" s="250">
        <v>0.01</v>
      </c>
      <c r="Y420" s="312"/>
      <c r="Z420" s="18">
        <f t="shared" si="528"/>
        <v>0</v>
      </c>
      <c r="AA420" s="14">
        <f t="shared" si="529"/>
        <v>0</v>
      </c>
      <c r="AB420" s="18">
        <f t="shared" si="530"/>
        <v>0</v>
      </c>
    </row>
    <row r="421" spans="1:28">
      <c r="A421" s="206">
        <f>+A420+0.01</f>
        <v>26.130000000000006</v>
      </c>
      <c r="B421" s="51" t="s">
        <v>40</v>
      </c>
      <c r="C421" s="52"/>
      <c r="D421" s="53"/>
      <c r="E421" s="17">
        <f t="shared" si="523"/>
        <v>0</v>
      </c>
      <c r="F421" s="18">
        <f t="shared" si="523"/>
        <v>0</v>
      </c>
      <c r="G421" s="8" t="e">
        <f t="shared" si="524"/>
        <v>#DIV/0!</v>
      </c>
      <c r="H421" s="18" t="e">
        <f t="shared" si="524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5"/>
        <v>0</v>
      </c>
      <c r="R421" s="92">
        <f t="shared" si="526"/>
        <v>0</v>
      </c>
      <c r="S421" s="18">
        <f t="shared" si="527"/>
        <v>0</v>
      </c>
      <c r="T421" s="51"/>
      <c r="U421" s="53"/>
      <c r="V421" s="51"/>
      <c r="W421" s="53"/>
      <c r="X421" s="250"/>
      <c r="Y421" s="312"/>
      <c r="Z421" s="18">
        <f t="shared" si="528"/>
        <v>0</v>
      </c>
      <c r="AA421" s="14">
        <f t="shared" si="529"/>
        <v>0</v>
      </c>
      <c r="AB421" s="18">
        <f t="shared" si="530"/>
        <v>0</v>
      </c>
    </row>
    <row r="422" spans="1:28">
      <c r="A422" s="206" t="s">
        <v>41</v>
      </c>
      <c r="B422" s="22" t="s">
        <v>76</v>
      </c>
      <c r="C422" s="17"/>
      <c r="D422" s="18"/>
      <c r="E422" s="17">
        <f t="shared" si="523"/>
        <v>0</v>
      </c>
      <c r="F422" s="18">
        <f t="shared" si="523"/>
        <v>0</v>
      </c>
      <c r="G422" s="8" t="e">
        <f t="shared" si="524"/>
        <v>#DIV/0!</v>
      </c>
      <c r="H422" s="18" t="e">
        <f t="shared" si="524"/>
        <v>#DIV/0!</v>
      </c>
      <c r="I422" s="22"/>
      <c r="J422" s="23"/>
      <c r="K422" s="22"/>
      <c r="L422" s="18"/>
      <c r="M422" s="22"/>
      <c r="N422" s="18"/>
      <c r="O422" s="21">
        <v>3</v>
      </c>
      <c r="P422" s="92"/>
      <c r="Q422" s="18">
        <f t="shared" si="525"/>
        <v>0</v>
      </c>
      <c r="R422" s="92">
        <f t="shared" si="526"/>
        <v>0</v>
      </c>
      <c r="S422" s="18">
        <f t="shared" si="527"/>
        <v>0</v>
      </c>
      <c r="T422" s="22"/>
      <c r="U422" s="18"/>
      <c r="V422" s="22"/>
      <c r="W422" s="18"/>
      <c r="X422" s="21">
        <v>3</v>
      </c>
      <c r="Y422" s="14"/>
      <c r="Z422" s="18">
        <f t="shared" si="528"/>
        <v>0</v>
      </c>
      <c r="AA422" s="14">
        <f t="shared" si="529"/>
        <v>0</v>
      </c>
      <c r="AB422" s="18">
        <f t="shared" si="530"/>
        <v>0</v>
      </c>
    </row>
    <row r="423" spans="1:28" ht="31.5">
      <c r="A423" s="206" t="s">
        <v>43</v>
      </c>
      <c r="B423" s="22" t="s">
        <v>77</v>
      </c>
      <c r="C423" s="17"/>
      <c r="D423" s="18"/>
      <c r="E423" s="17">
        <f t="shared" si="523"/>
        <v>0</v>
      </c>
      <c r="F423" s="18">
        <f t="shared" si="523"/>
        <v>0</v>
      </c>
      <c r="G423" s="8" t="e">
        <f t="shared" si="524"/>
        <v>#DIV/0!</v>
      </c>
      <c r="H423" s="18" t="e">
        <f t="shared" si="524"/>
        <v>#DIV/0!</v>
      </c>
      <c r="I423" s="22"/>
      <c r="J423" s="23"/>
      <c r="K423" s="22"/>
      <c r="L423" s="18"/>
      <c r="M423" s="22"/>
      <c r="N423" s="18"/>
      <c r="O423" s="21">
        <v>3</v>
      </c>
      <c r="P423" s="92"/>
      <c r="Q423" s="18">
        <f t="shared" si="525"/>
        <v>0</v>
      </c>
      <c r="R423" s="92">
        <f t="shared" si="526"/>
        <v>0</v>
      </c>
      <c r="S423" s="18">
        <f t="shared" si="527"/>
        <v>0</v>
      </c>
      <c r="T423" s="22"/>
      <c r="U423" s="18"/>
      <c r="V423" s="22"/>
      <c r="W423" s="18"/>
      <c r="X423" s="21">
        <v>3</v>
      </c>
      <c r="Y423" s="14"/>
      <c r="Z423" s="18">
        <f t="shared" si="528"/>
        <v>0</v>
      </c>
      <c r="AA423" s="14">
        <f t="shared" si="529"/>
        <v>0</v>
      </c>
      <c r="AB423" s="18">
        <f t="shared" si="530"/>
        <v>0</v>
      </c>
    </row>
    <row r="424" spans="1:28" ht="31.5">
      <c r="A424" s="206" t="s">
        <v>45</v>
      </c>
      <c r="B424" s="22" t="s">
        <v>78</v>
      </c>
      <c r="C424" s="17"/>
      <c r="D424" s="18"/>
      <c r="E424" s="17">
        <f t="shared" si="523"/>
        <v>0</v>
      </c>
      <c r="F424" s="18">
        <f t="shared" si="523"/>
        <v>0</v>
      </c>
      <c r="G424" s="8" t="e">
        <f t="shared" si="524"/>
        <v>#DIV/0!</v>
      </c>
      <c r="H424" s="18" t="e">
        <f t="shared" si="524"/>
        <v>#DIV/0!</v>
      </c>
      <c r="I424" s="22"/>
      <c r="J424" s="23"/>
      <c r="K424" s="22"/>
      <c r="L424" s="18"/>
      <c r="M424" s="22"/>
      <c r="N424" s="18"/>
      <c r="O424" s="21">
        <v>9.6</v>
      </c>
      <c r="P424" s="92"/>
      <c r="Q424" s="18">
        <f t="shared" si="525"/>
        <v>0</v>
      </c>
      <c r="R424" s="92">
        <f t="shared" si="526"/>
        <v>0</v>
      </c>
      <c r="S424" s="18">
        <f t="shared" si="527"/>
        <v>0</v>
      </c>
      <c r="T424" s="22"/>
      <c r="U424" s="18"/>
      <c r="V424" s="22"/>
      <c r="W424" s="18"/>
      <c r="X424" s="21">
        <v>9.6</v>
      </c>
      <c r="Y424" s="14"/>
      <c r="Z424" s="18">
        <f t="shared" si="528"/>
        <v>0</v>
      </c>
      <c r="AA424" s="14">
        <f t="shared" si="529"/>
        <v>0</v>
      </c>
      <c r="AB424" s="18">
        <f t="shared" si="530"/>
        <v>0</v>
      </c>
    </row>
    <row r="425" spans="1:28" ht="63">
      <c r="A425" s="206" t="s">
        <v>47</v>
      </c>
      <c r="B425" s="22" t="s">
        <v>79</v>
      </c>
      <c r="C425" s="17"/>
      <c r="D425" s="18"/>
      <c r="E425" s="17">
        <f t="shared" si="523"/>
        <v>0</v>
      </c>
      <c r="F425" s="18">
        <f t="shared" si="523"/>
        <v>0</v>
      </c>
      <c r="G425" s="8" t="e">
        <f t="shared" si="524"/>
        <v>#DIV/0!</v>
      </c>
      <c r="H425" s="18" t="e">
        <f t="shared" si="524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/>
      <c r="Q425" s="18">
        <f t="shared" si="525"/>
        <v>0</v>
      </c>
      <c r="R425" s="92">
        <f t="shared" si="526"/>
        <v>0</v>
      </c>
      <c r="S425" s="18">
        <f t="shared" si="527"/>
        <v>0</v>
      </c>
      <c r="T425" s="22"/>
      <c r="U425" s="18"/>
      <c r="V425" s="22"/>
      <c r="W425" s="18"/>
      <c r="X425" s="21">
        <v>1.44</v>
      </c>
      <c r="Y425" s="14"/>
      <c r="Z425" s="18">
        <f t="shared" si="528"/>
        <v>0</v>
      </c>
      <c r="AA425" s="14">
        <f t="shared" si="529"/>
        <v>0</v>
      </c>
      <c r="AB425" s="18">
        <f t="shared" si="530"/>
        <v>0</v>
      </c>
    </row>
    <row r="426" spans="1:28" ht="31.5">
      <c r="A426" s="206" t="s">
        <v>49</v>
      </c>
      <c r="B426" s="22" t="s">
        <v>80</v>
      </c>
      <c r="C426" s="17"/>
      <c r="D426" s="18"/>
      <c r="E426" s="17">
        <f t="shared" si="523"/>
        <v>0</v>
      </c>
      <c r="F426" s="18">
        <f t="shared" si="523"/>
        <v>0</v>
      </c>
      <c r="G426" s="8" t="e">
        <f t="shared" si="524"/>
        <v>#DIV/0!</v>
      </c>
      <c r="H426" s="18" t="e">
        <f t="shared" si="524"/>
        <v>#DIV/0!</v>
      </c>
      <c r="I426" s="22"/>
      <c r="J426" s="23"/>
      <c r="K426" s="22"/>
      <c r="L426" s="18"/>
      <c r="M426" s="22"/>
      <c r="N426" s="18"/>
      <c r="O426" s="21">
        <v>1.8</v>
      </c>
      <c r="P426" s="92"/>
      <c r="Q426" s="18">
        <f t="shared" si="525"/>
        <v>0</v>
      </c>
      <c r="R426" s="92">
        <f t="shared" si="526"/>
        <v>0</v>
      </c>
      <c r="S426" s="18">
        <f t="shared" si="527"/>
        <v>0</v>
      </c>
      <c r="T426" s="22"/>
      <c r="U426" s="18"/>
      <c r="V426" s="22"/>
      <c r="W426" s="18"/>
      <c r="X426" s="21">
        <v>1.8</v>
      </c>
      <c r="Y426" s="14"/>
      <c r="Z426" s="18">
        <f t="shared" si="528"/>
        <v>0</v>
      </c>
      <c r="AA426" s="14">
        <f t="shared" si="529"/>
        <v>0</v>
      </c>
      <c r="AB426" s="18">
        <f t="shared" si="530"/>
        <v>0</v>
      </c>
    </row>
    <row r="427" spans="1:28" ht="31.5">
      <c r="A427" s="206" t="s">
        <v>51</v>
      </c>
      <c r="B427" s="22" t="s">
        <v>50</v>
      </c>
      <c r="C427" s="17"/>
      <c r="D427" s="18"/>
      <c r="E427" s="17">
        <f t="shared" si="523"/>
        <v>0</v>
      </c>
      <c r="F427" s="18">
        <f t="shared" si="523"/>
        <v>0</v>
      </c>
      <c r="G427" s="8" t="e">
        <f t="shared" si="524"/>
        <v>#DIV/0!</v>
      </c>
      <c r="H427" s="18" t="e">
        <f t="shared" si="524"/>
        <v>#DIV/0!</v>
      </c>
      <c r="I427" s="22"/>
      <c r="J427" s="23"/>
      <c r="K427" s="22"/>
      <c r="L427" s="18"/>
      <c r="M427" s="22"/>
      <c r="N427" s="18"/>
      <c r="O427" s="21">
        <v>1.2</v>
      </c>
      <c r="P427" s="92"/>
      <c r="Q427" s="18">
        <f t="shared" si="525"/>
        <v>0</v>
      </c>
      <c r="R427" s="92">
        <f t="shared" si="526"/>
        <v>0</v>
      </c>
      <c r="S427" s="18">
        <f t="shared" si="527"/>
        <v>0</v>
      </c>
      <c r="T427" s="22"/>
      <c r="U427" s="18"/>
      <c r="V427" s="22"/>
      <c r="W427" s="18"/>
      <c r="X427" s="21">
        <v>1.2</v>
      </c>
      <c r="Y427" s="14"/>
      <c r="Z427" s="18">
        <f t="shared" si="528"/>
        <v>0</v>
      </c>
      <c r="AA427" s="14">
        <f t="shared" si="529"/>
        <v>0</v>
      </c>
      <c r="AB427" s="18">
        <f t="shared" si="530"/>
        <v>0</v>
      </c>
    </row>
    <row r="428" spans="1:28" ht="47.25">
      <c r="A428" s="206" t="s">
        <v>53</v>
      </c>
      <c r="B428" s="22" t="s">
        <v>81</v>
      </c>
      <c r="C428" s="17"/>
      <c r="D428" s="18"/>
      <c r="E428" s="17">
        <f t="shared" si="523"/>
        <v>0</v>
      </c>
      <c r="F428" s="18">
        <f t="shared" si="523"/>
        <v>0</v>
      </c>
      <c r="G428" s="8" t="e">
        <f t="shared" si="524"/>
        <v>#DIV/0!</v>
      </c>
      <c r="H428" s="18" t="e">
        <f t="shared" si="524"/>
        <v>#DIV/0!</v>
      </c>
      <c r="I428" s="22"/>
      <c r="J428" s="23"/>
      <c r="K428" s="22"/>
      <c r="L428" s="18"/>
      <c r="M428" s="22"/>
      <c r="N428" s="18"/>
      <c r="O428" s="21">
        <v>1.2</v>
      </c>
      <c r="P428" s="92"/>
      <c r="Q428" s="18">
        <f t="shared" si="525"/>
        <v>0</v>
      </c>
      <c r="R428" s="92">
        <f t="shared" si="526"/>
        <v>0</v>
      </c>
      <c r="S428" s="18">
        <f t="shared" si="527"/>
        <v>0</v>
      </c>
      <c r="T428" s="22"/>
      <c r="U428" s="18"/>
      <c r="V428" s="22"/>
      <c r="W428" s="18"/>
      <c r="X428" s="21">
        <v>1.2</v>
      </c>
      <c r="Y428" s="14"/>
      <c r="Z428" s="18">
        <f t="shared" si="528"/>
        <v>0</v>
      </c>
      <c r="AA428" s="14">
        <f t="shared" si="529"/>
        <v>0</v>
      </c>
      <c r="AB428" s="18">
        <f t="shared" si="530"/>
        <v>0</v>
      </c>
    </row>
    <row r="429" spans="1:28" ht="47.25">
      <c r="A429" s="206" t="s">
        <v>82</v>
      </c>
      <c r="B429" s="22" t="s">
        <v>83</v>
      </c>
      <c r="C429" s="17"/>
      <c r="D429" s="18"/>
      <c r="E429" s="17">
        <f t="shared" si="523"/>
        <v>0</v>
      </c>
      <c r="F429" s="18">
        <f t="shared" si="523"/>
        <v>0</v>
      </c>
      <c r="G429" s="8" t="e">
        <f t="shared" si="524"/>
        <v>#DIV/0!</v>
      </c>
      <c r="H429" s="18" t="e">
        <f t="shared" si="524"/>
        <v>#DIV/0!</v>
      </c>
      <c r="I429" s="22"/>
      <c r="J429" s="23"/>
      <c r="K429" s="22"/>
      <c r="L429" s="18"/>
      <c r="M429" s="22"/>
      <c r="N429" s="18"/>
      <c r="O429" s="21">
        <v>1.8</v>
      </c>
      <c r="P429" s="92"/>
      <c r="Q429" s="18">
        <f t="shared" si="525"/>
        <v>0</v>
      </c>
      <c r="R429" s="92">
        <f t="shared" si="526"/>
        <v>0</v>
      </c>
      <c r="S429" s="18">
        <f t="shared" si="527"/>
        <v>0</v>
      </c>
      <c r="T429" s="22"/>
      <c r="U429" s="18"/>
      <c r="V429" s="22"/>
      <c r="W429" s="18"/>
      <c r="X429" s="21">
        <v>1.8</v>
      </c>
      <c r="Y429" s="14"/>
      <c r="Z429" s="18">
        <f t="shared" si="528"/>
        <v>0</v>
      </c>
      <c r="AA429" s="14">
        <f t="shared" si="529"/>
        <v>0</v>
      </c>
      <c r="AB429" s="18">
        <f t="shared" si="530"/>
        <v>0</v>
      </c>
    </row>
    <row r="430" spans="1:28" ht="31.5">
      <c r="A430" s="206">
        <v>26.14</v>
      </c>
      <c r="B430" s="51" t="s">
        <v>287</v>
      </c>
      <c r="C430" s="52"/>
      <c r="D430" s="53"/>
      <c r="E430" s="17">
        <f t="shared" si="523"/>
        <v>0</v>
      </c>
      <c r="F430" s="18">
        <f t="shared" si="523"/>
        <v>0</v>
      </c>
      <c r="G430" s="8" t="e">
        <f t="shared" si="524"/>
        <v>#DIV/0!</v>
      </c>
      <c r="H430" s="18" t="e">
        <f t="shared" si="524"/>
        <v>#DIV/0!</v>
      </c>
      <c r="I430" s="51"/>
      <c r="J430" s="55"/>
      <c r="K430" s="51"/>
      <c r="L430" s="53"/>
      <c r="M430" s="51"/>
      <c r="N430" s="53"/>
      <c r="O430" s="250">
        <v>0.01</v>
      </c>
      <c r="P430" s="287"/>
      <c r="Q430" s="18">
        <f t="shared" si="525"/>
        <v>0</v>
      </c>
      <c r="R430" s="92">
        <f t="shared" si="526"/>
        <v>0</v>
      </c>
      <c r="S430" s="18">
        <f t="shared" si="527"/>
        <v>0</v>
      </c>
      <c r="T430" s="51"/>
      <c r="U430" s="53"/>
      <c r="V430" s="51"/>
      <c r="W430" s="53"/>
      <c r="X430" s="250">
        <v>0.01</v>
      </c>
      <c r="Y430" s="312"/>
      <c r="Z430" s="18">
        <f t="shared" si="528"/>
        <v>0</v>
      </c>
      <c r="AA430" s="14">
        <f t="shared" si="529"/>
        <v>0</v>
      </c>
      <c r="AB430" s="18">
        <f t="shared" si="530"/>
        <v>0</v>
      </c>
    </row>
    <row r="431" spans="1:28" ht="31.5">
      <c r="A431" s="206">
        <f t="shared" ref="A431:A439" si="531">+A430+0.01</f>
        <v>26.150000000000002</v>
      </c>
      <c r="B431" s="51" t="s">
        <v>288</v>
      </c>
      <c r="C431" s="52"/>
      <c r="D431" s="53"/>
      <c r="E431" s="17">
        <f t="shared" si="523"/>
        <v>0</v>
      </c>
      <c r="F431" s="18">
        <f t="shared" si="523"/>
        <v>0</v>
      </c>
      <c r="G431" s="8" t="e">
        <f t="shared" si="524"/>
        <v>#DIV/0!</v>
      </c>
      <c r="H431" s="18" t="e">
        <f t="shared" si="524"/>
        <v>#DIV/0!</v>
      </c>
      <c r="I431" s="51"/>
      <c r="J431" s="55"/>
      <c r="K431" s="51"/>
      <c r="L431" s="53"/>
      <c r="M431" s="51"/>
      <c r="N431" s="53"/>
      <c r="O431" s="250">
        <v>0.01</v>
      </c>
      <c r="P431" s="287"/>
      <c r="Q431" s="18">
        <f t="shared" si="525"/>
        <v>0</v>
      </c>
      <c r="R431" s="92">
        <f t="shared" si="526"/>
        <v>0</v>
      </c>
      <c r="S431" s="18">
        <f t="shared" si="527"/>
        <v>0</v>
      </c>
      <c r="T431" s="51"/>
      <c r="U431" s="53"/>
      <c r="V431" s="51"/>
      <c r="W431" s="53"/>
      <c r="X431" s="250">
        <v>0.01</v>
      </c>
      <c r="Y431" s="312"/>
      <c r="Z431" s="18">
        <f t="shared" si="528"/>
        <v>0</v>
      </c>
      <c r="AA431" s="14">
        <f t="shared" si="529"/>
        <v>0</v>
      </c>
      <c r="AB431" s="18">
        <f t="shared" si="530"/>
        <v>0</v>
      </c>
    </row>
    <row r="432" spans="1:28" ht="31.5">
      <c r="A432" s="206">
        <f t="shared" si="531"/>
        <v>26.160000000000004</v>
      </c>
      <c r="B432" s="51" t="s">
        <v>289</v>
      </c>
      <c r="C432" s="52"/>
      <c r="D432" s="53"/>
      <c r="E432" s="17">
        <f t="shared" si="523"/>
        <v>0</v>
      </c>
      <c r="F432" s="18">
        <f t="shared" si="523"/>
        <v>0</v>
      </c>
      <c r="G432" s="8" t="e">
        <f t="shared" si="524"/>
        <v>#DIV/0!</v>
      </c>
      <c r="H432" s="18" t="e">
        <f t="shared" si="524"/>
        <v>#DIV/0!</v>
      </c>
      <c r="I432" s="51"/>
      <c r="J432" s="55"/>
      <c r="K432" s="51"/>
      <c r="L432" s="53"/>
      <c r="M432" s="51"/>
      <c r="N432" s="53"/>
      <c r="O432" s="250">
        <v>1.2500000000000001E-2</v>
      </c>
      <c r="P432" s="287"/>
      <c r="Q432" s="18">
        <f t="shared" si="525"/>
        <v>0</v>
      </c>
      <c r="R432" s="92">
        <f t="shared" si="526"/>
        <v>0</v>
      </c>
      <c r="S432" s="18">
        <f t="shared" si="527"/>
        <v>0</v>
      </c>
      <c r="T432" s="51"/>
      <c r="U432" s="53"/>
      <c r="V432" s="51"/>
      <c r="W432" s="53"/>
      <c r="X432" s="250">
        <v>1.2500000000000001E-2</v>
      </c>
      <c r="Y432" s="312"/>
      <c r="Z432" s="18">
        <f t="shared" si="528"/>
        <v>0</v>
      </c>
      <c r="AA432" s="14">
        <f t="shared" si="529"/>
        <v>0</v>
      </c>
      <c r="AB432" s="18">
        <f t="shared" si="530"/>
        <v>0</v>
      </c>
    </row>
    <row r="433" spans="1:28">
      <c r="A433" s="206">
        <f t="shared" si="531"/>
        <v>26.170000000000005</v>
      </c>
      <c r="B433" s="51" t="s">
        <v>290</v>
      </c>
      <c r="C433" s="52"/>
      <c r="D433" s="53"/>
      <c r="E433" s="17">
        <f t="shared" si="523"/>
        <v>0</v>
      </c>
      <c r="F433" s="18">
        <f t="shared" si="523"/>
        <v>0</v>
      </c>
      <c r="G433" s="8" t="e">
        <f t="shared" si="524"/>
        <v>#DIV/0!</v>
      </c>
      <c r="H433" s="18" t="e">
        <f t="shared" si="524"/>
        <v>#DIV/0!</v>
      </c>
      <c r="I433" s="51"/>
      <c r="J433" s="55"/>
      <c r="K433" s="51"/>
      <c r="L433" s="53"/>
      <c r="M433" s="51"/>
      <c r="N433" s="53"/>
      <c r="O433" s="250">
        <v>7.4999999999999997E-3</v>
      </c>
      <c r="P433" s="287"/>
      <c r="Q433" s="18">
        <f t="shared" si="525"/>
        <v>0</v>
      </c>
      <c r="R433" s="92">
        <f t="shared" si="526"/>
        <v>0</v>
      </c>
      <c r="S433" s="18">
        <f t="shared" si="527"/>
        <v>0</v>
      </c>
      <c r="T433" s="51"/>
      <c r="U433" s="53"/>
      <c r="V433" s="51"/>
      <c r="W433" s="53"/>
      <c r="X433" s="250">
        <v>7.4999999999999997E-3</v>
      </c>
      <c r="Y433" s="312"/>
      <c r="Z433" s="18">
        <f t="shared" si="528"/>
        <v>0</v>
      </c>
      <c r="AA433" s="14">
        <f t="shared" si="529"/>
        <v>0</v>
      </c>
      <c r="AB433" s="18">
        <f t="shared" si="530"/>
        <v>0</v>
      </c>
    </row>
    <row r="434" spans="1:28" ht="31.5">
      <c r="A434" s="206">
        <f t="shared" si="531"/>
        <v>26.180000000000007</v>
      </c>
      <c r="B434" s="51" t="s">
        <v>291</v>
      </c>
      <c r="C434" s="52"/>
      <c r="D434" s="53"/>
      <c r="E434" s="17">
        <f t="shared" si="523"/>
        <v>0</v>
      </c>
      <c r="F434" s="18">
        <f t="shared" si="523"/>
        <v>0</v>
      </c>
      <c r="G434" s="8" t="e">
        <f t="shared" si="524"/>
        <v>#DIV/0!</v>
      </c>
      <c r="H434" s="18" t="e">
        <f t="shared" si="524"/>
        <v>#DIV/0!</v>
      </c>
      <c r="I434" s="51"/>
      <c r="J434" s="55"/>
      <c r="K434" s="51"/>
      <c r="L434" s="53"/>
      <c r="M434" s="51"/>
      <c r="N434" s="53"/>
      <c r="O434" s="250">
        <v>7.4999999999999997E-3</v>
      </c>
      <c r="P434" s="287"/>
      <c r="Q434" s="18">
        <f t="shared" si="525"/>
        <v>0</v>
      </c>
      <c r="R434" s="92">
        <f t="shared" si="526"/>
        <v>0</v>
      </c>
      <c r="S434" s="18">
        <f t="shared" si="527"/>
        <v>0</v>
      </c>
      <c r="T434" s="51"/>
      <c r="U434" s="53"/>
      <c r="V434" s="51"/>
      <c r="W434" s="53"/>
      <c r="X434" s="250">
        <v>7.4999999999999997E-3</v>
      </c>
      <c r="Y434" s="312"/>
      <c r="Z434" s="18">
        <f t="shared" si="528"/>
        <v>0</v>
      </c>
      <c r="AA434" s="14">
        <f t="shared" si="529"/>
        <v>0</v>
      </c>
      <c r="AB434" s="18">
        <f t="shared" si="530"/>
        <v>0</v>
      </c>
    </row>
    <row r="435" spans="1:28" ht="31.5">
      <c r="A435" s="206">
        <f t="shared" si="531"/>
        <v>26.190000000000008</v>
      </c>
      <c r="B435" s="51" t="s">
        <v>292</v>
      </c>
      <c r="C435" s="52"/>
      <c r="D435" s="53"/>
      <c r="E435" s="17">
        <f t="shared" si="523"/>
        <v>0</v>
      </c>
      <c r="F435" s="18">
        <f t="shared" si="523"/>
        <v>0</v>
      </c>
      <c r="G435" s="8" t="e">
        <f t="shared" si="524"/>
        <v>#DIV/0!</v>
      </c>
      <c r="H435" s="18" t="e">
        <f t="shared" si="524"/>
        <v>#DIV/0!</v>
      </c>
      <c r="I435" s="51"/>
      <c r="J435" s="55"/>
      <c r="K435" s="51"/>
      <c r="L435" s="53"/>
      <c r="M435" s="51"/>
      <c r="N435" s="53"/>
      <c r="O435" s="250">
        <v>2E-3</v>
      </c>
      <c r="P435" s="287"/>
      <c r="Q435" s="18">
        <f t="shared" si="525"/>
        <v>0</v>
      </c>
      <c r="R435" s="92">
        <f t="shared" si="526"/>
        <v>0</v>
      </c>
      <c r="S435" s="18">
        <f t="shared" si="527"/>
        <v>0</v>
      </c>
      <c r="T435" s="51"/>
      <c r="U435" s="53"/>
      <c r="V435" s="51"/>
      <c r="W435" s="53"/>
      <c r="X435" s="250">
        <v>2E-3</v>
      </c>
      <c r="Y435" s="312"/>
      <c r="Z435" s="18">
        <f t="shared" si="528"/>
        <v>0</v>
      </c>
      <c r="AA435" s="14">
        <f t="shared" si="529"/>
        <v>0</v>
      </c>
      <c r="AB435" s="18">
        <f t="shared" si="530"/>
        <v>0</v>
      </c>
    </row>
    <row r="436" spans="1:28" ht="31.5">
      <c r="A436" s="206">
        <f t="shared" si="531"/>
        <v>26.20000000000001</v>
      </c>
      <c r="B436" s="51" t="s">
        <v>293</v>
      </c>
      <c r="C436" s="52"/>
      <c r="D436" s="53"/>
      <c r="E436" s="17">
        <f t="shared" si="523"/>
        <v>0</v>
      </c>
      <c r="F436" s="18">
        <f t="shared" si="523"/>
        <v>0</v>
      </c>
      <c r="G436" s="8" t="e">
        <f t="shared" si="524"/>
        <v>#DIV/0!</v>
      </c>
      <c r="H436" s="18" t="e">
        <f t="shared" si="524"/>
        <v>#DIV/0!</v>
      </c>
      <c r="I436" s="51"/>
      <c r="J436" s="55"/>
      <c r="K436" s="51"/>
      <c r="L436" s="53"/>
      <c r="M436" s="51"/>
      <c r="N436" s="53"/>
      <c r="O436" s="250">
        <v>2E-3</v>
      </c>
      <c r="P436" s="287"/>
      <c r="Q436" s="18">
        <f t="shared" si="525"/>
        <v>0</v>
      </c>
      <c r="R436" s="92">
        <f t="shared" si="526"/>
        <v>0</v>
      </c>
      <c r="S436" s="18">
        <f t="shared" si="527"/>
        <v>0</v>
      </c>
      <c r="T436" s="51"/>
      <c r="U436" s="53"/>
      <c r="V436" s="51"/>
      <c r="W436" s="53"/>
      <c r="X436" s="250">
        <v>2E-3</v>
      </c>
      <c r="Y436" s="312"/>
      <c r="Z436" s="18">
        <f t="shared" si="528"/>
        <v>0</v>
      </c>
      <c r="AA436" s="14">
        <f t="shared" si="529"/>
        <v>0</v>
      </c>
      <c r="AB436" s="18">
        <f t="shared" si="530"/>
        <v>0</v>
      </c>
    </row>
    <row r="437" spans="1:28" s="215" customFormat="1" ht="29.25" customHeight="1">
      <c r="A437" s="207">
        <f t="shared" si="531"/>
        <v>26.210000000000012</v>
      </c>
      <c r="B437" s="208" t="s">
        <v>91</v>
      </c>
      <c r="C437" s="209"/>
      <c r="D437" s="210"/>
      <c r="E437" s="17">
        <f t="shared" si="523"/>
        <v>0</v>
      </c>
      <c r="F437" s="18">
        <f t="shared" si="523"/>
        <v>0</v>
      </c>
      <c r="G437" s="211" t="e">
        <f t="shared" si="524"/>
        <v>#DIV/0!</v>
      </c>
      <c r="H437" s="212" t="e">
        <f t="shared" si="524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0</v>
      </c>
      <c r="Q437" s="18">
        <f t="shared" si="525"/>
        <v>0</v>
      </c>
      <c r="R437" s="92">
        <f t="shared" si="526"/>
        <v>0</v>
      </c>
      <c r="S437" s="18">
        <f t="shared" si="527"/>
        <v>0</v>
      </c>
      <c r="T437" s="208"/>
      <c r="U437" s="210"/>
      <c r="V437" s="208"/>
      <c r="W437" s="210"/>
      <c r="X437" s="259">
        <v>1.74</v>
      </c>
      <c r="Y437" s="214"/>
      <c r="Z437" s="18">
        <f t="shared" si="528"/>
        <v>0</v>
      </c>
      <c r="AA437" s="14">
        <f t="shared" si="529"/>
        <v>0</v>
      </c>
      <c r="AB437" s="18">
        <f t="shared" si="530"/>
        <v>0</v>
      </c>
    </row>
    <row r="438" spans="1:28" ht="31.5">
      <c r="A438" s="206">
        <f t="shared" si="531"/>
        <v>26.220000000000013</v>
      </c>
      <c r="B438" s="51" t="s">
        <v>294</v>
      </c>
      <c r="C438" s="52"/>
      <c r="D438" s="53"/>
      <c r="E438" s="17">
        <f t="shared" si="523"/>
        <v>0</v>
      </c>
      <c r="F438" s="18">
        <f t="shared" si="523"/>
        <v>0</v>
      </c>
      <c r="G438" s="8" t="e">
        <f t="shared" si="524"/>
        <v>#DIV/0!</v>
      </c>
      <c r="H438" s="18" t="e">
        <f t="shared" si="524"/>
        <v>#DIV/0!</v>
      </c>
      <c r="I438" s="51"/>
      <c r="J438" s="55"/>
      <c r="K438" s="51"/>
      <c r="L438" s="53"/>
      <c r="M438" s="51"/>
      <c r="N438" s="53"/>
      <c r="O438" s="250">
        <v>5.0000000000000001E-3</v>
      </c>
      <c r="P438" s="287"/>
      <c r="Q438" s="18">
        <f t="shared" si="525"/>
        <v>0</v>
      </c>
      <c r="R438" s="92">
        <f t="shared" si="526"/>
        <v>0</v>
      </c>
      <c r="S438" s="18">
        <f t="shared" si="527"/>
        <v>0</v>
      </c>
      <c r="T438" s="51"/>
      <c r="U438" s="53"/>
      <c r="V438" s="51"/>
      <c r="W438" s="53"/>
      <c r="X438" s="250">
        <v>5.0000000000000001E-3</v>
      </c>
      <c r="Y438" s="312"/>
      <c r="Z438" s="18">
        <f t="shared" si="528"/>
        <v>0</v>
      </c>
      <c r="AA438" s="14">
        <f t="shared" si="529"/>
        <v>0</v>
      </c>
      <c r="AB438" s="18">
        <f t="shared" si="530"/>
        <v>0</v>
      </c>
    </row>
    <row r="439" spans="1:28" ht="31.5">
      <c r="A439" s="206">
        <f t="shared" si="531"/>
        <v>26.230000000000015</v>
      </c>
      <c r="B439" s="51" t="s">
        <v>93</v>
      </c>
      <c r="C439" s="52"/>
      <c r="D439" s="53"/>
      <c r="E439" s="17">
        <f t="shared" si="523"/>
        <v>0</v>
      </c>
      <c r="F439" s="18">
        <f t="shared" si="523"/>
        <v>0</v>
      </c>
      <c r="G439" s="8" t="e">
        <f t="shared" si="524"/>
        <v>#DIV/0!</v>
      </c>
      <c r="H439" s="18" t="e">
        <f t="shared" si="524"/>
        <v>#DIV/0!</v>
      </c>
      <c r="I439" s="51"/>
      <c r="J439" s="55"/>
      <c r="K439" s="51"/>
      <c r="L439" s="53"/>
      <c r="M439" s="51"/>
      <c r="N439" s="53"/>
      <c r="O439" s="250">
        <v>2E-3</v>
      </c>
      <c r="P439" s="287"/>
      <c r="Q439" s="18">
        <f t="shared" si="525"/>
        <v>0</v>
      </c>
      <c r="R439" s="92">
        <f t="shared" si="526"/>
        <v>0</v>
      </c>
      <c r="S439" s="18">
        <f t="shared" si="527"/>
        <v>0</v>
      </c>
      <c r="T439" s="51"/>
      <c r="U439" s="53"/>
      <c r="V439" s="51"/>
      <c r="W439" s="53"/>
      <c r="X439" s="250">
        <v>2E-3</v>
      </c>
      <c r="Y439" s="312"/>
      <c r="Z439" s="18">
        <f t="shared" si="528"/>
        <v>0</v>
      </c>
      <c r="AA439" s="14">
        <f t="shared" si="529"/>
        <v>0</v>
      </c>
      <c r="AB439" s="18">
        <f t="shared" si="530"/>
        <v>0</v>
      </c>
    </row>
    <row r="440" spans="1:28" s="50" customFormat="1">
      <c r="A440" s="46"/>
      <c r="B440" s="89" t="s">
        <v>295</v>
      </c>
      <c r="C440" s="82"/>
      <c r="D440" s="84">
        <f>SUM(D418:D439)</f>
        <v>0</v>
      </c>
      <c r="E440" s="82"/>
      <c r="F440" s="84">
        <f>SUM(F418:F439)</f>
        <v>0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0</v>
      </c>
      <c r="R440" s="85"/>
      <c r="S440" s="84">
        <f>SUM(S418:S439)</f>
        <v>0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0</v>
      </c>
      <c r="Z440" s="84">
        <f>SUM(Z418:Z439)</f>
        <v>0</v>
      </c>
      <c r="AA440" s="276"/>
      <c r="AB440" s="84">
        <f>SUM(AB418:AB439)</f>
        <v>0</v>
      </c>
    </row>
    <row r="441" spans="1:28" s="50" customFormat="1" ht="31.5">
      <c r="A441" s="46"/>
      <c r="B441" s="89" t="s">
        <v>296</v>
      </c>
      <c r="C441" s="82"/>
      <c r="D441" s="84">
        <f>D416+D440</f>
        <v>0</v>
      </c>
      <c r="E441" s="82"/>
      <c r="F441" s="84">
        <f>F416+F440</f>
        <v>0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0</v>
      </c>
      <c r="R441" s="85"/>
      <c r="S441" s="84">
        <f>S416+S440</f>
        <v>0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0</v>
      </c>
      <c r="Z441" s="84">
        <f>Z416+Z440</f>
        <v>0</v>
      </c>
      <c r="AA441" s="276"/>
      <c r="AB441" s="84">
        <f>AB416+AB440</f>
        <v>0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32">E444/C444*100</f>
        <v>#DIV/0!</v>
      </c>
      <c r="H444" s="18" t="e">
        <f t="shared" si="532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3">+A444+0.01</f>
        <v>26.25</v>
      </c>
      <c r="B445" s="72" t="s">
        <v>300</v>
      </c>
      <c r="C445" s="73"/>
      <c r="D445" s="74"/>
      <c r="E445" s="75"/>
      <c r="F445" s="74"/>
      <c r="G445" s="8" t="e">
        <f t="shared" si="532"/>
        <v>#DIV/0!</v>
      </c>
      <c r="H445" s="18" t="e">
        <f t="shared" si="532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3"/>
        <v>26.26</v>
      </c>
      <c r="B446" s="220" t="s">
        <v>278</v>
      </c>
      <c r="C446" s="221"/>
      <c r="D446" s="222"/>
      <c r="E446" s="223"/>
      <c r="F446" s="222"/>
      <c r="G446" s="8" t="e">
        <f t="shared" si="532"/>
        <v>#DIV/0!</v>
      </c>
      <c r="H446" s="18" t="e">
        <f t="shared" si="532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3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32"/>
        <v>#DIV/0!</v>
      </c>
      <c r="H447" s="18" t="e">
        <f t="shared" si="532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3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32"/>
        <v>#DIV/0!</v>
      </c>
      <c r="H448" s="18" t="e">
        <f t="shared" si="532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3"/>
        <v>26.290000000000006</v>
      </c>
      <c r="B449" s="72" t="s">
        <v>68</v>
      </c>
      <c r="C449" s="73"/>
      <c r="D449" s="74"/>
      <c r="E449" s="75"/>
      <c r="F449" s="74"/>
      <c r="G449" s="8" t="e">
        <f t="shared" si="532"/>
        <v>#DIV/0!</v>
      </c>
      <c r="H449" s="18" t="e">
        <f t="shared" si="532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3"/>
        <v>26.300000000000008</v>
      </c>
      <c r="B450" s="72" t="s">
        <v>69</v>
      </c>
      <c r="C450" s="73"/>
      <c r="D450" s="74"/>
      <c r="E450" s="75"/>
      <c r="F450" s="74"/>
      <c r="G450" s="8" t="e">
        <f t="shared" si="532"/>
        <v>#DIV/0!</v>
      </c>
      <c r="H450" s="18" t="e">
        <f t="shared" si="532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3"/>
        <v>26.310000000000009</v>
      </c>
      <c r="B451" s="72" t="s">
        <v>281</v>
      </c>
      <c r="C451" s="73"/>
      <c r="D451" s="74"/>
      <c r="E451" s="75"/>
      <c r="F451" s="74"/>
      <c r="G451" s="8" t="e">
        <f t="shared" si="532"/>
        <v>#DIV/0!</v>
      </c>
      <c r="H451" s="18" t="e">
        <f t="shared" si="532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3"/>
        <v>26.320000000000011</v>
      </c>
      <c r="B452" s="72" t="s">
        <v>34</v>
      </c>
      <c r="C452" s="73"/>
      <c r="D452" s="74"/>
      <c r="E452" s="75"/>
      <c r="F452" s="74"/>
      <c r="G452" s="8" t="e">
        <f t="shared" si="532"/>
        <v>#DIV/0!</v>
      </c>
      <c r="H452" s="18" t="e">
        <f t="shared" si="532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4">E455/C455*100</f>
        <v>#DIV/0!</v>
      </c>
      <c r="H455" s="18" t="e">
        <f t="shared" si="534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4"/>
        <v>#DIV/0!</v>
      </c>
      <c r="H456" s="18" t="e">
        <f t="shared" si="534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4"/>
        <v>#DIV/0!</v>
      </c>
      <c r="H457" s="18" t="e">
        <f t="shared" si="534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4"/>
        <v>#DIV/0!</v>
      </c>
      <c r="H458" s="18" t="e">
        <f t="shared" si="534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4"/>
        <v>#DIV/0!</v>
      </c>
      <c r="H459" s="18" t="e">
        <f t="shared" si="534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4"/>
        <v>#DIV/0!</v>
      </c>
      <c r="H460" s="18" t="e">
        <f t="shared" si="534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4"/>
        <v>#DIV/0!</v>
      </c>
      <c r="H461" s="18" t="e">
        <f t="shared" si="534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4"/>
        <v>#DIV/0!</v>
      </c>
      <c r="H462" s="18" t="e">
        <f t="shared" si="534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4"/>
        <v>#DIV/0!</v>
      </c>
      <c r="H463" s="18" t="e">
        <f t="shared" si="534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4"/>
        <v>#DIV/0!</v>
      </c>
      <c r="H464" s="18" t="e">
        <f t="shared" si="534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4"/>
        <v>#DIV/0!</v>
      </c>
      <c r="H465" s="18" t="e">
        <f t="shared" si="534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4"/>
        <v>#DIV/0!</v>
      </c>
      <c r="H466" s="18" t="e">
        <f t="shared" si="534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5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4"/>
        <v>#DIV/0!</v>
      </c>
      <c r="H467" s="18" t="e">
        <f t="shared" si="534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5"/>
        <v>26.390000000000004</v>
      </c>
      <c r="B468" s="56" t="s">
        <v>86</v>
      </c>
      <c r="C468" s="57"/>
      <c r="D468" s="58"/>
      <c r="E468" s="59"/>
      <c r="F468" s="58"/>
      <c r="G468" s="8" t="e">
        <f t="shared" si="534"/>
        <v>#DIV/0!</v>
      </c>
      <c r="H468" s="18" t="e">
        <f t="shared" si="534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5"/>
        <v>26.400000000000006</v>
      </c>
      <c r="B469" s="56" t="s">
        <v>58</v>
      </c>
      <c r="C469" s="57"/>
      <c r="D469" s="58"/>
      <c r="E469" s="59"/>
      <c r="F469" s="58"/>
      <c r="G469" s="8" t="e">
        <f t="shared" si="534"/>
        <v>#DIV/0!</v>
      </c>
      <c r="H469" s="18" t="e">
        <f t="shared" si="534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5"/>
        <v>26.410000000000007</v>
      </c>
      <c r="B470" s="56" t="s">
        <v>59</v>
      </c>
      <c r="C470" s="57"/>
      <c r="D470" s="58"/>
      <c r="E470" s="59"/>
      <c r="F470" s="58"/>
      <c r="G470" s="8" t="e">
        <f t="shared" si="534"/>
        <v>#DIV/0!</v>
      </c>
      <c r="H470" s="18" t="e">
        <f t="shared" si="534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5"/>
        <v>26.420000000000009</v>
      </c>
      <c r="B471" s="56" t="s">
        <v>60</v>
      </c>
      <c r="C471" s="57"/>
      <c r="D471" s="58"/>
      <c r="E471" s="59"/>
      <c r="F471" s="58"/>
      <c r="G471" s="8" t="e">
        <f t="shared" si="534"/>
        <v>#DIV/0!</v>
      </c>
      <c r="H471" s="18" t="e">
        <f t="shared" si="534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5"/>
        <v>26.43000000000001</v>
      </c>
      <c r="B472" s="56" t="s">
        <v>61</v>
      </c>
      <c r="C472" s="57"/>
      <c r="D472" s="58"/>
      <c r="E472" s="59"/>
      <c r="F472" s="58"/>
      <c r="G472" s="8" t="e">
        <f t="shared" si="534"/>
        <v>#DIV/0!</v>
      </c>
      <c r="H472" s="18" t="e">
        <f t="shared" si="534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5"/>
        <v>26.440000000000012</v>
      </c>
      <c r="B473" s="56" t="s">
        <v>62</v>
      </c>
      <c r="C473" s="57"/>
      <c r="D473" s="58"/>
      <c r="E473" s="59"/>
      <c r="F473" s="58"/>
      <c r="G473" s="8" t="e">
        <f t="shared" si="534"/>
        <v>#DIV/0!</v>
      </c>
      <c r="H473" s="18" t="e">
        <f t="shared" si="534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5"/>
        <v>26.450000000000014</v>
      </c>
      <c r="B474" s="56" t="s">
        <v>63</v>
      </c>
      <c r="C474" s="57"/>
      <c r="D474" s="58"/>
      <c r="E474" s="59"/>
      <c r="F474" s="58"/>
      <c r="G474" s="8" t="e">
        <f t="shared" si="534"/>
        <v>#DIV/0!</v>
      </c>
      <c r="H474" s="18" t="e">
        <f t="shared" si="534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5"/>
        <v>26.460000000000015</v>
      </c>
      <c r="B475" s="56" t="s">
        <v>64</v>
      </c>
      <c r="C475" s="57"/>
      <c r="D475" s="58"/>
      <c r="E475" s="59"/>
      <c r="F475" s="58"/>
      <c r="G475" s="8" t="e">
        <f t="shared" si="534"/>
        <v>#DIV/0!</v>
      </c>
      <c r="H475" s="18" t="e">
        <f t="shared" si="534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6">E480/C480*100</f>
        <v>#DIV/0!</v>
      </c>
      <c r="H480" s="18" t="e">
        <f t="shared" si="536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7">+A480+0.01</f>
        <v>26.48</v>
      </c>
      <c r="B481" s="22" t="s">
        <v>312</v>
      </c>
      <c r="C481" s="17"/>
      <c r="D481" s="18"/>
      <c r="E481" s="19"/>
      <c r="F481" s="18"/>
      <c r="G481" s="8" t="e">
        <f t="shared" si="536"/>
        <v>#DIV/0!</v>
      </c>
      <c r="H481" s="18" t="e">
        <f t="shared" si="536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7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6"/>
        <v>#DIV/0!</v>
      </c>
      <c r="H482" s="18" t="e">
        <f t="shared" si="536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7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6"/>
        <v>#DIV/0!</v>
      </c>
      <c r="H483" s="18" t="e">
        <f t="shared" si="536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7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6"/>
        <v>#DIV/0!</v>
      </c>
      <c r="H484" s="18" t="e">
        <f t="shared" si="536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7"/>
        <v>26.520000000000007</v>
      </c>
      <c r="B485" s="22" t="s">
        <v>68</v>
      </c>
      <c r="C485" s="17"/>
      <c r="D485" s="18"/>
      <c r="E485" s="19"/>
      <c r="F485" s="18"/>
      <c r="G485" s="8" t="e">
        <f t="shared" si="536"/>
        <v>#DIV/0!</v>
      </c>
      <c r="H485" s="18" t="e">
        <f t="shared" si="536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7"/>
        <v>26.530000000000008</v>
      </c>
      <c r="B486" s="22" t="s">
        <v>32</v>
      </c>
      <c r="C486" s="17"/>
      <c r="D486" s="18"/>
      <c r="E486" s="19"/>
      <c r="F486" s="18"/>
      <c r="G486" s="8" t="e">
        <f t="shared" si="536"/>
        <v>#DIV/0!</v>
      </c>
      <c r="H486" s="18" t="e">
        <f t="shared" si="536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7"/>
        <v>26.54000000000001</v>
      </c>
      <c r="B487" s="22" t="s">
        <v>281</v>
      </c>
      <c r="C487" s="17"/>
      <c r="D487" s="18"/>
      <c r="E487" s="19"/>
      <c r="F487" s="18"/>
      <c r="G487" s="8" t="e">
        <f t="shared" si="536"/>
        <v>#DIV/0!</v>
      </c>
      <c r="H487" s="18" t="e">
        <f t="shared" si="536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7"/>
        <v>26.550000000000011</v>
      </c>
      <c r="B488" s="22" t="s">
        <v>34</v>
      </c>
      <c r="C488" s="17"/>
      <c r="D488" s="18"/>
      <c r="E488" s="19"/>
      <c r="F488" s="18"/>
      <c r="G488" s="8" t="e">
        <f t="shared" si="536"/>
        <v>#DIV/0!</v>
      </c>
      <c r="H488" s="18" t="e">
        <f t="shared" si="536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8">E491/C491*100</f>
        <v>#DIV/0!</v>
      </c>
      <c r="H491" s="18" t="e">
        <f t="shared" si="538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8"/>
        <v>#DIV/0!</v>
      </c>
      <c r="H492" s="18" t="e">
        <f t="shared" si="538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8"/>
        <v>#DIV/0!</v>
      </c>
      <c r="H493" s="18" t="e">
        <f t="shared" si="538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8"/>
        <v>#DIV/0!</v>
      </c>
      <c r="H494" s="18" t="e">
        <f t="shared" si="538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8"/>
        <v>#DIV/0!</v>
      </c>
      <c r="H495" s="18" t="e">
        <f t="shared" si="538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8"/>
        <v>#DIV/0!</v>
      </c>
      <c r="H496" s="18" t="e">
        <f t="shared" si="538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8"/>
        <v>#DIV/0!</v>
      </c>
      <c r="H497" s="18" t="e">
        <f t="shared" si="538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8"/>
        <v>#DIV/0!</v>
      </c>
      <c r="H498" s="18" t="e">
        <f t="shared" si="538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8"/>
        <v>#DIV/0!</v>
      </c>
      <c r="H499" s="18" t="e">
        <f t="shared" si="538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8"/>
        <v>#DIV/0!</v>
      </c>
      <c r="H500" s="18" t="e">
        <f t="shared" si="538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8"/>
        <v>#DIV/0!</v>
      </c>
      <c r="H501" s="18" t="e">
        <f t="shared" si="538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9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8"/>
        <v>#DIV/0!</v>
      </c>
      <c r="H502" s="18" t="e">
        <f t="shared" si="538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9"/>
        <v>26.620000000000022</v>
      </c>
      <c r="B503" s="22" t="s">
        <v>86</v>
      </c>
      <c r="C503" s="17"/>
      <c r="D503" s="18"/>
      <c r="E503" s="19"/>
      <c r="F503" s="18"/>
      <c r="G503" s="8" t="e">
        <f t="shared" si="538"/>
        <v>#DIV/0!</v>
      </c>
      <c r="H503" s="18" t="e">
        <f t="shared" si="538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9"/>
        <v>26.630000000000024</v>
      </c>
      <c r="B504" s="22" t="s">
        <v>323</v>
      </c>
      <c r="C504" s="17"/>
      <c r="D504" s="18"/>
      <c r="E504" s="19"/>
      <c r="F504" s="18"/>
      <c r="G504" s="8" t="e">
        <f t="shared" si="538"/>
        <v>#DIV/0!</v>
      </c>
      <c r="H504" s="18" t="e">
        <f t="shared" si="538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9"/>
        <v>26.640000000000025</v>
      </c>
      <c r="B505" s="22" t="s">
        <v>324</v>
      </c>
      <c r="C505" s="17"/>
      <c r="D505" s="18"/>
      <c r="E505" s="19"/>
      <c r="F505" s="18"/>
      <c r="G505" s="8" t="e">
        <f t="shared" si="538"/>
        <v>#DIV/0!</v>
      </c>
      <c r="H505" s="18" t="e">
        <f t="shared" si="538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9"/>
        <v>26.650000000000027</v>
      </c>
      <c r="B506" s="22" t="s">
        <v>325</v>
      </c>
      <c r="C506" s="17"/>
      <c r="D506" s="18"/>
      <c r="E506" s="19"/>
      <c r="F506" s="18"/>
      <c r="G506" s="8" t="e">
        <f t="shared" si="538"/>
        <v>#DIV/0!</v>
      </c>
      <c r="H506" s="18" t="e">
        <f t="shared" si="538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9"/>
        <v>26.660000000000029</v>
      </c>
      <c r="B507" s="22" t="s">
        <v>326</v>
      </c>
      <c r="C507" s="17"/>
      <c r="D507" s="18"/>
      <c r="E507" s="19"/>
      <c r="F507" s="18"/>
      <c r="G507" s="8" t="e">
        <f t="shared" si="538"/>
        <v>#DIV/0!</v>
      </c>
      <c r="H507" s="18" t="e">
        <f t="shared" si="538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9"/>
        <v>26.67000000000003</v>
      </c>
      <c r="B508" s="22" t="s">
        <v>327</v>
      </c>
      <c r="C508" s="17"/>
      <c r="D508" s="18"/>
      <c r="E508" s="19"/>
      <c r="F508" s="18"/>
      <c r="G508" s="8" t="e">
        <f t="shared" si="538"/>
        <v>#DIV/0!</v>
      </c>
      <c r="H508" s="18" t="e">
        <f t="shared" si="538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9"/>
        <v>26.680000000000032</v>
      </c>
      <c r="B509" s="22" t="s">
        <v>328</v>
      </c>
      <c r="C509" s="17"/>
      <c r="D509" s="18"/>
      <c r="E509" s="19"/>
      <c r="F509" s="18"/>
      <c r="G509" s="8" t="e">
        <f t="shared" si="538"/>
        <v>#DIV/0!</v>
      </c>
      <c r="H509" s="18" t="e">
        <f t="shared" si="538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9"/>
        <v>26.690000000000033</v>
      </c>
      <c r="B510" s="22" t="s">
        <v>329</v>
      </c>
      <c r="C510" s="17"/>
      <c r="D510" s="18"/>
      <c r="E510" s="19"/>
      <c r="F510" s="18"/>
      <c r="G510" s="8" t="e">
        <f t="shared" si="538"/>
        <v>#DIV/0!</v>
      </c>
      <c r="H510" s="18" t="e">
        <f t="shared" si="538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40">D512+D511</f>
        <v>0</v>
      </c>
      <c r="E513" s="228">
        <f t="shared" si="540"/>
        <v>0</v>
      </c>
      <c r="F513" s="11">
        <f t="shared" si="540"/>
        <v>0</v>
      </c>
      <c r="G513" s="64"/>
      <c r="H513" s="64"/>
      <c r="I513" s="228">
        <f t="shared" ref="I513" si="541">I512+I511</f>
        <v>0</v>
      </c>
      <c r="J513" s="228">
        <f t="shared" ref="J513" si="542">J512+J511</f>
        <v>0</v>
      </c>
      <c r="K513" s="228">
        <f t="shared" ref="K513" si="543">K512+K511</f>
        <v>0</v>
      </c>
      <c r="L513" s="228">
        <f t="shared" ref="L513" si="544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5">P512+P511</f>
        <v>0</v>
      </c>
      <c r="Q513" s="11">
        <f t="shared" ref="Q513" si="546">Q512+Q511</f>
        <v>0</v>
      </c>
      <c r="R513" s="199">
        <f t="shared" ref="R513" si="547">R512+R511</f>
        <v>0</v>
      </c>
      <c r="S513" s="11">
        <f t="shared" ref="S513:U513" si="548">S512+S511</f>
        <v>0</v>
      </c>
      <c r="T513" s="228">
        <f t="shared" si="548"/>
        <v>0</v>
      </c>
      <c r="U513" s="228">
        <f t="shared" si="548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9">Y512+Y511</f>
        <v>0</v>
      </c>
      <c r="Z513" s="11">
        <f t="shared" si="549"/>
        <v>0</v>
      </c>
      <c r="AA513" s="199">
        <f t="shared" si="549"/>
        <v>0</v>
      </c>
      <c r="AB513" s="11">
        <f t="shared" si="549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0</v>
      </c>
      <c r="E514" s="228">
        <f t="shared" ref="E514" si="550">E440</f>
        <v>0</v>
      </c>
      <c r="F514" s="11">
        <f>F441</f>
        <v>0</v>
      </c>
      <c r="G514" s="64"/>
      <c r="H514" s="64"/>
      <c r="I514" s="228">
        <f t="shared" ref="I514" si="551">I440</f>
        <v>0</v>
      </c>
      <c r="J514" s="11">
        <f>J441</f>
        <v>0</v>
      </c>
      <c r="K514" s="228">
        <f t="shared" ref="K514" si="552">K440</f>
        <v>0</v>
      </c>
      <c r="L514" s="11">
        <f>L441</f>
        <v>0</v>
      </c>
      <c r="M514" s="229">
        <f t="shared" ref="M514:N515" si="553">M440+M476+M511</f>
        <v>0</v>
      </c>
      <c r="N514" s="65">
        <f t="shared" si="553"/>
        <v>0</v>
      </c>
      <c r="O514" s="13"/>
      <c r="P514" s="199">
        <f t="shared" ref="P514:U514" si="554">P440</f>
        <v>0</v>
      </c>
      <c r="Q514" s="11">
        <f>Q441</f>
        <v>0</v>
      </c>
      <c r="R514" s="199">
        <f>R422</f>
        <v>0</v>
      </c>
      <c r="S514" s="11">
        <f>S441</f>
        <v>0</v>
      </c>
      <c r="T514" s="228">
        <f t="shared" si="554"/>
        <v>0</v>
      </c>
      <c r="U514" s="11">
        <f t="shared" si="554"/>
        <v>0</v>
      </c>
      <c r="V514" s="315">
        <f t="shared" ref="V514:W514" si="555">V440+V476+V511</f>
        <v>0</v>
      </c>
      <c r="W514" s="65">
        <f t="shared" si="555"/>
        <v>0</v>
      </c>
      <c r="X514" s="13"/>
      <c r="Y514" s="199">
        <f t="shared" ref="Y514" si="556">Y440</f>
        <v>0</v>
      </c>
      <c r="Z514" s="11">
        <f>Z441</f>
        <v>0</v>
      </c>
      <c r="AA514" s="199">
        <f>AA422</f>
        <v>0</v>
      </c>
      <c r="AB514" s="11">
        <f>AB441</f>
        <v>0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0</v>
      </c>
      <c r="E515" s="228">
        <f t="shared" ref="E515" si="557">E514</f>
        <v>0</v>
      </c>
      <c r="F515" s="11">
        <f>F514</f>
        <v>0</v>
      </c>
      <c r="G515" s="64"/>
      <c r="H515" s="64"/>
      <c r="I515" s="228">
        <f t="shared" ref="I515" si="558">I514</f>
        <v>0</v>
      </c>
      <c r="J515" s="11">
        <f>J514</f>
        <v>0</v>
      </c>
      <c r="K515" s="228">
        <f t="shared" ref="K515" si="559">K514</f>
        <v>0</v>
      </c>
      <c r="L515" s="11">
        <f>L514</f>
        <v>0</v>
      </c>
      <c r="M515" s="229">
        <f t="shared" si="553"/>
        <v>0</v>
      </c>
      <c r="N515" s="65">
        <f t="shared" si="553"/>
        <v>0</v>
      </c>
      <c r="O515" s="13"/>
      <c r="P515" s="199">
        <f t="shared" ref="P515" si="560">P514</f>
        <v>0</v>
      </c>
      <c r="Q515" s="11">
        <f>Q514</f>
        <v>0</v>
      </c>
      <c r="R515" s="199">
        <f t="shared" ref="R515:U515" si="561">R514</f>
        <v>0</v>
      </c>
      <c r="S515" s="11">
        <f>S514</f>
        <v>0</v>
      </c>
      <c r="T515" s="228">
        <f t="shared" si="561"/>
        <v>0</v>
      </c>
      <c r="U515" s="11">
        <f t="shared" si="561"/>
        <v>0</v>
      </c>
      <c r="V515" s="315">
        <f t="shared" ref="V515:W515" si="562">V441+V477+V512</f>
        <v>0</v>
      </c>
      <c r="W515" s="65">
        <f t="shared" si="562"/>
        <v>0</v>
      </c>
      <c r="X515" s="13"/>
      <c r="Y515" s="199">
        <f t="shared" ref="Y515:AA515" si="563">Y514</f>
        <v>0</v>
      </c>
      <c r="Z515" s="11">
        <f>Z514</f>
        <v>0</v>
      </c>
      <c r="AA515" s="199">
        <f t="shared" si="563"/>
        <v>0</v>
      </c>
      <c r="AB515" s="11">
        <f>AB514</f>
        <v>0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17867.3328</v>
      </c>
      <c r="E516" s="228">
        <f t="shared" ref="E516" si="564">E515+E403</f>
        <v>0</v>
      </c>
      <c r="F516" s="11">
        <f>F403+F515</f>
        <v>10102.3292</v>
      </c>
      <c r="G516" s="64"/>
      <c r="H516" s="64"/>
      <c r="I516" s="228">
        <f t="shared" ref="I516" si="565">I515+I403</f>
        <v>0</v>
      </c>
      <c r="J516" s="11">
        <f>J403+J515</f>
        <v>0</v>
      </c>
      <c r="K516" s="228">
        <f t="shared" ref="K516" si="566">K515+K403</f>
        <v>0</v>
      </c>
      <c r="L516" s="11">
        <f>L403+L515</f>
        <v>4777.84</v>
      </c>
      <c r="M516" s="199">
        <f>M403+M515</f>
        <v>0</v>
      </c>
      <c r="N516" s="11">
        <f>N403+N515</f>
        <v>0</v>
      </c>
      <c r="O516" s="13"/>
      <c r="P516" s="199">
        <f t="shared" ref="P516" si="567">P515+P403</f>
        <v>0</v>
      </c>
      <c r="Q516" s="11">
        <f>Q403+Q515</f>
        <v>15413.583481112502</v>
      </c>
      <c r="R516" s="199">
        <f t="shared" ref="R516:T516" si="568">R515+R403</f>
        <v>0</v>
      </c>
      <c r="S516" s="11">
        <f>S403+S515</f>
        <v>20191.423481112499</v>
      </c>
      <c r="T516" s="228">
        <f t="shared" si="568"/>
        <v>0</v>
      </c>
      <c r="U516" s="11">
        <f>U403+U515</f>
        <v>4777.84</v>
      </c>
      <c r="V516" s="199">
        <f>V403+V515</f>
        <v>0</v>
      </c>
      <c r="W516" s="11">
        <f>W403+W515</f>
        <v>0</v>
      </c>
      <c r="X516" s="13"/>
      <c r="Y516" s="199">
        <f t="shared" ref="Y516:AA516" si="569">Y515+Y403</f>
        <v>0</v>
      </c>
      <c r="Z516" s="11">
        <f>Z403+Z515</f>
        <v>12183.135800000004</v>
      </c>
      <c r="AA516" s="199">
        <f t="shared" si="569"/>
        <v>0</v>
      </c>
      <c r="AB516" s="11">
        <f>AB403+AB515</f>
        <v>16960.975800000004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Hyderabad&amp;C&amp;"-,Bold"&amp;18Costing Sheets for AWP&amp;&amp;B 2017-18 - SSA-RTE&amp;R&amp;"-,Bold"&amp;20Annexure-XII(Rs. in lakh)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6">
    <tabColor theme="5" tint="-0.249977111117893"/>
  </sheetPr>
  <dimension ref="A1:AC517"/>
  <sheetViews>
    <sheetView showZeros="0" zoomScale="70" zoomScaleNormal="70" zoomScaleSheetLayoutView="70" workbookViewId="0">
      <pane xSplit="2" ySplit="5" topLeftCell="N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>
        <v>3</v>
      </c>
      <c r="Q116" s="18">
        <f>O116*P116*100</f>
        <v>2.25</v>
      </c>
      <c r="R116" s="92">
        <f t="shared" si="103"/>
        <v>3</v>
      </c>
      <c r="S116" s="18">
        <f t="shared" si="110"/>
        <v>2.25</v>
      </c>
      <c r="T116" s="72"/>
      <c r="U116" s="74"/>
      <c r="V116" s="72"/>
      <c r="W116" s="74"/>
      <c r="X116" s="253">
        <v>7.4999999999999997E-3</v>
      </c>
      <c r="Y116" s="326">
        <v>3</v>
      </c>
      <c r="Z116" s="18">
        <f>X116*Y116*100</f>
        <v>2.25</v>
      </c>
      <c r="AA116" s="14">
        <f t="shared" si="106"/>
        <v>3</v>
      </c>
      <c r="AB116" s="18">
        <f t="shared" si="112"/>
        <v>2.25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3</v>
      </c>
      <c r="Q117" s="79">
        <f t="shared" si="115"/>
        <v>2.25</v>
      </c>
      <c r="R117" s="291">
        <f t="shared" si="115"/>
        <v>3</v>
      </c>
      <c r="S117" s="79">
        <f t="shared" si="115"/>
        <v>2.25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3</v>
      </c>
      <c r="Z117" s="79">
        <f t="shared" si="117"/>
        <v>2.25</v>
      </c>
      <c r="AA117" s="291">
        <f t="shared" si="117"/>
        <v>3</v>
      </c>
      <c r="AB117" s="79">
        <f t="shared" si="117"/>
        <v>2.25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7">
        <v>3</v>
      </c>
      <c r="D119" s="95">
        <v>54</v>
      </c>
      <c r="E119" s="97">
        <v>3</v>
      </c>
      <c r="F119" s="95"/>
      <c r="G119" s="8">
        <f t="shared" ref="G119:H140" si="118">E119/C119*100</f>
        <v>100</v>
      </c>
      <c r="H119" s="18">
        <f t="shared" si="118"/>
        <v>0</v>
      </c>
      <c r="I119" s="97"/>
      <c r="J119" s="98"/>
      <c r="K119" s="97"/>
      <c r="L119" s="95"/>
      <c r="M119" s="97"/>
      <c r="N119" s="95"/>
      <c r="O119" s="255">
        <v>18</v>
      </c>
      <c r="P119" s="292">
        <v>3</v>
      </c>
      <c r="Q119" s="18">
        <f t="shared" ref="Q119:Q140" si="119">O119*P119</f>
        <v>54</v>
      </c>
      <c r="R119" s="92">
        <f t="shared" ref="R119:R140" si="120">P119</f>
        <v>3</v>
      </c>
      <c r="S119" s="18">
        <f t="shared" ref="S119:S140" si="121">L119+Q119</f>
        <v>54</v>
      </c>
      <c r="T119" s="97"/>
      <c r="U119" s="95"/>
      <c r="V119" s="97"/>
      <c r="W119" s="95"/>
      <c r="X119" s="255">
        <v>18</v>
      </c>
      <c r="Y119" s="327">
        <v>3</v>
      </c>
      <c r="Z119" s="18">
        <f t="shared" ref="Z119:Z140" si="122">X119*Y119</f>
        <v>54</v>
      </c>
      <c r="AA119" s="14">
        <f t="shared" ref="AA119:AA140" si="123">Y119</f>
        <v>3</v>
      </c>
      <c r="AB119" s="18">
        <f t="shared" ref="AB119:AB140" si="124">U119+Z119</f>
        <v>54</v>
      </c>
    </row>
    <row r="120" spans="1:28">
      <c r="A120" s="8">
        <f>+A119+0.01</f>
        <v>3.23</v>
      </c>
      <c r="B120" s="56" t="s">
        <v>38</v>
      </c>
      <c r="C120" s="97">
        <v>0</v>
      </c>
      <c r="D120" s="95">
        <v>0</v>
      </c>
      <c r="E120" s="97">
        <v>0</v>
      </c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>
        <v>0</v>
      </c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>
        <v>0</v>
      </c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7">
        <v>0</v>
      </c>
      <c r="D121" s="95">
        <v>0</v>
      </c>
      <c r="E121" s="97">
        <v>0</v>
      </c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>
        <v>0</v>
      </c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>
        <v>0</v>
      </c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7">
        <v>0</v>
      </c>
      <c r="D122" s="95">
        <v>0</v>
      </c>
      <c r="E122" s="97">
        <v>0</v>
      </c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>
        <v>0</v>
      </c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>
        <v>0</v>
      </c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102">
        <v>3</v>
      </c>
      <c r="D123" s="95">
        <v>9</v>
      </c>
      <c r="E123" s="102">
        <v>3</v>
      </c>
      <c r="F123" s="100"/>
      <c r="G123" s="8">
        <f t="shared" si="118"/>
        <v>100</v>
      </c>
      <c r="H123" s="18">
        <f t="shared" si="118"/>
        <v>0</v>
      </c>
      <c r="I123" s="102"/>
      <c r="J123" s="103"/>
      <c r="K123" s="102"/>
      <c r="L123" s="100"/>
      <c r="M123" s="102"/>
      <c r="N123" s="100"/>
      <c r="O123" s="256">
        <v>3</v>
      </c>
      <c r="P123" s="293">
        <v>3</v>
      </c>
      <c r="Q123" s="18">
        <f t="shared" si="119"/>
        <v>9</v>
      </c>
      <c r="R123" s="92">
        <f t="shared" si="120"/>
        <v>3</v>
      </c>
      <c r="S123" s="18">
        <f t="shared" si="121"/>
        <v>9</v>
      </c>
      <c r="T123" s="102"/>
      <c r="U123" s="100"/>
      <c r="V123" s="102"/>
      <c r="W123" s="100"/>
      <c r="X123" s="256">
        <v>3</v>
      </c>
      <c r="Y123" s="328">
        <v>3</v>
      </c>
      <c r="Z123" s="18">
        <f t="shared" si="122"/>
        <v>9</v>
      </c>
      <c r="AA123" s="14">
        <f t="shared" si="123"/>
        <v>3</v>
      </c>
      <c r="AB123" s="18">
        <f t="shared" si="124"/>
        <v>9</v>
      </c>
    </row>
    <row r="124" spans="1:28" ht="31.5">
      <c r="A124" s="8" t="s">
        <v>43</v>
      </c>
      <c r="B124" s="22" t="s">
        <v>77</v>
      </c>
      <c r="C124" s="22">
        <v>0</v>
      </c>
      <c r="D124" s="95">
        <v>0</v>
      </c>
      <c r="E124" s="22">
        <v>0</v>
      </c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>
        <v>0</v>
      </c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>
        <v>0</v>
      </c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22">
        <v>0</v>
      </c>
      <c r="D125" s="95">
        <v>0</v>
      </c>
      <c r="E125" s="22">
        <v>0</v>
      </c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0</v>
      </c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>
        <v>0</v>
      </c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22">
        <v>0</v>
      </c>
      <c r="D126" s="95">
        <v>0</v>
      </c>
      <c r="E126" s="22">
        <v>0</v>
      </c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>
        <v>0</v>
      </c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22">
        <v>3</v>
      </c>
      <c r="D127" s="95">
        <v>4.5</v>
      </c>
      <c r="E127" s="22">
        <v>3</v>
      </c>
      <c r="F127" s="18"/>
      <c r="G127" s="8">
        <f t="shared" si="118"/>
        <v>100</v>
      </c>
      <c r="H127" s="18">
        <f t="shared" si="118"/>
        <v>0</v>
      </c>
      <c r="I127" s="22"/>
      <c r="J127" s="23"/>
      <c r="K127" s="22"/>
      <c r="L127" s="18"/>
      <c r="M127" s="22"/>
      <c r="N127" s="18"/>
      <c r="O127" s="21">
        <v>1.5</v>
      </c>
      <c r="P127" s="92">
        <v>3</v>
      </c>
      <c r="Q127" s="18">
        <f t="shared" si="119"/>
        <v>4.5</v>
      </c>
      <c r="R127" s="92">
        <f t="shared" si="120"/>
        <v>3</v>
      </c>
      <c r="S127" s="18">
        <f t="shared" si="121"/>
        <v>4.5</v>
      </c>
      <c r="T127" s="22"/>
      <c r="U127" s="18"/>
      <c r="V127" s="22"/>
      <c r="W127" s="18"/>
      <c r="X127" s="21">
        <v>1.5</v>
      </c>
      <c r="Y127" s="14">
        <v>3</v>
      </c>
      <c r="Z127" s="18">
        <f t="shared" si="122"/>
        <v>4.5</v>
      </c>
      <c r="AA127" s="14">
        <f t="shared" si="123"/>
        <v>3</v>
      </c>
      <c r="AB127" s="18">
        <f t="shared" si="124"/>
        <v>4.5</v>
      </c>
    </row>
    <row r="128" spans="1:28" ht="31.5">
      <c r="A128" s="8" t="s">
        <v>51</v>
      </c>
      <c r="B128" s="22" t="s">
        <v>50</v>
      </c>
      <c r="C128" s="22">
        <v>3</v>
      </c>
      <c r="D128" s="95">
        <v>3.6000000000000005</v>
      </c>
      <c r="E128" s="22">
        <v>3</v>
      </c>
      <c r="F128" s="18"/>
      <c r="G128" s="8">
        <f t="shared" si="118"/>
        <v>100</v>
      </c>
      <c r="H128" s="18">
        <f t="shared" si="118"/>
        <v>0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3</v>
      </c>
      <c r="Q128" s="18">
        <f t="shared" si="119"/>
        <v>3.6000000000000005</v>
      </c>
      <c r="R128" s="92">
        <f t="shared" si="120"/>
        <v>3</v>
      </c>
      <c r="S128" s="18">
        <f t="shared" si="121"/>
        <v>3.6000000000000005</v>
      </c>
      <c r="T128" s="22"/>
      <c r="U128" s="18"/>
      <c r="V128" s="22"/>
      <c r="W128" s="18"/>
      <c r="X128" s="21">
        <v>1.2000000000000002</v>
      </c>
      <c r="Y128" s="14">
        <v>3</v>
      </c>
      <c r="Z128" s="18">
        <f t="shared" si="122"/>
        <v>3.6000000000000005</v>
      </c>
      <c r="AA128" s="14">
        <f t="shared" si="123"/>
        <v>3</v>
      </c>
      <c r="AB128" s="18">
        <f t="shared" si="124"/>
        <v>3.6000000000000005</v>
      </c>
    </row>
    <row r="129" spans="1:28" ht="47.25">
      <c r="A129" s="8">
        <v>3.25</v>
      </c>
      <c r="B129" s="22" t="s">
        <v>81</v>
      </c>
      <c r="C129" s="22">
        <v>3</v>
      </c>
      <c r="D129" s="95">
        <v>3.6000000000000005</v>
      </c>
      <c r="E129" s="22">
        <v>3</v>
      </c>
      <c r="F129" s="18"/>
      <c r="G129" s="8">
        <f t="shared" si="118"/>
        <v>100</v>
      </c>
      <c r="H129" s="18">
        <f t="shared" si="118"/>
        <v>0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3</v>
      </c>
      <c r="Q129" s="18">
        <f t="shared" si="119"/>
        <v>3.6000000000000005</v>
      </c>
      <c r="R129" s="92">
        <f t="shared" si="120"/>
        <v>3</v>
      </c>
      <c r="S129" s="18">
        <f t="shared" si="121"/>
        <v>3.6000000000000005</v>
      </c>
      <c r="T129" s="22"/>
      <c r="U129" s="18"/>
      <c r="V129" s="22"/>
      <c r="W129" s="18"/>
      <c r="X129" s="21">
        <v>1.2000000000000002</v>
      </c>
      <c r="Y129" s="14">
        <v>3</v>
      </c>
      <c r="Z129" s="18">
        <f t="shared" si="122"/>
        <v>3.6000000000000005</v>
      </c>
      <c r="AA129" s="14">
        <f t="shared" si="123"/>
        <v>3</v>
      </c>
      <c r="AB129" s="18">
        <f t="shared" si="124"/>
        <v>3.6000000000000005</v>
      </c>
    </row>
    <row r="130" spans="1:28" ht="47.25">
      <c r="A130" s="8">
        <f t="shared" ref="A130:A138" si="125">+A129+0.01</f>
        <v>3.26</v>
      </c>
      <c r="B130" s="22" t="s">
        <v>83</v>
      </c>
      <c r="C130" s="22">
        <v>3</v>
      </c>
      <c r="D130" s="95">
        <v>5.3999999999999995</v>
      </c>
      <c r="E130" s="22">
        <v>3</v>
      </c>
      <c r="F130" s="18"/>
      <c r="G130" s="8">
        <f t="shared" si="118"/>
        <v>100</v>
      </c>
      <c r="H130" s="18">
        <f t="shared" si="118"/>
        <v>0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3</v>
      </c>
      <c r="Q130" s="18">
        <f t="shared" si="119"/>
        <v>5.3999999999999995</v>
      </c>
      <c r="R130" s="92">
        <f t="shared" si="120"/>
        <v>3</v>
      </c>
      <c r="S130" s="18">
        <f t="shared" si="121"/>
        <v>5.3999999999999995</v>
      </c>
      <c r="T130" s="22"/>
      <c r="U130" s="18"/>
      <c r="V130" s="22"/>
      <c r="W130" s="18"/>
      <c r="X130" s="21">
        <v>1.7999999999999998</v>
      </c>
      <c r="Y130" s="14">
        <v>3</v>
      </c>
      <c r="Z130" s="18">
        <f t="shared" si="122"/>
        <v>5.3999999999999995</v>
      </c>
      <c r="AA130" s="14">
        <f t="shared" si="123"/>
        <v>3</v>
      </c>
      <c r="AB130" s="18">
        <f t="shared" si="124"/>
        <v>5.3999999999999995</v>
      </c>
    </row>
    <row r="131" spans="1:28" ht="31.5">
      <c r="A131" s="8">
        <f t="shared" si="125"/>
        <v>3.2699999999999996</v>
      </c>
      <c r="B131" s="51" t="s">
        <v>84</v>
      </c>
      <c r="C131" s="22">
        <v>0</v>
      </c>
      <c r="D131" s="95">
        <v>0</v>
      </c>
      <c r="E131" s="22">
        <v>0</v>
      </c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>
        <v>0</v>
      </c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>
        <v>0</v>
      </c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22">
        <v>3</v>
      </c>
      <c r="D132" s="95">
        <v>3</v>
      </c>
      <c r="E132" s="22">
        <v>3</v>
      </c>
      <c r="F132" s="18"/>
      <c r="G132" s="8">
        <f t="shared" si="118"/>
        <v>100</v>
      </c>
      <c r="H132" s="18">
        <f t="shared" si="118"/>
        <v>0</v>
      </c>
      <c r="I132" s="22"/>
      <c r="J132" s="23"/>
      <c r="K132" s="22"/>
      <c r="L132" s="18"/>
      <c r="M132" s="22"/>
      <c r="N132" s="18"/>
      <c r="O132" s="21">
        <v>1</v>
      </c>
      <c r="P132" s="92">
        <v>3</v>
      </c>
      <c r="Q132" s="18">
        <f t="shared" si="119"/>
        <v>3</v>
      </c>
      <c r="R132" s="92">
        <f t="shared" si="120"/>
        <v>3</v>
      </c>
      <c r="S132" s="18">
        <f t="shared" si="121"/>
        <v>3</v>
      </c>
      <c r="T132" s="22"/>
      <c r="U132" s="18"/>
      <c r="V132" s="22"/>
      <c r="W132" s="18"/>
      <c r="X132" s="21">
        <v>1</v>
      </c>
      <c r="Y132" s="14">
        <v>3</v>
      </c>
      <c r="Z132" s="18">
        <f t="shared" si="122"/>
        <v>3</v>
      </c>
      <c r="AA132" s="14">
        <f t="shared" si="123"/>
        <v>3</v>
      </c>
      <c r="AB132" s="18">
        <f t="shared" si="124"/>
        <v>3</v>
      </c>
    </row>
    <row r="133" spans="1:28" ht="31.5">
      <c r="A133" s="8">
        <f t="shared" si="125"/>
        <v>3.2899999999999991</v>
      </c>
      <c r="B133" s="51" t="s">
        <v>86</v>
      </c>
      <c r="C133" s="22">
        <v>3</v>
      </c>
      <c r="D133" s="95">
        <v>3.75</v>
      </c>
      <c r="E133" s="22">
        <v>3</v>
      </c>
      <c r="F133" s="18"/>
      <c r="G133" s="8">
        <f t="shared" si="118"/>
        <v>100</v>
      </c>
      <c r="H133" s="18">
        <f t="shared" si="118"/>
        <v>0</v>
      </c>
      <c r="I133" s="22"/>
      <c r="J133" s="23"/>
      <c r="K133" s="22"/>
      <c r="L133" s="18"/>
      <c r="M133" s="22"/>
      <c r="N133" s="18"/>
      <c r="O133" s="21">
        <v>1.25</v>
      </c>
      <c r="P133" s="92">
        <v>3</v>
      </c>
      <c r="Q133" s="18">
        <f t="shared" si="119"/>
        <v>3.75</v>
      </c>
      <c r="R133" s="92">
        <f t="shared" si="120"/>
        <v>3</v>
      </c>
      <c r="S133" s="18">
        <f t="shared" si="121"/>
        <v>3.75</v>
      </c>
      <c r="T133" s="22"/>
      <c r="U133" s="18"/>
      <c r="V133" s="22"/>
      <c r="W133" s="18"/>
      <c r="X133" s="21">
        <v>1.25</v>
      </c>
      <c r="Y133" s="14">
        <v>3</v>
      </c>
      <c r="Z133" s="18">
        <f t="shared" si="122"/>
        <v>3.75</v>
      </c>
      <c r="AA133" s="14">
        <f t="shared" si="123"/>
        <v>3</v>
      </c>
      <c r="AB133" s="18">
        <f t="shared" si="124"/>
        <v>3.75</v>
      </c>
    </row>
    <row r="134" spans="1:28" ht="31.5">
      <c r="A134" s="8">
        <f t="shared" si="125"/>
        <v>3.2999999999999989</v>
      </c>
      <c r="B134" s="51" t="s">
        <v>87</v>
      </c>
      <c r="C134" s="22">
        <v>3</v>
      </c>
      <c r="D134" s="95">
        <v>2.25</v>
      </c>
      <c r="E134" s="22">
        <v>3</v>
      </c>
      <c r="F134" s="18"/>
      <c r="G134" s="8">
        <f t="shared" si="118"/>
        <v>100</v>
      </c>
      <c r="H134" s="18">
        <f t="shared" si="118"/>
        <v>0</v>
      </c>
      <c r="I134" s="22"/>
      <c r="J134" s="23"/>
      <c r="K134" s="22"/>
      <c r="L134" s="18"/>
      <c r="M134" s="22"/>
      <c r="N134" s="18"/>
      <c r="O134" s="21">
        <v>0.75</v>
      </c>
      <c r="P134" s="92">
        <v>3</v>
      </c>
      <c r="Q134" s="18">
        <f t="shared" si="119"/>
        <v>2.25</v>
      </c>
      <c r="R134" s="92">
        <f t="shared" si="120"/>
        <v>3</v>
      </c>
      <c r="S134" s="18">
        <f t="shared" si="121"/>
        <v>2.25</v>
      </c>
      <c r="T134" s="22"/>
      <c r="U134" s="18"/>
      <c r="V134" s="22"/>
      <c r="W134" s="18"/>
      <c r="X134" s="21">
        <v>0.75</v>
      </c>
      <c r="Y134" s="14">
        <v>3</v>
      </c>
      <c r="Z134" s="18">
        <f t="shared" si="122"/>
        <v>2.25</v>
      </c>
      <c r="AA134" s="14">
        <f t="shared" si="123"/>
        <v>3</v>
      </c>
      <c r="AB134" s="18">
        <f t="shared" si="124"/>
        <v>2.25</v>
      </c>
    </row>
    <row r="135" spans="1:28" ht="31.5">
      <c r="A135" s="8">
        <f t="shared" si="125"/>
        <v>3.3099999999999987</v>
      </c>
      <c r="B135" s="51" t="s">
        <v>88</v>
      </c>
      <c r="C135" s="22">
        <v>3</v>
      </c>
      <c r="D135" s="95">
        <v>2.25</v>
      </c>
      <c r="E135" s="22">
        <v>3</v>
      </c>
      <c r="F135" s="18"/>
      <c r="G135" s="8">
        <f t="shared" si="118"/>
        <v>100</v>
      </c>
      <c r="H135" s="18">
        <f t="shared" si="118"/>
        <v>0</v>
      </c>
      <c r="I135" s="22"/>
      <c r="J135" s="23"/>
      <c r="K135" s="22"/>
      <c r="L135" s="18"/>
      <c r="M135" s="22"/>
      <c r="N135" s="18"/>
      <c r="O135" s="21">
        <v>0.75</v>
      </c>
      <c r="P135" s="92">
        <v>3</v>
      </c>
      <c r="Q135" s="18">
        <f t="shared" si="119"/>
        <v>2.25</v>
      </c>
      <c r="R135" s="92">
        <f t="shared" si="120"/>
        <v>3</v>
      </c>
      <c r="S135" s="18">
        <f t="shared" si="121"/>
        <v>2.25</v>
      </c>
      <c r="T135" s="22"/>
      <c r="U135" s="18"/>
      <c r="V135" s="22"/>
      <c r="W135" s="18"/>
      <c r="X135" s="21">
        <v>0.75</v>
      </c>
      <c r="Y135" s="14">
        <v>3</v>
      </c>
      <c r="Z135" s="18">
        <f t="shared" si="122"/>
        <v>2.25</v>
      </c>
      <c r="AA135" s="14">
        <f t="shared" si="123"/>
        <v>3</v>
      </c>
      <c r="AB135" s="18">
        <f t="shared" si="124"/>
        <v>2.25</v>
      </c>
    </row>
    <row r="136" spans="1:28" ht="31.5">
      <c r="A136" s="8">
        <f t="shared" si="125"/>
        <v>3.3199999999999985</v>
      </c>
      <c r="B136" s="51" t="s">
        <v>89</v>
      </c>
      <c r="C136" s="22">
        <v>0</v>
      </c>
      <c r="D136" s="95">
        <v>0</v>
      </c>
      <c r="E136" s="22">
        <v>0</v>
      </c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3</v>
      </c>
      <c r="Q136" s="18">
        <f t="shared" si="119"/>
        <v>0.60000000000000009</v>
      </c>
      <c r="R136" s="92">
        <f t="shared" si="120"/>
        <v>3</v>
      </c>
      <c r="S136" s="18">
        <f t="shared" si="121"/>
        <v>0.60000000000000009</v>
      </c>
      <c r="T136" s="22"/>
      <c r="U136" s="18"/>
      <c r="V136" s="22"/>
      <c r="W136" s="18"/>
      <c r="X136" s="21">
        <v>0.2</v>
      </c>
      <c r="Y136" s="14">
        <v>3</v>
      </c>
      <c r="Z136" s="18">
        <f t="shared" si="122"/>
        <v>0.60000000000000009</v>
      </c>
      <c r="AA136" s="14">
        <f t="shared" si="123"/>
        <v>3</v>
      </c>
      <c r="AB136" s="18">
        <f t="shared" si="124"/>
        <v>0.60000000000000009</v>
      </c>
    </row>
    <row r="137" spans="1:28" ht="31.5">
      <c r="A137" s="8">
        <f t="shared" si="125"/>
        <v>3.3299999999999983</v>
      </c>
      <c r="B137" s="51" t="s">
        <v>90</v>
      </c>
      <c r="C137" s="22">
        <v>0</v>
      </c>
      <c r="D137" s="95">
        <v>0</v>
      </c>
      <c r="E137" s="22">
        <v>0</v>
      </c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3</v>
      </c>
      <c r="Q137" s="18">
        <f t="shared" si="119"/>
        <v>0.60000000000000009</v>
      </c>
      <c r="R137" s="92">
        <f t="shared" si="120"/>
        <v>3</v>
      </c>
      <c r="S137" s="18">
        <f t="shared" si="121"/>
        <v>0.60000000000000009</v>
      </c>
      <c r="T137" s="22"/>
      <c r="U137" s="18"/>
      <c r="V137" s="22"/>
      <c r="W137" s="18"/>
      <c r="X137" s="21">
        <v>0.2</v>
      </c>
      <c r="Y137" s="14">
        <v>3</v>
      </c>
      <c r="Z137" s="18">
        <f t="shared" si="122"/>
        <v>0.60000000000000009</v>
      </c>
      <c r="AA137" s="14">
        <f t="shared" si="123"/>
        <v>3</v>
      </c>
      <c r="AB137" s="18">
        <f t="shared" si="124"/>
        <v>0.60000000000000009</v>
      </c>
    </row>
    <row r="138" spans="1:28" ht="31.5">
      <c r="A138" s="8">
        <f t="shared" si="125"/>
        <v>3.3399999999999981</v>
      </c>
      <c r="B138" s="51" t="s">
        <v>91</v>
      </c>
      <c r="C138" s="22">
        <v>0</v>
      </c>
      <c r="D138" s="95">
        <v>0</v>
      </c>
      <c r="E138" s="22">
        <v>0</v>
      </c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>
        <v>3</v>
      </c>
      <c r="Q138" s="18">
        <f t="shared" si="119"/>
        <v>18</v>
      </c>
      <c r="R138" s="92">
        <f t="shared" si="120"/>
        <v>3</v>
      </c>
      <c r="S138" s="18">
        <f t="shared" si="121"/>
        <v>18</v>
      </c>
      <c r="T138" s="22"/>
      <c r="U138" s="18"/>
      <c r="V138" s="22"/>
      <c r="W138" s="18"/>
      <c r="X138" s="21">
        <v>6</v>
      </c>
      <c r="Y138" s="14">
        <v>3</v>
      </c>
      <c r="Z138" s="18">
        <f t="shared" si="122"/>
        <v>18</v>
      </c>
      <c r="AA138" s="14">
        <f t="shared" si="123"/>
        <v>3</v>
      </c>
      <c r="AB138" s="18">
        <f t="shared" si="124"/>
        <v>18</v>
      </c>
    </row>
    <row r="139" spans="1:28" ht="31.5">
      <c r="A139" s="8">
        <v>3.35</v>
      </c>
      <c r="B139" s="51" t="s">
        <v>92</v>
      </c>
      <c r="C139" s="22">
        <v>3</v>
      </c>
      <c r="D139" s="95">
        <v>1.5</v>
      </c>
      <c r="E139" s="22">
        <v>3</v>
      </c>
      <c r="F139" s="18"/>
      <c r="G139" s="8">
        <f t="shared" si="118"/>
        <v>100</v>
      </c>
      <c r="H139" s="18">
        <f t="shared" si="118"/>
        <v>0</v>
      </c>
      <c r="I139" s="22"/>
      <c r="J139" s="23"/>
      <c r="K139" s="22"/>
      <c r="L139" s="18"/>
      <c r="M139" s="22"/>
      <c r="N139" s="18"/>
      <c r="O139" s="21">
        <v>0.5</v>
      </c>
      <c r="P139" s="92">
        <v>3</v>
      </c>
      <c r="Q139" s="18">
        <f t="shared" si="119"/>
        <v>1.5</v>
      </c>
      <c r="R139" s="92">
        <f t="shared" si="120"/>
        <v>3</v>
      </c>
      <c r="S139" s="18">
        <f t="shared" si="121"/>
        <v>1.5</v>
      </c>
      <c r="T139" s="22"/>
      <c r="U139" s="18"/>
      <c r="V139" s="22"/>
      <c r="W139" s="18"/>
      <c r="X139" s="21">
        <v>0.5</v>
      </c>
      <c r="Y139" s="14">
        <v>3</v>
      </c>
      <c r="Z139" s="18">
        <f t="shared" si="122"/>
        <v>1.5</v>
      </c>
      <c r="AA139" s="14">
        <f t="shared" si="123"/>
        <v>3</v>
      </c>
      <c r="AB139" s="18">
        <f t="shared" si="124"/>
        <v>1.5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3</v>
      </c>
      <c r="Q140" s="18">
        <f t="shared" si="119"/>
        <v>0.60000000000000009</v>
      </c>
      <c r="R140" s="92">
        <f t="shared" si="120"/>
        <v>3</v>
      </c>
      <c r="S140" s="18">
        <f t="shared" si="121"/>
        <v>0.60000000000000009</v>
      </c>
      <c r="T140" s="22"/>
      <c r="U140" s="18"/>
      <c r="V140" s="22"/>
      <c r="W140" s="18"/>
      <c r="X140" s="21">
        <v>0.2</v>
      </c>
      <c r="Y140" s="14">
        <v>3</v>
      </c>
      <c r="Z140" s="18">
        <f t="shared" si="122"/>
        <v>0.60000000000000009</v>
      </c>
      <c r="AA140" s="14">
        <f t="shared" si="123"/>
        <v>3</v>
      </c>
      <c r="AB140" s="18">
        <f t="shared" si="124"/>
        <v>0.60000000000000009</v>
      </c>
    </row>
    <row r="141" spans="1:28" s="50" customFormat="1">
      <c r="A141" s="46"/>
      <c r="B141" s="82" t="s">
        <v>65</v>
      </c>
      <c r="C141" s="83">
        <f>SUM(C119:C140)</f>
        <v>33</v>
      </c>
      <c r="D141" s="84">
        <f>SUM(D119:D140)</f>
        <v>92.85</v>
      </c>
      <c r="E141" s="83">
        <f>SUM(E119:E140)</f>
        <v>33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45</v>
      </c>
      <c r="Q141" s="84">
        <f t="shared" si="128"/>
        <v>112.64999999999998</v>
      </c>
      <c r="R141" s="276">
        <f t="shared" si="128"/>
        <v>45</v>
      </c>
      <c r="S141" s="84">
        <f t="shared" si="128"/>
        <v>112.64999999999998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45</v>
      </c>
      <c r="Z141" s="84">
        <f t="shared" si="130"/>
        <v>112.64999999999998</v>
      </c>
      <c r="AA141" s="276">
        <f t="shared" si="130"/>
        <v>45</v>
      </c>
      <c r="AB141" s="84">
        <f t="shared" si="130"/>
        <v>112.64999999999998</v>
      </c>
    </row>
    <row r="142" spans="1:28" s="50" customFormat="1">
      <c r="A142" s="46"/>
      <c r="B142" s="86" t="s">
        <v>94</v>
      </c>
      <c r="C142" s="83">
        <f>C117+C141</f>
        <v>33</v>
      </c>
      <c r="D142" s="84">
        <f>D117+D141</f>
        <v>92.85</v>
      </c>
      <c r="E142" s="83">
        <f>E117+E141</f>
        <v>33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48</v>
      </c>
      <c r="Q142" s="84">
        <f t="shared" si="133"/>
        <v>114.89999999999998</v>
      </c>
      <c r="R142" s="276">
        <f t="shared" si="133"/>
        <v>48</v>
      </c>
      <c r="S142" s="84">
        <f t="shared" si="133"/>
        <v>114.89999999999998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48</v>
      </c>
      <c r="Z142" s="84">
        <f t="shared" si="135"/>
        <v>114.89999999999998</v>
      </c>
      <c r="AA142" s="276">
        <f t="shared" si="135"/>
        <v>48</v>
      </c>
      <c r="AB142" s="84">
        <f t="shared" si="135"/>
        <v>114.89999999999998</v>
      </c>
    </row>
    <row r="143" spans="1:28" s="50" customFormat="1">
      <c r="A143" s="46"/>
      <c r="B143" s="89" t="s">
        <v>100</v>
      </c>
      <c r="C143" s="83">
        <f>C110+C142</f>
        <v>33</v>
      </c>
      <c r="D143" s="84">
        <f>D110+D142</f>
        <v>92.85</v>
      </c>
      <c r="E143" s="83">
        <f>E110+E142</f>
        <v>33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48</v>
      </c>
      <c r="Q143" s="84">
        <f t="shared" si="138"/>
        <v>114.89999999999998</v>
      </c>
      <c r="R143" s="276">
        <f t="shared" si="138"/>
        <v>48</v>
      </c>
      <c r="S143" s="84">
        <f t="shared" si="138"/>
        <v>114.89999999999998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48</v>
      </c>
      <c r="Z143" s="84">
        <f t="shared" si="140"/>
        <v>114.89999999999998</v>
      </c>
      <c r="AA143" s="276">
        <f t="shared" si="140"/>
        <v>48</v>
      </c>
      <c r="AB143" s="84">
        <f t="shared" si="140"/>
        <v>114.89999999999998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335</v>
      </c>
      <c r="Q145" s="18">
        <f t="shared" ref="Q145:Q146" si="141">O145*P145</f>
        <v>10.049999999999999</v>
      </c>
      <c r="R145" s="92">
        <f t="shared" ref="R145:R146" si="142">P145</f>
        <v>335</v>
      </c>
      <c r="S145" s="18">
        <f t="shared" ref="S145:S146" si="143">L145+Q145</f>
        <v>10.049999999999999</v>
      </c>
      <c r="T145" s="16"/>
      <c r="U145" s="18"/>
      <c r="V145" s="16"/>
      <c r="W145" s="18"/>
      <c r="X145" s="21">
        <v>0.03</v>
      </c>
      <c r="Y145" s="14">
        <v>335</v>
      </c>
      <c r="Z145" s="18">
        <f t="shared" ref="Z145:Z146" si="144">X145*Y145</f>
        <v>10.049999999999999</v>
      </c>
      <c r="AA145" s="14">
        <f t="shared" ref="AA145:AA146" si="145">Y145</f>
        <v>335</v>
      </c>
      <c r="AB145" s="18">
        <f t="shared" ref="AB145:AB146" si="146">U145+Z145</f>
        <v>10.049999999999999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335</v>
      </c>
      <c r="Q147" s="84">
        <f t="shared" si="149"/>
        <v>10.049999999999999</v>
      </c>
      <c r="R147" s="276">
        <f t="shared" si="149"/>
        <v>335</v>
      </c>
      <c r="S147" s="84">
        <f t="shared" si="149"/>
        <v>10.049999999999999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335</v>
      </c>
      <c r="Z147" s="84">
        <f t="shared" si="151"/>
        <v>10.049999999999999</v>
      </c>
      <c r="AA147" s="276">
        <f t="shared" si="151"/>
        <v>335</v>
      </c>
      <c r="AB147" s="84">
        <f t="shared" si="151"/>
        <v>10.049999999999999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766</v>
      </c>
      <c r="D164" s="18">
        <f>C164*O164</f>
        <v>45.96</v>
      </c>
      <c r="E164" s="19">
        <v>766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130</v>
      </c>
      <c r="Q166" s="18">
        <f t="shared" si="183"/>
        <v>3.9</v>
      </c>
      <c r="R166" s="92">
        <f t="shared" si="184"/>
        <v>130</v>
      </c>
      <c r="S166" s="18">
        <f t="shared" si="185"/>
        <v>3.9</v>
      </c>
      <c r="T166" s="16"/>
      <c r="U166" s="18"/>
      <c r="V166" s="16"/>
      <c r="W166" s="18"/>
      <c r="X166" s="21">
        <v>0.03</v>
      </c>
      <c r="Y166" s="14">
        <v>104</v>
      </c>
      <c r="Z166" s="18">
        <f t="shared" si="186"/>
        <v>3.12</v>
      </c>
      <c r="AA166" s="14">
        <f t="shared" si="187"/>
        <v>104</v>
      </c>
      <c r="AB166" s="18">
        <f t="shared" si="188"/>
        <v>3.12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766</v>
      </c>
      <c r="D168" s="84">
        <f>SUM(D164:D167)</f>
        <v>45.96</v>
      </c>
      <c r="E168" s="83">
        <f>SUM(E164:E167)</f>
        <v>766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130</v>
      </c>
      <c r="Q168" s="84">
        <f t="shared" si="191"/>
        <v>3.9</v>
      </c>
      <c r="R168" s="276">
        <f t="shared" si="191"/>
        <v>130</v>
      </c>
      <c r="S168" s="84">
        <f t="shared" si="191"/>
        <v>3.9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104</v>
      </c>
      <c r="Z168" s="84">
        <f t="shared" si="193"/>
        <v>3.12</v>
      </c>
      <c r="AA168" s="276">
        <f t="shared" si="193"/>
        <v>104</v>
      </c>
      <c r="AB168" s="84">
        <f t="shared" si="193"/>
        <v>3.12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766</v>
      </c>
      <c r="Q172" s="18">
        <f t="shared" si="195"/>
        <v>22.98</v>
      </c>
      <c r="R172" s="92">
        <f t="shared" si="196"/>
        <v>766</v>
      </c>
      <c r="S172" s="18">
        <f t="shared" si="197"/>
        <v>22.98</v>
      </c>
      <c r="T172" s="16"/>
      <c r="U172" s="18"/>
      <c r="V172" s="16"/>
      <c r="W172" s="18"/>
      <c r="X172" s="21">
        <v>0.03</v>
      </c>
      <c r="Y172" s="14">
        <v>766</v>
      </c>
      <c r="Z172" s="18">
        <f t="shared" si="198"/>
        <v>22.98</v>
      </c>
      <c r="AA172" s="14">
        <f t="shared" si="199"/>
        <v>766</v>
      </c>
      <c r="AB172" s="18">
        <f t="shared" si="200"/>
        <v>22.98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766</v>
      </c>
      <c r="Q174" s="84">
        <f t="shared" si="203"/>
        <v>22.98</v>
      </c>
      <c r="R174" s="276">
        <f t="shared" si="203"/>
        <v>766</v>
      </c>
      <c r="S174" s="84">
        <f t="shared" si="203"/>
        <v>22.98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766</v>
      </c>
      <c r="Z174" s="84">
        <f t="shared" si="205"/>
        <v>22.98</v>
      </c>
      <c r="AA174" s="276">
        <f t="shared" si="205"/>
        <v>766</v>
      </c>
      <c r="AB174" s="84">
        <f t="shared" si="205"/>
        <v>22.98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1100</v>
      </c>
      <c r="D176" s="18">
        <f>C176*O176</f>
        <v>66</v>
      </c>
      <c r="E176" s="19">
        <v>1100</v>
      </c>
      <c r="F176" s="18"/>
      <c r="G176" s="8">
        <f t="shared" ref="G176:H179" si="206">E176/C176*100</f>
        <v>100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1620</v>
      </c>
      <c r="Q176" s="18">
        <f t="shared" ref="Q176:Q179" si="207">O176*P176</f>
        <v>97.2</v>
      </c>
      <c r="R176" s="92">
        <f t="shared" ref="R176:R179" si="208">P176</f>
        <v>1620</v>
      </c>
      <c r="S176" s="18">
        <f t="shared" ref="S176:S179" si="209">L176+Q176</f>
        <v>97.2</v>
      </c>
      <c r="T176" s="16"/>
      <c r="U176" s="18"/>
      <c r="V176" s="16"/>
      <c r="W176" s="18"/>
      <c r="X176" s="21">
        <v>0.06</v>
      </c>
      <c r="Y176" s="14">
        <v>1100</v>
      </c>
      <c r="Z176" s="18">
        <f t="shared" ref="Z176:Z179" si="210">X176*Y176</f>
        <v>66</v>
      </c>
      <c r="AA176" s="14">
        <f t="shared" ref="AA176:AA179" si="211">Y176</f>
        <v>1100</v>
      </c>
      <c r="AB176" s="18">
        <f t="shared" ref="AB176:AB179" si="212">U176+Z176</f>
        <v>66</v>
      </c>
    </row>
    <row r="177" spans="1:28">
      <c r="A177" s="8"/>
      <c r="B177" s="16" t="s">
        <v>117</v>
      </c>
      <c r="C177" s="17">
        <v>40</v>
      </c>
      <c r="D177" s="18">
        <f>C177*O177</f>
        <v>2.4</v>
      </c>
      <c r="E177" s="19"/>
      <c r="F177" s="18"/>
      <c r="G177" s="8">
        <f t="shared" si="206"/>
        <v>0</v>
      </c>
      <c r="H177" s="18">
        <f t="shared" si="206"/>
        <v>0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1140</v>
      </c>
      <c r="D180" s="84">
        <f>SUM(D176:D179)</f>
        <v>68.400000000000006</v>
      </c>
      <c r="E180" s="83">
        <f>SUM(E176:E179)</f>
        <v>1100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1620</v>
      </c>
      <c r="Q180" s="84">
        <f t="shared" si="215"/>
        <v>97.2</v>
      </c>
      <c r="R180" s="276">
        <f t="shared" si="215"/>
        <v>1620</v>
      </c>
      <c r="S180" s="84">
        <f t="shared" si="215"/>
        <v>97.2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1100</v>
      </c>
      <c r="Z180" s="84">
        <f t="shared" si="217"/>
        <v>66</v>
      </c>
      <c r="AA180" s="276">
        <f t="shared" si="217"/>
        <v>1100</v>
      </c>
      <c r="AB180" s="84">
        <f t="shared" si="217"/>
        <v>66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310</v>
      </c>
      <c r="Q184" s="18">
        <f t="shared" si="219"/>
        <v>31</v>
      </c>
      <c r="R184" s="92">
        <f t="shared" si="220"/>
        <v>310</v>
      </c>
      <c r="S184" s="18">
        <f t="shared" si="221"/>
        <v>31</v>
      </c>
      <c r="T184" s="16"/>
      <c r="U184" s="18"/>
      <c r="V184" s="16"/>
      <c r="W184" s="18"/>
      <c r="X184" s="21">
        <v>0.1</v>
      </c>
      <c r="Y184" s="14">
        <v>310</v>
      </c>
      <c r="Z184" s="18">
        <f t="shared" si="222"/>
        <v>31</v>
      </c>
      <c r="AA184" s="14">
        <f t="shared" si="223"/>
        <v>310</v>
      </c>
      <c r="AB184" s="18">
        <f t="shared" si="224"/>
        <v>31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310</v>
      </c>
      <c r="Q186" s="84">
        <f t="shared" si="227"/>
        <v>31</v>
      </c>
      <c r="R186" s="276">
        <f t="shared" si="227"/>
        <v>310</v>
      </c>
      <c r="S186" s="84">
        <f t="shared" si="227"/>
        <v>31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310</v>
      </c>
      <c r="Z186" s="84">
        <f t="shared" si="229"/>
        <v>31</v>
      </c>
      <c r="AA186" s="276">
        <f t="shared" si="229"/>
        <v>310</v>
      </c>
      <c r="AB186" s="84">
        <f t="shared" si="229"/>
        <v>31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>
        <v>1323</v>
      </c>
      <c r="D190" s="18">
        <f>C190*O190</f>
        <v>39.69</v>
      </c>
      <c r="E190" s="17">
        <v>1323</v>
      </c>
      <c r="F190" s="18">
        <f>E190*0.03</f>
        <v>39.69</v>
      </c>
      <c r="G190" s="8">
        <f t="shared" si="230"/>
        <v>100</v>
      </c>
      <c r="H190" s="18">
        <f t="shared" si="230"/>
        <v>100</v>
      </c>
      <c r="I190" s="16"/>
      <c r="J190" s="20"/>
      <c r="K190" s="16"/>
      <c r="L190" s="18"/>
      <c r="M190" s="16"/>
      <c r="N190" s="18"/>
      <c r="O190" s="21">
        <v>0.03</v>
      </c>
      <c r="P190" s="92">
        <v>130</v>
      </c>
      <c r="Q190" s="18">
        <f t="shared" si="231"/>
        <v>3.9</v>
      </c>
      <c r="R190" s="92">
        <f t="shared" si="232"/>
        <v>130</v>
      </c>
      <c r="S190" s="18">
        <f t="shared" si="233"/>
        <v>3.9</v>
      </c>
      <c r="T190" s="16"/>
      <c r="U190" s="18"/>
      <c r="V190" s="16"/>
      <c r="W190" s="18"/>
      <c r="X190" s="21">
        <v>0.03</v>
      </c>
      <c r="Y190" s="14">
        <v>130</v>
      </c>
      <c r="Z190" s="18">
        <f t="shared" si="234"/>
        <v>3.9</v>
      </c>
      <c r="AA190" s="14">
        <f t="shared" si="235"/>
        <v>130</v>
      </c>
      <c r="AB190" s="18">
        <f t="shared" si="236"/>
        <v>3.9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1323</v>
      </c>
      <c r="D192" s="84">
        <f>SUM(D188:D191)</f>
        <v>39.69</v>
      </c>
      <c r="E192" s="83">
        <f>SUM(E188:E191)</f>
        <v>1323</v>
      </c>
      <c r="F192" s="84">
        <f>SUM(F188:F191)</f>
        <v>39.69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130</v>
      </c>
      <c r="Q192" s="84">
        <f t="shared" si="239"/>
        <v>3.9</v>
      </c>
      <c r="R192" s="276">
        <f t="shared" si="239"/>
        <v>130</v>
      </c>
      <c r="S192" s="84">
        <f t="shared" si="239"/>
        <v>3.9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130</v>
      </c>
      <c r="Z192" s="84">
        <f t="shared" si="241"/>
        <v>3.9</v>
      </c>
      <c r="AA192" s="276">
        <f t="shared" si="241"/>
        <v>130</v>
      </c>
      <c r="AB192" s="84">
        <f t="shared" si="241"/>
        <v>3.9</v>
      </c>
    </row>
    <row r="193" spans="1:28" s="50" customFormat="1">
      <c r="A193" s="46"/>
      <c r="B193" s="82" t="s">
        <v>10</v>
      </c>
      <c r="C193" s="83">
        <f>C156+C162+C168+C174+C180+C186+C192</f>
        <v>3229</v>
      </c>
      <c r="D193" s="84">
        <f>D156+D162+D168+D174+D180+D186+D192</f>
        <v>154.05000000000001</v>
      </c>
      <c r="E193" s="83">
        <f>E156+E162+E168+E174+E180+E186+E192</f>
        <v>3189</v>
      </c>
      <c r="F193" s="84">
        <f>F156+F162+F168+F174+F180+F186+F192</f>
        <v>39.69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2956</v>
      </c>
      <c r="Q193" s="84">
        <f t="shared" si="244"/>
        <v>158.97999999999999</v>
      </c>
      <c r="R193" s="276">
        <f t="shared" si="244"/>
        <v>2956</v>
      </c>
      <c r="S193" s="84">
        <f t="shared" si="244"/>
        <v>158.97999999999999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2410</v>
      </c>
      <c r="Z193" s="84">
        <f t="shared" si="246"/>
        <v>127</v>
      </c>
      <c r="AA193" s="276">
        <f t="shared" si="246"/>
        <v>2410</v>
      </c>
      <c r="AB193" s="84">
        <f t="shared" si="246"/>
        <v>127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35444</v>
      </c>
      <c r="Q197" s="212">
        <f t="shared" ref="Q197:Q205" si="248">O197*P197</f>
        <v>53.166000000000004</v>
      </c>
      <c r="R197" s="313">
        <f t="shared" ref="R197:R205" si="249">P197</f>
        <v>35444</v>
      </c>
      <c r="S197" s="212">
        <f t="shared" ref="S197:S205" si="250">L197+Q197</f>
        <v>53.166000000000004</v>
      </c>
      <c r="T197" s="335"/>
      <c r="U197" s="212"/>
      <c r="V197" s="335"/>
      <c r="W197" s="212"/>
      <c r="X197" s="338">
        <v>1.5E-3</v>
      </c>
      <c r="Y197" s="214">
        <v>35444</v>
      </c>
      <c r="Z197" s="212">
        <f t="shared" ref="Z197:Z205" si="251">X197*Y197</f>
        <v>53.166000000000004</v>
      </c>
      <c r="AA197" s="214">
        <f t="shared" ref="AA197:AA205" si="252">Y197</f>
        <v>35444</v>
      </c>
      <c r="AB197" s="212">
        <f t="shared" ref="AB197:AB205" si="253">U197+Z197</f>
        <v>53.166000000000004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23</v>
      </c>
      <c r="Q198" s="212">
        <f t="shared" si="248"/>
        <v>3.4500000000000003E-2</v>
      </c>
      <c r="R198" s="313">
        <f t="shared" si="249"/>
        <v>23</v>
      </c>
      <c r="S198" s="212">
        <f t="shared" si="250"/>
        <v>3.4500000000000003E-2</v>
      </c>
      <c r="T198" s="335"/>
      <c r="U198" s="212"/>
      <c r="V198" s="335"/>
      <c r="W198" s="212"/>
      <c r="X198" s="338">
        <v>1.5E-3</v>
      </c>
      <c r="Y198" s="214">
        <v>23</v>
      </c>
      <c r="Z198" s="212">
        <f t="shared" si="251"/>
        <v>3.4500000000000003E-2</v>
      </c>
      <c r="AA198" s="214">
        <f t="shared" si="252"/>
        <v>23</v>
      </c>
      <c r="AB198" s="212">
        <f t="shared" si="253"/>
        <v>3.4500000000000003E-2</v>
      </c>
    </row>
    <row r="199" spans="1:28" s="339" customFormat="1">
      <c r="A199" s="211"/>
      <c r="B199" s="335" t="s">
        <v>126</v>
      </c>
      <c r="C199" s="336">
        <v>9</v>
      </c>
      <c r="D199" s="212">
        <f>C199*0.0015</f>
        <v>1.35E-2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17</v>
      </c>
      <c r="Q199" s="212">
        <f t="shared" si="248"/>
        <v>2.5500000000000002E-2</v>
      </c>
      <c r="R199" s="313">
        <f t="shared" si="249"/>
        <v>17</v>
      </c>
      <c r="S199" s="212">
        <f t="shared" si="250"/>
        <v>2.5500000000000002E-2</v>
      </c>
      <c r="T199" s="335"/>
      <c r="U199" s="212"/>
      <c r="V199" s="335"/>
      <c r="W199" s="212"/>
      <c r="X199" s="338">
        <v>1.5E-3</v>
      </c>
      <c r="Y199" s="214">
        <v>17</v>
      </c>
      <c r="Z199" s="212">
        <f t="shared" si="251"/>
        <v>2.5500000000000002E-2</v>
      </c>
      <c r="AA199" s="214">
        <f t="shared" si="252"/>
        <v>17</v>
      </c>
      <c r="AB199" s="212">
        <f t="shared" si="253"/>
        <v>2.5500000000000002E-2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50400</v>
      </c>
      <c r="Q200" s="212">
        <f t="shared" si="248"/>
        <v>75.600000000000009</v>
      </c>
      <c r="R200" s="313">
        <f t="shared" si="249"/>
        <v>50400</v>
      </c>
      <c r="S200" s="212">
        <f t="shared" si="250"/>
        <v>75.600000000000009</v>
      </c>
      <c r="T200" s="335"/>
      <c r="U200" s="212"/>
      <c r="V200" s="335"/>
      <c r="W200" s="212"/>
      <c r="X200" s="338">
        <v>1.5E-3</v>
      </c>
      <c r="Y200" s="214">
        <v>50400</v>
      </c>
      <c r="Z200" s="212">
        <f t="shared" si="251"/>
        <v>75.600000000000009</v>
      </c>
      <c r="AA200" s="214">
        <f t="shared" si="252"/>
        <v>50400</v>
      </c>
      <c r="AB200" s="212">
        <f t="shared" si="253"/>
        <v>75.600000000000009</v>
      </c>
    </row>
    <row r="201" spans="1:28" s="339" customFormat="1">
      <c r="A201" s="211"/>
      <c r="B201" s="335" t="s">
        <v>128</v>
      </c>
      <c r="C201" s="336">
        <v>40</v>
      </c>
      <c r="D201" s="212">
        <f>C201*0.0015</f>
        <v>0.06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32</v>
      </c>
      <c r="Q201" s="212">
        <f t="shared" si="248"/>
        <v>4.8000000000000001E-2</v>
      </c>
      <c r="R201" s="313">
        <f t="shared" si="249"/>
        <v>32</v>
      </c>
      <c r="S201" s="212">
        <f t="shared" si="250"/>
        <v>4.8000000000000001E-2</v>
      </c>
      <c r="T201" s="335"/>
      <c r="U201" s="212"/>
      <c r="V201" s="335"/>
      <c r="W201" s="212"/>
      <c r="X201" s="338">
        <v>1.5E-3</v>
      </c>
      <c r="Y201" s="214">
        <v>32</v>
      </c>
      <c r="Z201" s="212">
        <f t="shared" si="251"/>
        <v>4.8000000000000001E-2</v>
      </c>
      <c r="AA201" s="214">
        <f t="shared" si="252"/>
        <v>32</v>
      </c>
      <c r="AB201" s="212">
        <f t="shared" si="253"/>
        <v>4.8000000000000001E-2</v>
      </c>
    </row>
    <row r="202" spans="1:28" s="339" customFormat="1">
      <c r="A202" s="211"/>
      <c r="B202" s="335" t="s">
        <v>129</v>
      </c>
      <c r="C202" s="336">
        <v>38</v>
      </c>
      <c r="D202" s="212">
        <f>C202*0.0015</f>
        <v>5.7000000000000002E-2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40</v>
      </c>
      <c r="Q202" s="212">
        <f t="shared" si="248"/>
        <v>0.06</v>
      </c>
      <c r="R202" s="313">
        <f t="shared" si="249"/>
        <v>40</v>
      </c>
      <c r="S202" s="212">
        <f t="shared" si="250"/>
        <v>0.06</v>
      </c>
      <c r="T202" s="335"/>
      <c r="U202" s="212"/>
      <c r="V202" s="335"/>
      <c r="W202" s="212"/>
      <c r="X202" s="338">
        <v>1.5E-3</v>
      </c>
      <c r="Y202" s="214">
        <v>40</v>
      </c>
      <c r="Z202" s="212">
        <f t="shared" si="251"/>
        <v>0.06</v>
      </c>
      <c r="AA202" s="214">
        <f t="shared" si="252"/>
        <v>40</v>
      </c>
      <c r="AB202" s="212">
        <f t="shared" si="253"/>
        <v>0.06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56463</v>
      </c>
      <c r="Q203" s="212">
        <f t="shared" si="248"/>
        <v>141.1575</v>
      </c>
      <c r="R203" s="313">
        <f t="shared" si="249"/>
        <v>56463</v>
      </c>
      <c r="S203" s="212">
        <f t="shared" si="250"/>
        <v>141.1575</v>
      </c>
      <c r="T203" s="335"/>
      <c r="U203" s="212"/>
      <c r="V203" s="335"/>
      <c r="W203" s="212"/>
      <c r="X203" s="338">
        <v>2.5000000000000001E-3</v>
      </c>
      <c r="Y203" s="214">
        <v>56463</v>
      </c>
      <c r="Z203" s="212">
        <f t="shared" si="251"/>
        <v>141.1575</v>
      </c>
      <c r="AA203" s="214">
        <f t="shared" si="252"/>
        <v>56463</v>
      </c>
      <c r="AB203" s="212">
        <f t="shared" si="253"/>
        <v>141.1575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134</v>
      </c>
      <c r="D204" s="212">
        <f>C204*0.0025</f>
        <v>0.33500000000000002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51</v>
      </c>
      <c r="Q204" s="212">
        <f t="shared" si="248"/>
        <v>0.1275</v>
      </c>
      <c r="R204" s="313">
        <f t="shared" si="249"/>
        <v>51</v>
      </c>
      <c r="S204" s="212">
        <f t="shared" si="250"/>
        <v>0.1275</v>
      </c>
      <c r="T204" s="335"/>
      <c r="U204" s="212"/>
      <c r="V204" s="335"/>
      <c r="W204" s="212"/>
      <c r="X204" s="338">
        <v>2.5000000000000001E-3</v>
      </c>
      <c r="Y204" s="214">
        <v>51</v>
      </c>
      <c r="Z204" s="212">
        <f t="shared" si="251"/>
        <v>0.1275</v>
      </c>
      <c r="AA204" s="214">
        <f t="shared" si="252"/>
        <v>51</v>
      </c>
      <c r="AB204" s="212">
        <f t="shared" si="253"/>
        <v>0.1275</v>
      </c>
    </row>
    <row r="205" spans="1:28">
      <c r="A205" s="8">
        <f>+A204+0.01</f>
        <v>7.0399999999999991</v>
      </c>
      <c r="B205" s="16" t="s">
        <v>132</v>
      </c>
      <c r="C205" s="17">
        <v>37</v>
      </c>
      <c r="D205" s="18">
        <f>C205*0.0025</f>
        <v>9.2499999999999999E-2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118</v>
      </c>
      <c r="Q205" s="18">
        <f t="shared" si="248"/>
        <v>0.29499999999999998</v>
      </c>
      <c r="R205" s="92">
        <f t="shared" si="249"/>
        <v>118</v>
      </c>
      <c r="S205" s="18">
        <f t="shared" si="250"/>
        <v>0.29499999999999998</v>
      </c>
      <c r="T205" s="16"/>
      <c r="U205" s="18"/>
      <c r="V205" s="16"/>
      <c r="W205" s="18"/>
      <c r="X205" s="21">
        <v>2.5000000000000001E-3</v>
      </c>
      <c r="Y205" s="14">
        <v>118</v>
      </c>
      <c r="Z205" s="18">
        <f t="shared" si="251"/>
        <v>0.29499999999999998</v>
      </c>
      <c r="AA205" s="14">
        <f t="shared" si="252"/>
        <v>118</v>
      </c>
      <c r="AB205" s="18">
        <f t="shared" si="253"/>
        <v>0.29499999999999998</v>
      </c>
    </row>
    <row r="206" spans="1:28" s="50" customFormat="1">
      <c r="A206" s="46"/>
      <c r="B206" s="82" t="s">
        <v>104</v>
      </c>
      <c r="C206" s="83">
        <f>SUM(C197:C205)</f>
        <v>258</v>
      </c>
      <c r="D206" s="84">
        <f>SUM(D197:D205)</f>
        <v>0.55800000000000005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142588</v>
      </c>
      <c r="Q206" s="84">
        <f t="shared" si="256"/>
        <v>270.51400000000001</v>
      </c>
      <c r="R206" s="276">
        <f t="shared" si="256"/>
        <v>142588</v>
      </c>
      <c r="S206" s="84">
        <f t="shared" si="256"/>
        <v>270.51400000000001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142588</v>
      </c>
      <c r="Z206" s="84">
        <f t="shared" si="258"/>
        <v>270.51400000000001</v>
      </c>
      <c r="AA206" s="276">
        <f t="shared" si="258"/>
        <v>142588</v>
      </c>
      <c r="AB206" s="84">
        <f t="shared" si="258"/>
        <v>270.51400000000001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70012</v>
      </c>
      <c r="D208" s="18">
        <v>280.048</v>
      </c>
      <c r="E208" s="17">
        <f>C208</f>
        <v>70012</v>
      </c>
      <c r="F208" s="18">
        <f>D208</f>
        <v>280.048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69529</v>
      </c>
      <c r="Q208" s="18">
        <f t="shared" ref="Q208:Q211" si="260">O208*P208</f>
        <v>278.11599999999999</v>
      </c>
      <c r="R208" s="92">
        <f t="shared" ref="R208:R211" si="261">P208</f>
        <v>69529</v>
      </c>
      <c r="S208" s="18">
        <f t="shared" ref="S208:S211" si="262">L208+Q208</f>
        <v>278.11599999999999</v>
      </c>
      <c r="T208" s="16"/>
      <c r="U208" s="18"/>
      <c r="V208" s="16"/>
      <c r="W208" s="18"/>
      <c r="X208" s="21">
        <v>4.0000000000000001E-3</v>
      </c>
      <c r="Y208" s="14">
        <v>69529</v>
      </c>
      <c r="Z208" s="18">
        <f t="shared" ref="Z208:Z211" si="263">X208*Y208</f>
        <v>278.11599999999999</v>
      </c>
      <c r="AA208" s="14">
        <f t="shared" ref="AA208:AA211" si="264">Y208</f>
        <v>69529</v>
      </c>
      <c r="AB208" s="18">
        <f t="shared" ref="AB208:AB211" si="265">U208+Z208</f>
        <v>278.11599999999999</v>
      </c>
    </row>
    <row r="209" spans="1:28">
      <c r="A209" s="8">
        <f>+A208+0.01</f>
        <v>8.02</v>
      </c>
      <c r="B209" s="16" t="s">
        <v>135</v>
      </c>
      <c r="C209" s="17">
        <v>18953</v>
      </c>
      <c r="D209" s="18">
        <v>75.811999999999998</v>
      </c>
      <c r="E209" s="17">
        <f t="shared" ref="E209:F211" si="266">C209</f>
        <v>18953</v>
      </c>
      <c r="F209" s="18">
        <f t="shared" si="266"/>
        <v>75.811999999999998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19114</v>
      </c>
      <c r="Q209" s="18">
        <f t="shared" si="260"/>
        <v>76.456000000000003</v>
      </c>
      <c r="R209" s="92">
        <f t="shared" si="261"/>
        <v>19114</v>
      </c>
      <c r="S209" s="18">
        <f t="shared" si="262"/>
        <v>76.456000000000003</v>
      </c>
      <c r="T209" s="16"/>
      <c r="U209" s="18"/>
      <c r="V209" s="16"/>
      <c r="W209" s="18"/>
      <c r="X209" s="21">
        <v>4.0000000000000001E-3</v>
      </c>
      <c r="Y209" s="14">
        <v>19114</v>
      </c>
      <c r="Z209" s="18">
        <f t="shared" si="263"/>
        <v>76.456000000000003</v>
      </c>
      <c r="AA209" s="14">
        <f t="shared" si="264"/>
        <v>19114</v>
      </c>
      <c r="AB209" s="18">
        <f t="shared" si="265"/>
        <v>76.456000000000003</v>
      </c>
    </row>
    <row r="210" spans="1:28">
      <c r="A210" s="8">
        <f>+A209+0.01</f>
        <v>8.0299999999999994</v>
      </c>
      <c r="B210" s="16" t="s">
        <v>136</v>
      </c>
      <c r="C210" s="17">
        <v>9035</v>
      </c>
      <c r="D210" s="18">
        <v>36.14</v>
      </c>
      <c r="E210" s="17">
        <f t="shared" si="266"/>
        <v>9035</v>
      </c>
      <c r="F210" s="18">
        <f t="shared" si="266"/>
        <v>36.14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8765</v>
      </c>
      <c r="Q210" s="18">
        <f t="shared" si="260"/>
        <v>35.06</v>
      </c>
      <c r="R210" s="92">
        <f t="shared" si="261"/>
        <v>8765</v>
      </c>
      <c r="S210" s="18">
        <f t="shared" si="262"/>
        <v>35.06</v>
      </c>
      <c r="T210" s="16"/>
      <c r="U210" s="18"/>
      <c r="V210" s="16"/>
      <c r="W210" s="18"/>
      <c r="X210" s="21">
        <v>4.0000000000000001E-3</v>
      </c>
      <c r="Y210" s="14">
        <v>8765</v>
      </c>
      <c r="Z210" s="18">
        <f t="shared" si="263"/>
        <v>35.06</v>
      </c>
      <c r="AA210" s="14">
        <f t="shared" si="264"/>
        <v>8765</v>
      </c>
      <c r="AB210" s="18">
        <f t="shared" si="265"/>
        <v>35.06</v>
      </c>
    </row>
    <row r="211" spans="1:28">
      <c r="A211" s="8">
        <f>+A210+0.01</f>
        <v>8.0399999999999991</v>
      </c>
      <c r="B211" s="16" t="s">
        <v>137</v>
      </c>
      <c r="C211" s="17">
        <v>34442</v>
      </c>
      <c r="D211" s="18">
        <v>137.768</v>
      </c>
      <c r="E211" s="17">
        <f t="shared" si="266"/>
        <v>34442</v>
      </c>
      <c r="F211" s="18">
        <f t="shared" si="266"/>
        <v>137.768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34763</v>
      </c>
      <c r="Q211" s="18">
        <f t="shared" si="260"/>
        <v>139.05199999999999</v>
      </c>
      <c r="R211" s="92">
        <f t="shared" si="261"/>
        <v>34763</v>
      </c>
      <c r="S211" s="18">
        <f t="shared" si="262"/>
        <v>139.05199999999999</v>
      </c>
      <c r="T211" s="16"/>
      <c r="U211" s="18"/>
      <c r="V211" s="16"/>
      <c r="W211" s="18"/>
      <c r="X211" s="21">
        <v>4.0000000000000001E-3</v>
      </c>
      <c r="Y211" s="14">
        <v>34763</v>
      </c>
      <c r="Z211" s="18">
        <f t="shared" si="263"/>
        <v>139.05199999999999</v>
      </c>
      <c r="AA211" s="14">
        <f t="shared" si="264"/>
        <v>34763</v>
      </c>
      <c r="AB211" s="18">
        <f t="shared" si="265"/>
        <v>139.05199999999999</v>
      </c>
    </row>
    <row r="212" spans="1:28" s="50" customFormat="1">
      <c r="A212" s="46"/>
      <c r="B212" s="82" t="s">
        <v>106</v>
      </c>
      <c r="C212" s="83">
        <f>SUM(C208:C211)</f>
        <v>132442</v>
      </c>
      <c r="D212" s="84">
        <f>SUM(D208:D211)</f>
        <v>529.76800000000003</v>
      </c>
      <c r="E212" s="83">
        <f>SUM(E208:E211)</f>
        <v>132442</v>
      </c>
      <c r="F212" s="84">
        <f>SUM(F208:F211)</f>
        <v>529.76800000000003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132171</v>
      </c>
      <c r="Q212" s="84">
        <f t="shared" si="269"/>
        <v>528.68399999999997</v>
      </c>
      <c r="R212" s="276">
        <f t="shared" si="269"/>
        <v>132171</v>
      </c>
      <c r="S212" s="84">
        <f t="shared" si="269"/>
        <v>528.68399999999997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132171</v>
      </c>
      <c r="Z212" s="84">
        <f>SUM(Z208:Z211)</f>
        <v>528.68399999999997</v>
      </c>
      <c r="AA212" s="276">
        <f>SUM(AA208:AA211)</f>
        <v>132171</v>
      </c>
      <c r="AB212" s="84">
        <f>SUM(AB208:AB211)</f>
        <v>528.68399999999997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225</v>
      </c>
      <c r="D241" s="164">
        <f>C241*0.429*12</f>
        <v>1158.3</v>
      </c>
      <c r="E241" s="163">
        <f>C241</f>
        <v>225</v>
      </c>
      <c r="F241" s="164">
        <f>D241</f>
        <v>1158.3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225</v>
      </c>
      <c r="Q241" s="18">
        <f t="shared" ref="Q241:Q254" si="299">O241*P241*12</f>
        <v>1231.2</v>
      </c>
      <c r="R241" s="92">
        <f t="shared" ref="R241:R257" si="300">P241</f>
        <v>225</v>
      </c>
      <c r="S241" s="18">
        <f t="shared" ref="S241:S257" si="301">L241+Q241</f>
        <v>1231.2</v>
      </c>
      <c r="T241" s="162"/>
      <c r="U241" s="164"/>
      <c r="V241" s="162"/>
      <c r="W241" s="164"/>
      <c r="X241" s="166">
        <v>0.45600000000000002</v>
      </c>
      <c r="Y241" s="331">
        <v>225</v>
      </c>
      <c r="Z241" s="121">
        <f>X241*Y241*12</f>
        <v>1231.2</v>
      </c>
      <c r="AA241" s="321">
        <f>Y241</f>
        <v>225</v>
      </c>
      <c r="AB241" s="121">
        <f>U241+Z241</f>
        <v>1231.2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178</v>
      </c>
      <c r="D246" s="176">
        <f>C246*0.6006*12</f>
        <v>1282.8816000000002</v>
      </c>
      <c r="E246" s="163">
        <f t="shared" ref="E246:E248" si="309">C246</f>
        <v>178</v>
      </c>
      <c r="F246" s="164">
        <f t="shared" ref="F246:F248" si="310">D246</f>
        <v>1282.8816000000002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178</v>
      </c>
      <c r="Q246" s="18">
        <f t="shared" si="299"/>
        <v>1364.904</v>
      </c>
      <c r="R246" s="92">
        <f t="shared" si="300"/>
        <v>178</v>
      </c>
      <c r="S246" s="18">
        <f t="shared" si="301"/>
        <v>1364.904</v>
      </c>
      <c r="T246" s="174"/>
      <c r="U246" s="176"/>
      <c r="V246" s="174"/>
      <c r="W246" s="176"/>
      <c r="X246" s="177">
        <v>0.63900000000000001</v>
      </c>
      <c r="Y246" s="278">
        <v>178</v>
      </c>
      <c r="Z246" s="121">
        <f t="shared" ref="Z246:Z254" si="311">X246*Y246*12</f>
        <v>1364.904</v>
      </c>
      <c r="AA246" s="321">
        <f t="shared" si="306"/>
        <v>178</v>
      </c>
      <c r="AB246" s="121">
        <f t="shared" ref="AB246:AB257" si="312">U246+Z246</f>
        <v>1364.904</v>
      </c>
    </row>
    <row r="247" spans="1:28" s="125" customFormat="1">
      <c r="A247" s="118"/>
      <c r="B247" s="174" t="s">
        <v>151</v>
      </c>
      <c r="C247" s="175">
        <f t="shared" si="308"/>
        <v>211</v>
      </c>
      <c r="D247" s="176">
        <f t="shared" ref="D247:D248" si="313">C247*0.6006*12</f>
        <v>1520.7192</v>
      </c>
      <c r="E247" s="163">
        <f t="shared" si="309"/>
        <v>211</v>
      </c>
      <c r="F247" s="164">
        <f t="shared" si="310"/>
        <v>1520.7192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211</v>
      </c>
      <c r="Q247" s="18">
        <f t="shared" si="299"/>
        <v>1617.9480000000001</v>
      </c>
      <c r="R247" s="92">
        <f t="shared" si="300"/>
        <v>211</v>
      </c>
      <c r="S247" s="18">
        <f t="shared" si="301"/>
        <v>1617.9480000000001</v>
      </c>
      <c r="T247" s="174"/>
      <c r="U247" s="176"/>
      <c r="V247" s="174"/>
      <c r="W247" s="176"/>
      <c r="X247" s="177">
        <v>0.63900000000000001</v>
      </c>
      <c r="Y247" s="278">
        <v>211</v>
      </c>
      <c r="Z247" s="121">
        <f t="shared" si="311"/>
        <v>1617.9480000000001</v>
      </c>
      <c r="AA247" s="321">
        <f t="shared" si="306"/>
        <v>211</v>
      </c>
      <c r="AB247" s="121">
        <f t="shared" si="312"/>
        <v>1617.9480000000001</v>
      </c>
    </row>
    <row r="248" spans="1:28" s="125" customFormat="1">
      <c r="A248" s="118"/>
      <c r="B248" s="174" t="s">
        <v>152</v>
      </c>
      <c r="C248" s="175">
        <f t="shared" si="308"/>
        <v>206</v>
      </c>
      <c r="D248" s="176">
        <f t="shared" si="313"/>
        <v>1484.6831999999999</v>
      </c>
      <c r="E248" s="163">
        <f t="shared" si="309"/>
        <v>206</v>
      </c>
      <c r="F248" s="164">
        <f t="shared" si="310"/>
        <v>1484.6831999999999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206</v>
      </c>
      <c r="Q248" s="18">
        <f t="shared" si="299"/>
        <v>1579.6080000000002</v>
      </c>
      <c r="R248" s="92">
        <f t="shared" si="300"/>
        <v>206</v>
      </c>
      <c r="S248" s="18">
        <f t="shared" si="301"/>
        <v>1579.6080000000002</v>
      </c>
      <c r="T248" s="174"/>
      <c r="U248" s="176"/>
      <c r="V248" s="174"/>
      <c r="W248" s="176"/>
      <c r="X248" s="177">
        <v>0.63900000000000001</v>
      </c>
      <c r="Y248" s="278">
        <v>206</v>
      </c>
      <c r="Z248" s="121">
        <f t="shared" si="311"/>
        <v>1579.6080000000002</v>
      </c>
      <c r="AA248" s="321">
        <f t="shared" si="306"/>
        <v>206</v>
      </c>
      <c r="AB248" s="121">
        <f t="shared" si="312"/>
        <v>1579.6080000000002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111</v>
      </c>
      <c r="D255" s="176">
        <f>C255*0.12*10</f>
        <v>133.19999999999999</v>
      </c>
      <c r="E255" s="163">
        <f t="shared" ref="E255:E257" si="314">C255</f>
        <v>111</v>
      </c>
      <c r="F255" s="164">
        <f t="shared" ref="F255:F257" si="315">D255</f>
        <v>133.19999999999999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111</v>
      </c>
      <c r="Q255" s="18">
        <f>O255*P255*10</f>
        <v>133.19999999999999</v>
      </c>
      <c r="R255" s="92">
        <f t="shared" si="300"/>
        <v>111</v>
      </c>
      <c r="S255" s="18">
        <f t="shared" si="301"/>
        <v>133.19999999999999</v>
      </c>
      <c r="T255" s="178"/>
      <c r="U255" s="176"/>
      <c r="V255" s="178"/>
      <c r="W255" s="176"/>
      <c r="X255" s="177">
        <v>0.12</v>
      </c>
      <c r="Y255" s="278">
        <v>111</v>
      </c>
      <c r="Z255" s="18">
        <f t="shared" ref="Z255:Z257" si="316">X255*Y255*10</f>
        <v>133.19999999999999</v>
      </c>
      <c r="AA255" s="321">
        <f t="shared" si="306"/>
        <v>111</v>
      </c>
      <c r="AB255" s="121">
        <f t="shared" si="312"/>
        <v>133.19999999999999</v>
      </c>
    </row>
    <row r="256" spans="1:28" s="125" customFormat="1">
      <c r="A256" s="118"/>
      <c r="B256" s="178" t="s">
        <v>157</v>
      </c>
      <c r="C256" s="175">
        <f t="shared" ref="C256:C257" si="317">P256</f>
        <v>85</v>
      </c>
      <c r="D256" s="176">
        <f t="shared" ref="D256:D257" si="318">C256*0.12*10</f>
        <v>102</v>
      </c>
      <c r="E256" s="163">
        <f t="shared" si="314"/>
        <v>85</v>
      </c>
      <c r="F256" s="164">
        <f t="shared" si="315"/>
        <v>102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85</v>
      </c>
      <c r="Q256" s="18">
        <f>O256*P256*10</f>
        <v>102</v>
      </c>
      <c r="R256" s="92">
        <f t="shared" si="300"/>
        <v>85</v>
      </c>
      <c r="S256" s="18">
        <f t="shared" si="301"/>
        <v>102</v>
      </c>
      <c r="T256" s="178"/>
      <c r="U256" s="176"/>
      <c r="V256" s="178"/>
      <c r="W256" s="176"/>
      <c r="X256" s="177">
        <v>0.12</v>
      </c>
      <c r="Y256" s="278">
        <v>85</v>
      </c>
      <c r="Z256" s="18">
        <f t="shared" si="316"/>
        <v>102</v>
      </c>
      <c r="AA256" s="321">
        <f t="shared" si="306"/>
        <v>85</v>
      </c>
      <c r="AB256" s="121">
        <f t="shared" si="312"/>
        <v>102</v>
      </c>
    </row>
    <row r="257" spans="1:28" s="125" customFormat="1">
      <c r="A257" s="118"/>
      <c r="B257" s="178" t="s">
        <v>167</v>
      </c>
      <c r="C257" s="175">
        <f t="shared" si="317"/>
        <v>131</v>
      </c>
      <c r="D257" s="176">
        <f t="shared" si="318"/>
        <v>157.19999999999999</v>
      </c>
      <c r="E257" s="163">
        <f t="shared" si="314"/>
        <v>131</v>
      </c>
      <c r="F257" s="164">
        <f t="shared" si="315"/>
        <v>157.19999999999999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131</v>
      </c>
      <c r="Q257" s="18">
        <f>O257*P257*10</f>
        <v>157.19999999999999</v>
      </c>
      <c r="R257" s="92">
        <f t="shared" si="300"/>
        <v>131</v>
      </c>
      <c r="S257" s="18">
        <f t="shared" si="301"/>
        <v>157.19999999999999</v>
      </c>
      <c r="T257" s="178"/>
      <c r="U257" s="176"/>
      <c r="V257" s="178"/>
      <c r="W257" s="176"/>
      <c r="X257" s="177">
        <v>0.12</v>
      </c>
      <c r="Y257" s="278">
        <v>131</v>
      </c>
      <c r="Z257" s="18">
        <f t="shared" si="316"/>
        <v>157.19999999999999</v>
      </c>
      <c r="AA257" s="321">
        <f t="shared" si="306"/>
        <v>131</v>
      </c>
      <c r="AB257" s="121">
        <f t="shared" si="312"/>
        <v>157.19999999999999</v>
      </c>
    </row>
    <row r="258" spans="1:28" s="50" customFormat="1">
      <c r="A258" s="179"/>
      <c r="B258" s="159" t="s">
        <v>106</v>
      </c>
      <c r="C258" s="160">
        <f>SUM(C241:C257)</f>
        <v>1147</v>
      </c>
      <c r="D258" s="161">
        <f>SUM(D241:D257)</f>
        <v>5838.9839999999995</v>
      </c>
      <c r="E258" s="160">
        <f>SUM(E241:E257)</f>
        <v>1147</v>
      </c>
      <c r="F258" s="161">
        <f>SUM(F241:F257)</f>
        <v>5838.9839999999995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1147</v>
      </c>
      <c r="Q258" s="161">
        <f t="shared" si="321"/>
        <v>6186.06</v>
      </c>
      <c r="R258" s="301">
        <f t="shared" si="321"/>
        <v>1147</v>
      </c>
      <c r="S258" s="161">
        <f t="shared" si="321"/>
        <v>6186.06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1147</v>
      </c>
      <c r="Z258" s="161">
        <f t="shared" si="323"/>
        <v>6186.06</v>
      </c>
      <c r="AA258" s="301">
        <f t="shared" si="323"/>
        <v>1147</v>
      </c>
      <c r="AB258" s="161">
        <f t="shared" si="323"/>
        <v>6186.06</v>
      </c>
    </row>
    <row r="259" spans="1:28" s="50" customFormat="1">
      <c r="A259" s="179"/>
      <c r="B259" s="180" t="s">
        <v>10</v>
      </c>
      <c r="C259" s="181">
        <f>C258</f>
        <v>1147</v>
      </c>
      <c r="D259" s="182">
        <f>D258</f>
        <v>5838.9839999999995</v>
      </c>
      <c r="E259" s="181">
        <f>E258</f>
        <v>1147</v>
      </c>
      <c r="F259" s="182">
        <f>F258</f>
        <v>5838.9839999999995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1147</v>
      </c>
      <c r="Q259" s="182">
        <f t="shared" si="326"/>
        <v>6186.06</v>
      </c>
      <c r="R259" s="304">
        <f t="shared" si="326"/>
        <v>1147</v>
      </c>
      <c r="S259" s="182">
        <f t="shared" si="326"/>
        <v>6186.06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1147</v>
      </c>
      <c r="Z259" s="182">
        <f t="shared" si="328"/>
        <v>6186.06</v>
      </c>
      <c r="AA259" s="304">
        <f t="shared" si="328"/>
        <v>1147</v>
      </c>
      <c r="AB259" s="182">
        <f t="shared" si="328"/>
        <v>6186.06</v>
      </c>
    </row>
    <row r="260" spans="1:28" s="50" customFormat="1">
      <c r="A260" s="179"/>
      <c r="B260" s="180" t="s">
        <v>168</v>
      </c>
      <c r="C260" s="181">
        <f>C238+C259</f>
        <v>1147</v>
      </c>
      <c r="D260" s="182">
        <f>D238+D259</f>
        <v>5838.9839999999995</v>
      </c>
      <c r="E260" s="181">
        <f>E238+E259</f>
        <v>1147</v>
      </c>
      <c r="F260" s="182">
        <f>F238+F259</f>
        <v>5838.9839999999995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1147</v>
      </c>
      <c r="Q260" s="182">
        <f t="shared" si="331"/>
        <v>6186.06</v>
      </c>
      <c r="R260" s="304">
        <f t="shared" si="331"/>
        <v>1147</v>
      </c>
      <c r="S260" s="182">
        <f t="shared" si="331"/>
        <v>6186.06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1147</v>
      </c>
      <c r="Z260" s="182">
        <f t="shared" si="333"/>
        <v>6186.06</v>
      </c>
      <c r="AA260" s="304">
        <f t="shared" si="333"/>
        <v>1147</v>
      </c>
      <c r="AB260" s="182">
        <f t="shared" si="333"/>
        <v>6186.06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1398</v>
      </c>
      <c r="D264" s="18">
        <v>9.7859999999999996</v>
      </c>
      <c r="E264" s="19">
        <v>1332</v>
      </c>
      <c r="F264" s="18">
        <v>9.32</v>
      </c>
      <c r="G264" s="241">
        <f t="shared" ref="G264:G270" si="334">E264/C264*100</f>
        <v>95.278969957081543</v>
      </c>
      <c r="H264" s="18">
        <f t="shared" ref="H264:H270" si="335">F264/D264*100</f>
        <v>95.238095238095241</v>
      </c>
      <c r="I264" s="16"/>
      <c r="J264" s="20"/>
      <c r="K264" s="16"/>
      <c r="L264" s="18"/>
      <c r="M264" s="16"/>
      <c r="N264" s="18"/>
      <c r="O264" s="21">
        <v>0.01</v>
      </c>
      <c r="P264" s="92">
        <v>1357</v>
      </c>
      <c r="Q264" s="18">
        <f>O264*P264</f>
        <v>13.57</v>
      </c>
      <c r="R264" s="92">
        <f>P264</f>
        <v>1357</v>
      </c>
      <c r="S264" s="18">
        <f>L264+Q264</f>
        <v>13.57</v>
      </c>
      <c r="T264" s="16"/>
      <c r="U264" s="18"/>
      <c r="V264" s="16"/>
      <c r="W264" s="18"/>
      <c r="X264" s="21">
        <v>0.01</v>
      </c>
      <c r="Y264" s="14">
        <v>1357</v>
      </c>
      <c r="Z264" s="18">
        <f>X264*Y264</f>
        <v>13.57</v>
      </c>
      <c r="AA264" s="14">
        <f>Y264</f>
        <v>1357</v>
      </c>
      <c r="AB264" s="18">
        <f>U264+Z264</f>
        <v>13.57</v>
      </c>
    </row>
    <row r="265" spans="1:28" s="66" customFormat="1">
      <c r="A265" s="8"/>
      <c r="B265" s="16" t="s">
        <v>172</v>
      </c>
      <c r="C265" s="17">
        <v>1521</v>
      </c>
      <c r="D265" s="18">
        <v>10.647</v>
      </c>
      <c r="E265" s="19">
        <v>1434</v>
      </c>
      <c r="F265" s="18">
        <v>6.45</v>
      </c>
      <c r="G265" s="241">
        <f t="shared" si="334"/>
        <v>94.280078895463518</v>
      </c>
      <c r="H265" s="18">
        <f t="shared" si="335"/>
        <v>60.58044519582981</v>
      </c>
      <c r="I265" s="16"/>
      <c r="J265" s="20"/>
      <c r="K265" s="16"/>
      <c r="L265" s="18"/>
      <c r="M265" s="16"/>
      <c r="N265" s="18"/>
      <c r="O265" s="21">
        <v>0.01</v>
      </c>
      <c r="P265" s="92">
        <v>1551</v>
      </c>
      <c r="Q265" s="18">
        <f t="shared" ref="Q265:Q282" si="336">O265*P265</f>
        <v>15.51</v>
      </c>
      <c r="R265" s="92">
        <f t="shared" ref="R265:R282" si="337">P265</f>
        <v>1551</v>
      </c>
      <c r="S265" s="18">
        <f t="shared" ref="S265:S282" si="338">L265+Q265</f>
        <v>15.51</v>
      </c>
      <c r="T265" s="16"/>
      <c r="U265" s="18"/>
      <c r="V265" s="16"/>
      <c r="W265" s="18"/>
      <c r="X265" s="21">
        <v>0.01</v>
      </c>
      <c r="Y265" s="14">
        <v>1551</v>
      </c>
      <c r="Z265" s="18">
        <f t="shared" ref="Z265:Z270" si="339">X265*Y265</f>
        <v>15.51</v>
      </c>
      <c r="AA265" s="14">
        <f t="shared" ref="AA265:AA270" si="340">Y265</f>
        <v>1551</v>
      </c>
      <c r="AB265" s="18">
        <f t="shared" ref="AB265:AB270" si="341">U265+Z265</f>
        <v>15.51</v>
      </c>
    </row>
    <row r="266" spans="1:28" s="66" customFormat="1">
      <c r="A266" s="8"/>
      <c r="B266" s="16" t="s">
        <v>173</v>
      </c>
      <c r="C266" s="17">
        <v>2171</v>
      </c>
      <c r="D266" s="18">
        <v>15.197000000000001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2095</v>
      </c>
      <c r="Q266" s="18">
        <f t="shared" si="336"/>
        <v>20.95</v>
      </c>
      <c r="R266" s="92">
        <f t="shared" si="337"/>
        <v>2095</v>
      </c>
      <c r="S266" s="18">
        <f t="shared" si="338"/>
        <v>20.95</v>
      </c>
      <c r="T266" s="16"/>
      <c r="U266" s="18"/>
      <c r="V266" s="16"/>
      <c r="W266" s="18"/>
      <c r="X266" s="21">
        <v>0.01</v>
      </c>
      <c r="Y266" s="14">
        <v>2095</v>
      </c>
      <c r="Z266" s="18">
        <f t="shared" si="339"/>
        <v>20.95</v>
      </c>
      <c r="AA266" s="14">
        <f t="shared" si="340"/>
        <v>2095</v>
      </c>
      <c r="AB266" s="18">
        <f t="shared" si="341"/>
        <v>20.95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1398</v>
      </c>
      <c r="D268" s="18">
        <v>8.3879999999999999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1357</v>
      </c>
      <c r="Q268" s="18">
        <f t="shared" si="336"/>
        <v>13.57</v>
      </c>
      <c r="R268" s="92">
        <f t="shared" si="337"/>
        <v>1357</v>
      </c>
      <c r="S268" s="18">
        <f t="shared" si="338"/>
        <v>13.57</v>
      </c>
      <c r="T268" s="16"/>
      <c r="U268" s="18"/>
      <c r="V268" s="16"/>
      <c r="W268" s="18"/>
      <c r="X268" s="21">
        <v>0.01</v>
      </c>
      <c r="Y268" s="14">
        <f>Y264</f>
        <v>1357</v>
      </c>
      <c r="Z268" s="18">
        <f t="shared" si="339"/>
        <v>13.57</v>
      </c>
      <c r="AA268" s="14">
        <f t="shared" si="340"/>
        <v>1357</v>
      </c>
      <c r="AB268" s="18">
        <f t="shared" si="341"/>
        <v>13.57</v>
      </c>
    </row>
    <row r="269" spans="1:28" s="66" customFormat="1">
      <c r="A269" s="8"/>
      <c r="B269" s="16" t="s">
        <v>172</v>
      </c>
      <c r="C269" s="17">
        <v>1521</v>
      </c>
      <c r="D269" s="18">
        <v>9.1259999999999994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1551</v>
      </c>
      <c r="Q269" s="18">
        <f t="shared" si="336"/>
        <v>15.51</v>
      </c>
      <c r="R269" s="92">
        <f t="shared" si="337"/>
        <v>1551</v>
      </c>
      <c r="S269" s="18">
        <f t="shared" si="338"/>
        <v>15.51</v>
      </c>
      <c r="T269" s="16"/>
      <c r="U269" s="18"/>
      <c r="V269" s="16"/>
      <c r="W269" s="18"/>
      <c r="X269" s="21">
        <v>0.01</v>
      </c>
      <c r="Y269" s="14">
        <f>Y265</f>
        <v>1551</v>
      </c>
      <c r="Z269" s="18">
        <f t="shared" si="339"/>
        <v>15.51</v>
      </c>
      <c r="AA269" s="14">
        <f t="shared" si="340"/>
        <v>1551</v>
      </c>
      <c r="AB269" s="18">
        <f t="shared" si="341"/>
        <v>15.51</v>
      </c>
    </row>
    <row r="270" spans="1:28" s="66" customFormat="1">
      <c r="A270" s="8"/>
      <c r="B270" s="16" t="s">
        <v>173</v>
      </c>
      <c r="C270" s="17">
        <v>2171</v>
      </c>
      <c r="D270" s="18">
        <v>13.026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2095</v>
      </c>
      <c r="Q270" s="18">
        <f t="shared" si="336"/>
        <v>20.95</v>
      </c>
      <c r="R270" s="92">
        <f t="shared" si="337"/>
        <v>2095</v>
      </c>
      <c r="S270" s="18">
        <f t="shared" si="338"/>
        <v>20.95</v>
      </c>
      <c r="T270" s="16"/>
      <c r="U270" s="18"/>
      <c r="V270" s="16"/>
      <c r="W270" s="18"/>
      <c r="X270" s="21">
        <v>0.01</v>
      </c>
      <c r="Y270" s="14">
        <f>Y266</f>
        <v>2095</v>
      </c>
      <c r="Z270" s="18">
        <f t="shared" si="339"/>
        <v>20.95</v>
      </c>
      <c r="AA270" s="14">
        <f t="shared" si="340"/>
        <v>2095</v>
      </c>
      <c r="AB270" s="18">
        <f t="shared" si="341"/>
        <v>20.95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3</v>
      </c>
      <c r="D281" s="136">
        <v>0.06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171</v>
      </c>
      <c r="Q282" s="18">
        <f t="shared" si="336"/>
        <v>3.42</v>
      </c>
      <c r="R282" s="92">
        <f t="shared" si="337"/>
        <v>171</v>
      </c>
      <c r="S282" s="18">
        <f t="shared" si="338"/>
        <v>3.42</v>
      </c>
      <c r="T282" s="16"/>
      <c r="U282" s="18"/>
      <c r="V282" s="16"/>
      <c r="W282" s="18"/>
      <c r="X282" s="21">
        <v>1.6E-2</v>
      </c>
      <c r="Y282" s="14">
        <v>171</v>
      </c>
      <c r="Z282" s="18">
        <f t="shared" si="343"/>
        <v>2.7360000000000002</v>
      </c>
      <c r="AA282" s="14">
        <f t="shared" si="344"/>
        <v>171</v>
      </c>
      <c r="AB282" s="18">
        <f t="shared" si="345"/>
        <v>2.7360000000000002</v>
      </c>
    </row>
    <row r="283" spans="1:28" s="50" customFormat="1">
      <c r="A283" s="46"/>
      <c r="B283" s="82" t="s">
        <v>106</v>
      </c>
      <c r="C283" s="83">
        <f>SUM(C268:C282)</f>
        <v>5152</v>
      </c>
      <c r="D283" s="84">
        <f>SUM(D264:D282)</f>
        <v>67.156000000000006</v>
      </c>
      <c r="E283" s="83">
        <f>SUM(E268:E282)</f>
        <v>59</v>
      </c>
      <c r="F283" s="84">
        <f>SUM(F264:F282)</f>
        <v>16.695999999999998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5324</v>
      </c>
      <c r="Q283" s="84">
        <f t="shared" ref="Q283" si="355">SUM(Q264:Q282)</f>
        <v>106.56</v>
      </c>
      <c r="R283" s="276">
        <f t="shared" ref="R283" si="356">SUM(R268:R282)</f>
        <v>5324</v>
      </c>
      <c r="S283" s="84">
        <f t="shared" ref="S283" si="357">SUM(S264:S282)</f>
        <v>106.56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5324</v>
      </c>
      <c r="Z283" s="84">
        <f t="shared" ref="Z283" si="361">SUM(Z264:Z282)</f>
        <v>105.79600000000001</v>
      </c>
      <c r="AA283" s="276">
        <f t="shared" ref="AA283" si="362">SUM(AA268:AA282)</f>
        <v>5324</v>
      </c>
      <c r="AB283" s="84">
        <f t="shared" ref="AB283" si="363">SUM(AB264:AB282)</f>
        <v>105.79600000000001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42</v>
      </c>
      <c r="D287" s="185">
        <f>C287*12*0.16</f>
        <v>80.64</v>
      </c>
      <c r="E287" s="184">
        <f>C287</f>
        <v>42</v>
      </c>
      <c r="F287" s="185">
        <f>D287</f>
        <v>80.64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54</v>
      </c>
      <c r="Q287" s="18">
        <f>O287*P287*12</f>
        <v>114.048</v>
      </c>
      <c r="R287" s="92">
        <f t="shared" si="365"/>
        <v>54</v>
      </c>
      <c r="S287" s="18">
        <f t="shared" si="366"/>
        <v>114.048</v>
      </c>
      <c r="T287" s="183"/>
      <c r="U287" s="185"/>
      <c r="V287" s="183"/>
      <c r="W287" s="185"/>
      <c r="X287" s="188">
        <v>0.17599999999999999</v>
      </c>
      <c r="Y287" s="333">
        <v>54</v>
      </c>
      <c r="Z287" s="18">
        <f>X287*Y287*12</f>
        <v>114.048</v>
      </c>
      <c r="AA287" s="14">
        <f>Y287</f>
        <v>54</v>
      </c>
      <c r="AB287" s="18">
        <f>U287+Z287</f>
        <v>114.048</v>
      </c>
    </row>
    <row r="288" spans="1:28" s="66" customFormat="1">
      <c r="A288" s="8"/>
      <c r="B288" s="183" t="s">
        <v>188</v>
      </c>
      <c r="C288" s="184">
        <v>21</v>
      </c>
      <c r="D288" s="185">
        <f>C288*12*0.16</f>
        <v>40.32</v>
      </c>
      <c r="E288" s="184">
        <f t="shared" ref="E288:E296" si="368">C288</f>
        <v>21</v>
      </c>
      <c r="F288" s="185">
        <f t="shared" ref="F288:F296" si="369">D288</f>
        <v>40.32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27</v>
      </c>
      <c r="Q288" s="18">
        <f>O288*P288*12</f>
        <v>57.024000000000001</v>
      </c>
      <c r="R288" s="92">
        <f t="shared" si="365"/>
        <v>27</v>
      </c>
      <c r="S288" s="18">
        <f t="shared" si="366"/>
        <v>57.024000000000001</v>
      </c>
      <c r="T288" s="183"/>
      <c r="U288" s="185"/>
      <c r="V288" s="183"/>
      <c r="W288" s="185"/>
      <c r="X288" s="188">
        <v>0.17599999999999999</v>
      </c>
      <c r="Y288" s="333">
        <v>27</v>
      </c>
      <c r="Z288" s="18">
        <f t="shared" ref="Z288:Z290" si="370">X288*Y288*12</f>
        <v>57.024000000000001</v>
      </c>
      <c r="AA288" s="14">
        <f t="shared" ref="AA288:AA290" si="371">Y288</f>
        <v>27</v>
      </c>
      <c r="AB288" s="18">
        <f t="shared" ref="AB288:AB290" si="372">U288+Z288</f>
        <v>57.024000000000001</v>
      </c>
    </row>
    <row r="289" spans="1:28" s="66" customFormat="1">
      <c r="A289" s="8"/>
      <c r="B289" s="183" t="s">
        <v>189</v>
      </c>
      <c r="C289" s="184">
        <v>21</v>
      </c>
      <c r="D289" s="185">
        <f>C289*12*0.16</f>
        <v>40.32</v>
      </c>
      <c r="E289" s="184">
        <f t="shared" si="368"/>
        <v>21</v>
      </c>
      <c r="F289" s="185">
        <f t="shared" si="369"/>
        <v>40.32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27</v>
      </c>
      <c r="Q289" s="18">
        <f>O289*P289*12</f>
        <v>57.024000000000001</v>
      </c>
      <c r="R289" s="92">
        <f t="shared" si="365"/>
        <v>27</v>
      </c>
      <c r="S289" s="18">
        <f t="shared" si="366"/>
        <v>57.024000000000001</v>
      </c>
      <c r="T289" s="183"/>
      <c r="U289" s="185"/>
      <c r="V289" s="183"/>
      <c r="W289" s="185"/>
      <c r="X289" s="188">
        <v>0.17599999999999999</v>
      </c>
      <c r="Y289" s="333">
        <v>27</v>
      </c>
      <c r="Z289" s="18">
        <f t="shared" si="370"/>
        <v>57.024000000000001</v>
      </c>
      <c r="AA289" s="14">
        <f t="shared" si="371"/>
        <v>27</v>
      </c>
      <c r="AB289" s="18">
        <f t="shared" si="372"/>
        <v>57.024000000000001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27</v>
      </c>
      <c r="Q290" s="18">
        <f>O290*P290*12</f>
        <v>38.879999999999995</v>
      </c>
      <c r="R290" s="92">
        <f t="shared" si="365"/>
        <v>27</v>
      </c>
      <c r="S290" s="18">
        <f t="shared" si="366"/>
        <v>38.879999999999995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6</v>
      </c>
      <c r="Q291" s="18">
        <f>O291*P291</f>
        <v>6</v>
      </c>
      <c r="R291" s="92">
        <f t="shared" si="365"/>
        <v>6</v>
      </c>
      <c r="S291" s="18">
        <f t="shared" si="366"/>
        <v>6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21</v>
      </c>
      <c r="Q292" s="18">
        <f>O292*P292</f>
        <v>21</v>
      </c>
      <c r="R292" s="92">
        <f t="shared" si="365"/>
        <v>21</v>
      </c>
      <c r="S292" s="18">
        <f t="shared" si="366"/>
        <v>21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21</v>
      </c>
      <c r="D293" s="185">
        <f>C293*0.5</f>
        <v>10.5</v>
      </c>
      <c r="E293" s="184">
        <f t="shared" si="368"/>
        <v>21</v>
      </c>
      <c r="F293" s="185">
        <f t="shared" si="369"/>
        <v>10.5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27</v>
      </c>
      <c r="Q293" s="18">
        <f t="shared" ref="Q293:Q296" si="376">O293*P293</f>
        <v>13.5</v>
      </c>
      <c r="R293" s="92">
        <f t="shared" ref="R293:R296" si="377">P293</f>
        <v>27</v>
      </c>
      <c r="S293" s="18">
        <f t="shared" ref="S293:S296" si="378">L293+Q293</f>
        <v>13.5</v>
      </c>
      <c r="T293" s="16"/>
      <c r="U293" s="18"/>
      <c r="V293" s="16"/>
      <c r="W293" s="18"/>
      <c r="X293" s="21">
        <v>0.5</v>
      </c>
      <c r="Y293" s="14">
        <v>27</v>
      </c>
      <c r="Z293" s="18">
        <f t="shared" si="373"/>
        <v>13.5</v>
      </c>
      <c r="AA293" s="14">
        <f t="shared" si="374"/>
        <v>27</v>
      </c>
      <c r="AB293" s="18">
        <f t="shared" si="375"/>
        <v>13.5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21</v>
      </c>
      <c r="D294" s="185">
        <f>C294*0.3</f>
        <v>6.3</v>
      </c>
      <c r="E294" s="184">
        <f t="shared" si="368"/>
        <v>21</v>
      </c>
      <c r="F294" s="185">
        <f t="shared" si="369"/>
        <v>6.3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27</v>
      </c>
      <c r="Q294" s="18">
        <f t="shared" si="376"/>
        <v>8.1</v>
      </c>
      <c r="R294" s="92">
        <f t="shared" si="377"/>
        <v>27</v>
      </c>
      <c r="S294" s="18">
        <f t="shared" si="378"/>
        <v>8.1</v>
      </c>
      <c r="T294" s="183"/>
      <c r="U294" s="185"/>
      <c r="V294" s="183"/>
      <c r="W294" s="185"/>
      <c r="X294" s="188">
        <v>0.3</v>
      </c>
      <c r="Y294" s="333">
        <v>27</v>
      </c>
      <c r="Z294" s="18">
        <f t="shared" si="373"/>
        <v>8.1</v>
      </c>
      <c r="AA294" s="14">
        <f t="shared" si="374"/>
        <v>27</v>
      </c>
      <c r="AB294" s="18">
        <f t="shared" si="375"/>
        <v>8.1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27</v>
      </c>
      <c r="Q295" s="18">
        <f t="shared" si="376"/>
        <v>2.7</v>
      </c>
      <c r="R295" s="92">
        <f t="shared" si="377"/>
        <v>27</v>
      </c>
      <c r="S295" s="18">
        <f t="shared" si="378"/>
        <v>2.7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27</v>
      </c>
      <c r="Q296" s="18">
        <f t="shared" si="376"/>
        <v>2.7</v>
      </c>
      <c r="R296" s="92">
        <f t="shared" si="377"/>
        <v>27</v>
      </c>
      <c r="S296" s="18">
        <f t="shared" si="378"/>
        <v>2.7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21</v>
      </c>
      <c r="D297" s="84">
        <f>SUM(D287:D296)</f>
        <v>178.08</v>
      </c>
      <c r="E297" s="83">
        <f>E293</f>
        <v>21</v>
      </c>
      <c r="F297" s="84">
        <f>SUM(F287:F296)</f>
        <v>178.08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27</v>
      </c>
      <c r="Q297" s="84">
        <f t="shared" ref="Q297" si="386">SUM(Q287:Q296)</f>
        <v>320.976</v>
      </c>
      <c r="R297" s="276">
        <f t="shared" ref="R297" si="387">R293</f>
        <v>27</v>
      </c>
      <c r="S297" s="84">
        <f t="shared" ref="S297" si="388">SUM(S287:S296)</f>
        <v>320.976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27</v>
      </c>
      <c r="Z297" s="84">
        <f t="shared" ref="Z297" si="391">SUM(Z287:Z296)</f>
        <v>249.696</v>
      </c>
      <c r="AA297" s="276">
        <f t="shared" ref="AA297" si="392">AA293</f>
        <v>27</v>
      </c>
      <c r="AB297" s="84">
        <f t="shared" ref="AB297" si="393">SUM(AB287:AB296)</f>
        <v>249.696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72</v>
      </c>
      <c r="D299" s="18">
        <f>C299*0.162*12</f>
        <v>139.96799999999999</v>
      </c>
      <c r="E299" s="17">
        <f>C299</f>
        <v>72</v>
      </c>
      <c r="F299" s="18">
        <f>D299</f>
        <v>139.96799999999999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82</v>
      </c>
      <c r="Q299" s="18">
        <f>O299*P299*12</f>
        <v>175.34879999999998</v>
      </c>
      <c r="R299" s="92">
        <f>P299</f>
        <v>82</v>
      </c>
      <c r="S299" s="18">
        <f>L299+Q299</f>
        <v>175.34879999999998</v>
      </c>
      <c r="T299" s="16"/>
      <c r="U299" s="18"/>
      <c r="V299" s="16"/>
      <c r="W299" s="18"/>
      <c r="X299" s="21">
        <v>0.1782</v>
      </c>
      <c r="Y299" s="14">
        <v>72</v>
      </c>
      <c r="Z299" s="18">
        <f>X299*Y299*12</f>
        <v>153.9648</v>
      </c>
      <c r="AA299" s="14">
        <f>Y299</f>
        <v>72</v>
      </c>
      <c r="AB299" s="18">
        <f>U299+Z299</f>
        <v>153.9648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82</v>
      </c>
      <c r="Q301" s="18">
        <f t="shared" ref="Q301:Q305" si="400">O301*P301</f>
        <v>8.2000000000000011</v>
      </c>
      <c r="R301" s="92">
        <f t="shared" si="396"/>
        <v>82</v>
      </c>
      <c r="S301" s="18">
        <f t="shared" ref="S301:S305" si="401">L301+Q301</f>
        <v>8.2000000000000011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72</v>
      </c>
      <c r="D302" s="18">
        <f>C302*0.1</f>
        <v>7.2</v>
      </c>
      <c r="E302" s="17">
        <f>C302</f>
        <v>72</v>
      </c>
      <c r="F302" s="18">
        <f>D302</f>
        <v>7.2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82</v>
      </c>
      <c r="Q302" s="18">
        <f t="shared" si="400"/>
        <v>8.2000000000000011</v>
      </c>
      <c r="R302" s="92">
        <f t="shared" si="396"/>
        <v>82</v>
      </c>
      <c r="S302" s="18">
        <f t="shared" si="401"/>
        <v>8.2000000000000011</v>
      </c>
      <c r="T302" s="16"/>
      <c r="U302" s="18"/>
      <c r="V302" s="16"/>
      <c r="W302" s="18"/>
      <c r="X302" s="21">
        <v>0.1</v>
      </c>
      <c r="Y302" s="14">
        <v>72</v>
      </c>
      <c r="Z302" s="18">
        <f t="shared" si="402"/>
        <v>7.2</v>
      </c>
      <c r="AA302" s="14">
        <f t="shared" si="398"/>
        <v>72</v>
      </c>
      <c r="AB302" s="18">
        <f t="shared" si="403"/>
        <v>7.2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72</v>
      </c>
      <c r="D303" s="185">
        <f>C303*0.12</f>
        <v>8.64</v>
      </c>
      <c r="E303" s="17">
        <f>C303</f>
        <v>72</v>
      </c>
      <c r="F303" s="18">
        <f>D303</f>
        <v>8.64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82</v>
      </c>
      <c r="Q303" s="18">
        <f t="shared" si="400"/>
        <v>9.84</v>
      </c>
      <c r="R303" s="92">
        <f t="shared" si="396"/>
        <v>82</v>
      </c>
      <c r="S303" s="18">
        <f t="shared" si="401"/>
        <v>9.84</v>
      </c>
      <c r="T303" s="183"/>
      <c r="U303" s="185"/>
      <c r="V303" s="183"/>
      <c r="W303" s="185"/>
      <c r="X303" s="188">
        <v>0.12</v>
      </c>
      <c r="Y303" s="333">
        <v>72</v>
      </c>
      <c r="Z303" s="18">
        <f t="shared" si="402"/>
        <v>8.64</v>
      </c>
      <c r="AA303" s="14">
        <f t="shared" si="398"/>
        <v>72</v>
      </c>
      <c r="AB303" s="18">
        <f t="shared" si="403"/>
        <v>8.64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82</v>
      </c>
      <c r="Q304" s="18">
        <f t="shared" si="400"/>
        <v>2.46</v>
      </c>
      <c r="R304" s="92">
        <f t="shared" si="396"/>
        <v>82</v>
      </c>
      <c r="S304" s="18">
        <f t="shared" si="401"/>
        <v>2.46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82</v>
      </c>
      <c r="Q305" s="18">
        <f t="shared" si="400"/>
        <v>1.6400000000000001</v>
      </c>
      <c r="R305" s="92">
        <f t="shared" si="396"/>
        <v>82</v>
      </c>
      <c r="S305" s="18">
        <f t="shared" si="401"/>
        <v>1.6400000000000001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72</v>
      </c>
      <c r="D306" s="84">
        <f>SUM(D299:D305)</f>
        <v>155.80799999999999</v>
      </c>
      <c r="E306" s="83"/>
      <c r="F306" s="84">
        <f>SUM(F299:F305)</f>
        <v>155.80799999999999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82</v>
      </c>
      <c r="Q306" s="84">
        <f>SUM(Q299:Q305)</f>
        <v>205.68879999999996</v>
      </c>
      <c r="R306" s="276">
        <f>R302</f>
        <v>82</v>
      </c>
      <c r="S306" s="84">
        <f>SUM(S299:S305)</f>
        <v>205.68879999999996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72</v>
      </c>
      <c r="Z306" s="84">
        <f>SUM(Z299:Z305)</f>
        <v>169.8048</v>
      </c>
      <c r="AA306" s="276">
        <f>AA302</f>
        <v>72</v>
      </c>
      <c r="AB306" s="84">
        <f>SUM(AB299:AB305)</f>
        <v>169.8048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16.66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16.66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1357</v>
      </c>
      <c r="Q319" s="18">
        <f>O319*P319</f>
        <v>6.7850000000000001</v>
      </c>
      <c r="R319" s="92">
        <f>P319</f>
        <v>1357</v>
      </c>
      <c r="S319" s="18">
        <f>L319+Q319</f>
        <v>6.7850000000000001</v>
      </c>
      <c r="T319" s="127"/>
      <c r="U319" s="129"/>
      <c r="V319" s="127"/>
      <c r="W319" s="129"/>
      <c r="X319" s="131">
        <v>5.0000000000000001E-3</v>
      </c>
      <c r="Y319" s="108">
        <v>1357</v>
      </c>
      <c r="Z319" s="18">
        <f t="shared" ref="Z319:Z321" si="425">X319*Y319</f>
        <v>6.7850000000000001</v>
      </c>
      <c r="AA319" s="14">
        <f t="shared" ref="AA319:AA321" si="426">Y319</f>
        <v>1357</v>
      </c>
      <c r="AB319" s="18">
        <f t="shared" ref="AB319:AB321" si="427">U319+Z319</f>
        <v>6.7850000000000001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1551</v>
      </c>
      <c r="Q320" s="18">
        <f t="shared" ref="Q320:Q321" si="428">O320*P320</f>
        <v>7.7549999999999999</v>
      </c>
      <c r="R320" s="92">
        <f t="shared" ref="R320:R321" si="429">P320</f>
        <v>1551</v>
      </c>
      <c r="S320" s="18">
        <f t="shared" ref="S320:S321" si="430">L320+Q320</f>
        <v>7.7549999999999999</v>
      </c>
      <c r="T320" s="127"/>
      <c r="U320" s="129"/>
      <c r="V320" s="127"/>
      <c r="W320" s="129"/>
      <c r="X320" s="131">
        <v>5.0000000000000001E-3</v>
      </c>
      <c r="Y320" s="108">
        <v>1551</v>
      </c>
      <c r="Z320" s="18">
        <f t="shared" si="425"/>
        <v>7.7549999999999999</v>
      </c>
      <c r="AA320" s="14">
        <f t="shared" si="426"/>
        <v>1551</v>
      </c>
      <c r="AB320" s="18">
        <f t="shared" si="427"/>
        <v>7.7549999999999999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2095</v>
      </c>
      <c r="Q321" s="18">
        <f t="shared" si="428"/>
        <v>10.475</v>
      </c>
      <c r="R321" s="92">
        <f t="shared" si="429"/>
        <v>2095</v>
      </c>
      <c r="S321" s="18">
        <f t="shared" si="430"/>
        <v>10.475</v>
      </c>
      <c r="T321" s="127"/>
      <c r="U321" s="129"/>
      <c r="V321" s="127"/>
      <c r="W321" s="129"/>
      <c r="X321" s="131">
        <v>5.0000000000000001E-3</v>
      </c>
      <c r="Y321" s="108">
        <v>2095</v>
      </c>
      <c r="Z321" s="18">
        <f t="shared" si="425"/>
        <v>10.475</v>
      </c>
      <c r="AA321" s="14">
        <f t="shared" si="426"/>
        <v>2095</v>
      </c>
      <c r="AB321" s="18">
        <f t="shared" si="427"/>
        <v>10.475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5003</v>
      </c>
      <c r="Q322" s="84">
        <f t="shared" si="433"/>
        <v>25.015000000000001</v>
      </c>
      <c r="R322" s="276">
        <f t="shared" si="433"/>
        <v>5003</v>
      </c>
      <c r="S322" s="84">
        <f t="shared" si="433"/>
        <v>25.015000000000001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5003</v>
      </c>
      <c r="Z322" s="84">
        <f>SUM(Z319:Z321)</f>
        <v>25.015000000000001</v>
      </c>
      <c r="AA322" s="276">
        <f>SUM(AA319:AA321)</f>
        <v>5003</v>
      </c>
      <c r="AB322" s="84">
        <f>SUM(AB319:AB321)</f>
        <v>25.015000000000001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1063</v>
      </c>
      <c r="D324" s="18">
        <v>53.150000000000006</v>
      </c>
      <c r="E324" s="17">
        <f t="shared" ref="E324:F325" si="435">C324</f>
        <v>1063</v>
      </c>
      <c r="F324" s="18">
        <f t="shared" si="435"/>
        <v>53.150000000000006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1094</v>
      </c>
      <c r="Q324" s="18">
        <f t="shared" ref="Q324:Q325" si="436">O324*P324</f>
        <v>54.7</v>
      </c>
      <c r="R324" s="92">
        <f t="shared" ref="R324:R325" si="437">P324</f>
        <v>1094</v>
      </c>
      <c r="S324" s="18">
        <f t="shared" ref="S324:S325" si="438">L324+Q324</f>
        <v>54.7</v>
      </c>
      <c r="T324" s="16"/>
      <c r="U324" s="18"/>
      <c r="V324" s="16"/>
      <c r="W324" s="18"/>
      <c r="X324" s="21">
        <v>0.05</v>
      </c>
      <c r="Y324" s="14">
        <v>1085</v>
      </c>
      <c r="Z324" s="18">
        <f t="shared" ref="Z324:Z325" si="439">X324*Y324</f>
        <v>54.25</v>
      </c>
      <c r="AA324" s="14">
        <f t="shared" ref="AA324:AA325" si="440">Y324</f>
        <v>1085</v>
      </c>
      <c r="AB324" s="18">
        <f t="shared" ref="AB324:AB325" si="441">U324+Z324</f>
        <v>54.25</v>
      </c>
      <c r="AC324" s="343">
        <f>P324-Y324</f>
        <v>9</v>
      </c>
    </row>
    <row r="325" spans="1:29" s="66" customFormat="1">
      <c r="A325" s="8">
        <v>17.02</v>
      </c>
      <c r="B325" s="16" t="s">
        <v>205</v>
      </c>
      <c r="C325" s="17">
        <v>466</v>
      </c>
      <c r="D325" s="18">
        <v>32.620000000000005</v>
      </c>
      <c r="E325" s="17">
        <f t="shared" si="435"/>
        <v>466</v>
      </c>
      <c r="F325" s="18">
        <f t="shared" si="435"/>
        <v>32.620000000000005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474</v>
      </c>
      <c r="Q325" s="18">
        <f t="shared" si="436"/>
        <v>33.18</v>
      </c>
      <c r="R325" s="92">
        <f t="shared" si="437"/>
        <v>474</v>
      </c>
      <c r="S325" s="18">
        <f t="shared" si="438"/>
        <v>33.18</v>
      </c>
      <c r="T325" s="16"/>
      <c r="U325" s="18"/>
      <c r="V325" s="16"/>
      <c r="W325" s="18"/>
      <c r="X325" s="21">
        <v>7.0000000000000007E-2</v>
      </c>
      <c r="Y325" s="14">
        <v>466</v>
      </c>
      <c r="Z325" s="18">
        <f t="shared" si="439"/>
        <v>32.620000000000005</v>
      </c>
      <c r="AA325" s="14">
        <f t="shared" si="440"/>
        <v>466</v>
      </c>
      <c r="AB325" s="18">
        <f t="shared" si="441"/>
        <v>32.620000000000005</v>
      </c>
      <c r="AC325" s="343">
        <f>P325-Y325</f>
        <v>8</v>
      </c>
    </row>
    <row r="326" spans="1:29" s="50" customFormat="1">
      <c r="A326" s="46"/>
      <c r="B326" s="82" t="s">
        <v>106</v>
      </c>
      <c r="C326" s="83">
        <f>SUM(C324:C325)</f>
        <v>1529</v>
      </c>
      <c r="D326" s="84">
        <f>SUM(D324:D325)</f>
        <v>85.77000000000001</v>
      </c>
      <c r="E326" s="83">
        <f>SUM(E324:E325)</f>
        <v>1529</v>
      </c>
      <c r="F326" s="84">
        <f>SUM(F324:F325)</f>
        <v>85.77000000000001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1568</v>
      </c>
      <c r="Q326" s="84">
        <f t="shared" si="444"/>
        <v>87.88</v>
      </c>
      <c r="R326" s="276">
        <f t="shared" si="444"/>
        <v>1568</v>
      </c>
      <c r="S326" s="84">
        <f t="shared" si="444"/>
        <v>87.88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1551</v>
      </c>
      <c r="Z326" s="84">
        <f t="shared" si="446"/>
        <v>86.87</v>
      </c>
      <c r="AA326" s="276">
        <f t="shared" si="446"/>
        <v>1551</v>
      </c>
      <c r="AB326" s="84">
        <f t="shared" si="446"/>
        <v>86.87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1524</v>
      </c>
      <c r="D332" s="18">
        <v>106.73</v>
      </c>
      <c r="E332" s="17">
        <f t="shared" ref="E332:F332" si="449">C332</f>
        <v>1524</v>
      </c>
      <c r="F332" s="18">
        <f t="shared" si="449"/>
        <v>106.73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1546</v>
      </c>
      <c r="Q332" s="18">
        <v>110.05</v>
      </c>
      <c r="R332" s="92">
        <f>P332</f>
        <v>1546</v>
      </c>
      <c r="S332" s="18">
        <f>L332+Q332</f>
        <v>110.05</v>
      </c>
      <c r="T332" s="16"/>
      <c r="U332" s="18"/>
      <c r="V332" s="16"/>
      <c r="W332" s="18"/>
      <c r="X332" s="21"/>
      <c r="Y332" s="14">
        <v>1546</v>
      </c>
      <c r="Z332" s="18">
        <v>110.05</v>
      </c>
      <c r="AA332" s="14">
        <f>Y332</f>
        <v>1546</v>
      </c>
      <c r="AB332" s="18">
        <f>U332+Z332</f>
        <v>110.05</v>
      </c>
    </row>
    <row r="333" spans="1:29" s="50" customFormat="1">
      <c r="A333" s="46"/>
      <c r="B333" s="82" t="s">
        <v>106</v>
      </c>
      <c r="C333" s="83">
        <f>C332</f>
        <v>1524</v>
      </c>
      <c r="D333" s="84">
        <f>D332</f>
        <v>106.73</v>
      </c>
      <c r="E333" s="83">
        <f>E332</f>
        <v>1524</v>
      </c>
      <c r="F333" s="84">
        <f>F332</f>
        <v>106.73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1546</v>
      </c>
      <c r="Q333" s="84">
        <f t="shared" si="452"/>
        <v>110.05</v>
      </c>
      <c r="R333" s="276">
        <f t="shared" si="452"/>
        <v>1546</v>
      </c>
      <c r="S333" s="84">
        <f t="shared" si="452"/>
        <v>110.05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1546</v>
      </c>
      <c r="Z333" s="84">
        <f>Z332</f>
        <v>110.05</v>
      </c>
      <c r="AA333" s="276">
        <f>AA332</f>
        <v>1546</v>
      </c>
      <c r="AB333" s="84">
        <f>AB332</f>
        <v>110.05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1745</v>
      </c>
      <c r="D336" s="18">
        <v>52.35</v>
      </c>
      <c r="E336" s="17">
        <f>C336</f>
        <v>1745</v>
      </c>
      <c r="F336" s="18">
        <f>D336</f>
        <v>52.35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1534</v>
      </c>
      <c r="Q336" s="18">
        <f>O336*P336</f>
        <v>46.019999999999996</v>
      </c>
      <c r="R336" s="92">
        <f>P336</f>
        <v>1534</v>
      </c>
      <c r="S336" s="18">
        <f>L336+Q336</f>
        <v>46.019999999999996</v>
      </c>
      <c r="T336" s="16"/>
      <c r="U336" s="18"/>
      <c r="V336" s="16"/>
      <c r="W336" s="18"/>
      <c r="X336" s="21">
        <v>0.03</v>
      </c>
      <c r="Y336" s="14">
        <v>1177</v>
      </c>
      <c r="Z336" s="18">
        <f t="shared" ref="Z336" si="454">X336*Y336</f>
        <v>35.309999999999995</v>
      </c>
      <c r="AA336" s="14">
        <f t="shared" ref="AA336" si="455">Y336</f>
        <v>1177</v>
      </c>
      <c r="AB336" s="18">
        <f t="shared" ref="AB336" si="456">U336+Z336</f>
        <v>35.309999999999995</v>
      </c>
    </row>
    <row r="337" spans="1:28" s="50" customFormat="1">
      <c r="A337" s="46"/>
      <c r="B337" s="82" t="s">
        <v>106</v>
      </c>
      <c r="C337" s="83">
        <f>C336</f>
        <v>1745</v>
      </c>
      <c r="D337" s="84">
        <f>D336</f>
        <v>52.35</v>
      </c>
      <c r="E337" s="83">
        <f>E336</f>
        <v>1745</v>
      </c>
      <c r="F337" s="84">
        <f>F336</f>
        <v>52.35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1534</v>
      </c>
      <c r="Q337" s="84">
        <f t="shared" si="459"/>
        <v>46.019999999999996</v>
      </c>
      <c r="R337" s="276">
        <f t="shared" si="459"/>
        <v>1534</v>
      </c>
      <c r="S337" s="84">
        <f t="shared" si="459"/>
        <v>46.019999999999996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1177</v>
      </c>
      <c r="Z337" s="84">
        <f t="shared" si="461"/>
        <v>35.309999999999995</v>
      </c>
      <c r="AA337" s="276">
        <f t="shared" si="461"/>
        <v>1177</v>
      </c>
      <c r="AB337" s="84">
        <f t="shared" si="461"/>
        <v>35.309999999999995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4.17</v>
      </c>
      <c r="E341" s="19"/>
      <c r="F341" s="18">
        <f t="shared" si="465"/>
        <v>4.17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4.16</v>
      </c>
      <c r="E342" s="19"/>
      <c r="F342" s="18">
        <f t="shared" si="465"/>
        <v>4.16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8070</v>
      </c>
      <c r="D346" s="18">
        <v>24.21</v>
      </c>
      <c r="E346" s="17">
        <v>7752</v>
      </c>
      <c r="F346" s="18">
        <v>23.256</v>
      </c>
      <c r="G346" s="8">
        <f>E346/C346*100</f>
        <v>96.059479553903344</v>
      </c>
      <c r="H346" s="18">
        <f>F346/D346*100</f>
        <v>96.059479553903344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9408</v>
      </c>
      <c r="Q346" s="18">
        <f>O346*P346</f>
        <v>28.224</v>
      </c>
      <c r="R346" s="92">
        <f>P346</f>
        <v>9408</v>
      </c>
      <c r="S346" s="18">
        <f>L346+Q346</f>
        <v>28.224</v>
      </c>
      <c r="T346" s="16"/>
      <c r="U346" s="18"/>
      <c r="V346" s="16"/>
      <c r="W346" s="18"/>
      <c r="X346" s="21">
        <v>3.0000000000000001E-3</v>
      </c>
      <c r="Y346" s="14">
        <v>8124</v>
      </c>
      <c r="Z346" s="18">
        <f t="shared" ref="Z346" si="469">X346*Y346</f>
        <v>24.372</v>
      </c>
      <c r="AA346" s="14">
        <f t="shared" ref="AA346" si="470">Y346</f>
        <v>8124</v>
      </c>
      <c r="AB346" s="18">
        <f t="shared" ref="AB346" si="471">U346+Z346</f>
        <v>24.372</v>
      </c>
    </row>
    <row r="347" spans="1:28" s="50" customFormat="1">
      <c r="A347" s="46"/>
      <c r="B347" s="47" t="s">
        <v>104</v>
      </c>
      <c r="C347" s="48">
        <f>C346</f>
        <v>8070</v>
      </c>
      <c r="D347" s="49">
        <f>D346</f>
        <v>24.21</v>
      </c>
      <c r="E347" s="48">
        <f>E346</f>
        <v>7752</v>
      </c>
      <c r="F347" s="49">
        <f>F346</f>
        <v>23.256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9408</v>
      </c>
      <c r="Q347" s="49">
        <f t="shared" si="474"/>
        <v>28.224</v>
      </c>
      <c r="R347" s="286">
        <f t="shared" si="474"/>
        <v>9408</v>
      </c>
      <c r="S347" s="49">
        <f t="shared" si="474"/>
        <v>28.224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8124</v>
      </c>
      <c r="Z347" s="49">
        <f>Z346</f>
        <v>24.372</v>
      </c>
      <c r="AA347" s="286">
        <f>AA346</f>
        <v>8124</v>
      </c>
      <c r="AB347" s="49">
        <f>AB346</f>
        <v>24.372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50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50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50</v>
      </c>
      <c r="T350" s="16">
        <v>0</v>
      </c>
      <c r="U350" s="18">
        <v>50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50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700.05</v>
      </c>
      <c r="E355" s="17">
        <f t="shared" si="476"/>
        <v>0</v>
      </c>
      <c r="F355" s="18">
        <f t="shared" si="477"/>
        <v>126.00999999999999</v>
      </c>
      <c r="G355" s="8" t="e">
        <f t="shared" si="486"/>
        <v>#DIV/0!</v>
      </c>
      <c r="H355" s="18">
        <f t="shared" si="486"/>
        <v>18.000142846939504</v>
      </c>
      <c r="I355" s="16"/>
      <c r="J355" s="20"/>
      <c r="K355" s="16">
        <v>0</v>
      </c>
      <c r="L355" s="18">
        <v>574.04</v>
      </c>
      <c r="M355" s="16"/>
      <c r="N355" s="18"/>
      <c r="O355" s="138">
        <v>8.3000000000000007</v>
      </c>
      <c r="P355" s="92">
        <v>23</v>
      </c>
      <c r="Q355" s="18">
        <f t="shared" si="479"/>
        <v>190.9</v>
      </c>
      <c r="R355" s="92">
        <f t="shared" si="480"/>
        <v>23</v>
      </c>
      <c r="S355" s="18">
        <f t="shared" si="481"/>
        <v>764.93999999999994</v>
      </c>
      <c r="T355" s="16">
        <v>0</v>
      </c>
      <c r="U355" s="18">
        <v>574.04</v>
      </c>
      <c r="V355" s="16"/>
      <c r="W355" s="18"/>
      <c r="X355" s="138">
        <v>8.3000000000000007</v>
      </c>
      <c r="Y355" s="14">
        <v>4</v>
      </c>
      <c r="Z355" s="18">
        <f t="shared" si="482"/>
        <v>33.200000000000003</v>
      </c>
      <c r="AA355" s="14">
        <f t="shared" si="483"/>
        <v>4</v>
      </c>
      <c r="AB355" s="18">
        <f t="shared" si="484"/>
        <v>607.24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114.05</v>
      </c>
      <c r="E356" s="17">
        <f t="shared" si="476"/>
        <v>-11</v>
      </c>
      <c r="F356" s="18">
        <f t="shared" si="477"/>
        <v>-21.200000000000003</v>
      </c>
      <c r="G356" s="8" t="e">
        <f t="shared" si="486"/>
        <v>#DIV/0!</v>
      </c>
      <c r="H356" s="18">
        <f t="shared" si="486"/>
        <v>-18.588338448049104</v>
      </c>
      <c r="I356" s="16"/>
      <c r="J356" s="20"/>
      <c r="K356" s="16">
        <v>11</v>
      </c>
      <c r="L356" s="18">
        <v>135.25</v>
      </c>
      <c r="M356" s="16"/>
      <c r="N356" s="18"/>
      <c r="O356" s="138">
        <v>9.25</v>
      </c>
      <c r="P356" s="92">
        <v>19</v>
      </c>
      <c r="Q356" s="18">
        <f t="shared" si="479"/>
        <v>175.75</v>
      </c>
      <c r="R356" s="92">
        <f t="shared" si="480"/>
        <v>19</v>
      </c>
      <c r="S356" s="18">
        <f t="shared" si="481"/>
        <v>311</v>
      </c>
      <c r="T356" s="16">
        <v>11</v>
      </c>
      <c r="U356" s="18">
        <v>135.25</v>
      </c>
      <c r="V356" s="16"/>
      <c r="W356" s="18"/>
      <c r="X356" s="138">
        <v>9.25</v>
      </c>
      <c r="Y356" s="14">
        <v>12</v>
      </c>
      <c r="Z356" s="18">
        <f t="shared" si="482"/>
        <v>111</v>
      </c>
      <c r="AA356" s="14">
        <f t="shared" si="483"/>
        <v>12</v>
      </c>
      <c r="AB356" s="18">
        <f t="shared" si="484"/>
        <v>246.25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23</v>
      </c>
      <c r="D359" s="129">
        <v>156.15</v>
      </c>
      <c r="E359" s="17">
        <f t="shared" si="476"/>
        <v>-20</v>
      </c>
      <c r="F359" s="18">
        <f t="shared" si="477"/>
        <v>54.670000000000016</v>
      </c>
      <c r="G359" s="8">
        <f t="shared" si="486"/>
        <v>-86.956521739130437</v>
      </c>
      <c r="H359" s="18">
        <f t="shared" si="486"/>
        <v>35.011207172590467</v>
      </c>
      <c r="I359" s="127"/>
      <c r="J359" s="130"/>
      <c r="K359" s="127">
        <v>43</v>
      </c>
      <c r="L359" s="129">
        <v>101.47999999999999</v>
      </c>
      <c r="M359" s="127"/>
      <c r="N359" s="129"/>
      <c r="O359" s="245">
        <v>2.1</v>
      </c>
      <c r="P359" s="92">
        <v>57</v>
      </c>
      <c r="Q359" s="18">
        <f t="shared" si="479"/>
        <v>119.7</v>
      </c>
      <c r="R359" s="92">
        <f t="shared" si="480"/>
        <v>57</v>
      </c>
      <c r="S359" s="18">
        <f t="shared" si="481"/>
        <v>221.18</v>
      </c>
      <c r="T359" s="127">
        <v>43</v>
      </c>
      <c r="U359" s="129">
        <v>101.47999999999999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101.47999999999999</v>
      </c>
    </row>
    <row r="360" spans="1:28">
      <c r="A360" s="8">
        <f t="shared" si="485"/>
        <v>23.110000000000003</v>
      </c>
      <c r="B360" s="16" t="s">
        <v>240</v>
      </c>
      <c r="C360" s="17">
        <v>13</v>
      </c>
      <c r="D360" s="18">
        <v>73.849999999999994</v>
      </c>
      <c r="E360" s="17">
        <f t="shared" si="476"/>
        <v>-10</v>
      </c>
      <c r="F360" s="18">
        <f t="shared" si="477"/>
        <v>39.969999999999992</v>
      </c>
      <c r="G360" s="8">
        <f t="shared" si="486"/>
        <v>-76.923076923076934</v>
      </c>
      <c r="H360" s="18">
        <f t="shared" si="486"/>
        <v>54.123222748815159</v>
      </c>
      <c r="I360" s="16"/>
      <c r="J360" s="20"/>
      <c r="K360" s="16">
        <v>23</v>
      </c>
      <c r="L360" s="18">
        <v>33.880000000000003</v>
      </c>
      <c r="M360" s="16"/>
      <c r="N360" s="18"/>
      <c r="O360" s="138">
        <v>2.1</v>
      </c>
      <c r="P360" s="92">
        <v>20</v>
      </c>
      <c r="Q360" s="18">
        <f t="shared" si="479"/>
        <v>42</v>
      </c>
      <c r="R360" s="92">
        <f t="shared" si="480"/>
        <v>20</v>
      </c>
      <c r="S360" s="18">
        <f t="shared" si="481"/>
        <v>75.88</v>
      </c>
      <c r="T360" s="16">
        <v>23</v>
      </c>
      <c r="U360" s="18">
        <v>33.880000000000003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33.880000000000003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30</v>
      </c>
      <c r="Q361" s="18">
        <f t="shared" si="479"/>
        <v>33</v>
      </c>
      <c r="R361" s="92">
        <f t="shared" si="480"/>
        <v>30</v>
      </c>
      <c r="S361" s="18">
        <f t="shared" si="481"/>
        <v>33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104</v>
      </c>
      <c r="D364" s="129">
        <v>124.8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104</v>
      </c>
      <c r="L364" s="129">
        <v>124.8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124.8</v>
      </c>
      <c r="T364" s="127">
        <v>104</v>
      </c>
      <c r="U364" s="129">
        <v>124.8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124.8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36.64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36.64</v>
      </c>
      <c r="M367" s="183"/>
      <c r="N367" s="185"/>
      <c r="O367" s="242">
        <v>8.3000000000000007</v>
      </c>
      <c r="P367" s="92">
        <v>10</v>
      </c>
      <c r="Q367" s="18">
        <f t="shared" si="479"/>
        <v>83</v>
      </c>
      <c r="R367" s="92">
        <f t="shared" si="480"/>
        <v>10</v>
      </c>
      <c r="S367" s="18">
        <f t="shared" si="481"/>
        <v>119.64</v>
      </c>
      <c r="T367" s="183">
        <v>0</v>
      </c>
      <c r="U367" s="185">
        <v>36.64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36.64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34.78</v>
      </c>
      <c r="E368" s="17">
        <f t="shared" si="476"/>
        <v>0</v>
      </c>
      <c r="F368" s="18">
        <f t="shared" si="477"/>
        <v>0.78000000000000114</v>
      </c>
      <c r="G368" s="8" t="e">
        <f t="shared" si="486"/>
        <v>#DIV/0!</v>
      </c>
      <c r="H368" s="18">
        <f t="shared" si="486"/>
        <v>2.2426682001150118</v>
      </c>
      <c r="I368" s="183"/>
      <c r="J368" s="187"/>
      <c r="K368" s="183">
        <v>0</v>
      </c>
      <c r="L368" s="185">
        <v>34</v>
      </c>
      <c r="M368" s="183"/>
      <c r="N368" s="185"/>
      <c r="O368" s="242">
        <v>8.3000000000000007</v>
      </c>
      <c r="P368" s="92">
        <v>7</v>
      </c>
      <c r="Q368" s="18">
        <f t="shared" si="479"/>
        <v>58.100000000000009</v>
      </c>
      <c r="R368" s="92">
        <f t="shared" si="480"/>
        <v>7</v>
      </c>
      <c r="S368" s="18">
        <f t="shared" si="481"/>
        <v>92.100000000000009</v>
      </c>
      <c r="T368" s="183">
        <v>0</v>
      </c>
      <c r="U368" s="185">
        <v>34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34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300</v>
      </c>
      <c r="Q370" s="18">
        <f>O370*P370</f>
        <v>78</v>
      </c>
      <c r="R370" s="92">
        <f>P370</f>
        <v>300</v>
      </c>
      <c r="S370" s="18">
        <f>L370+Q370</f>
        <v>78</v>
      </c>
      <c r="T370" s="24">
        <v>0</v>
      </c>
      <c r="U370" s="26">
        <v>0</v>
      </c>
      <c r="V370" s="24"/>
      <c r="W370" s="26"/>
      <c r="X370" s="244">
        <v>0.26</v>
      </c>
      <c r="Y370" s="14">
        <v>300</v>
      </c>
      <c r="Z370" s="18">
        <f t="shared" si="482"/>
        <v>78</v>
      </c>
      <c r="AA370" s="14">
        <f t="shared" si="483"/>
        <v>300</v>
      </c>
      <c r="AB370" s="18">
        <f t="shared" si="484"/>
        <v>78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>
        <v>2</v>
      </c>
      <c r="D373" s="194">
        <v>3</v>
      </c>
      <c r="E373" s="17">
        <f t="shared" si="476"/>
        <v>2</v>
      </c>
      <c r="F373" s="18">
        <f t="shared" si="477"/>
        <v>3</v>
      </c>
      <c r="G373" s="8">
        <f t="shared" si="486"/>
        <v>100</v>
      </c>
      <c r="H373" s="18">
        <f t="shared" si="486"/>
        <v>100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>
        <v>22</v>
      </c>
      <c r="D374" s="194">
        <v>11.05</v>
      </c>
      <c r="E374" s="17">
        <f t="shared" si="476"/>
        <v>22</v>
      </c>
      <c r="F374" s="18">
        <f t="shared" si="477"/>
        <v>11.05</v>
      </c>
      <c r="G374" s="8">
        <f t="shared" si="486"/>
        <v>100</v>
      </c>
      <c r="H374" s="18">
        <f t="shared" si="486"/>
        <v>100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6</v>
      </c>
      <c r="Q381" s="18">
        <f t="shared" si="487"/>
        <v>186</v>
      </c>
      <c r="R381" s="92">
        <f t="shared" si="488"/>
        <v>6</v>
      </c>
      <c r="S381" s="18">
        <f t="shared" si="489"/>
        <v>186</v>
      </c>
      <c r="T381" s="263">
        <v>0</v>
      </c>
      <c r="U381" s="265">
        <v>0</v>
      </c>
      <c r="V381" s="263"/>
      <c r="W381" s="265"/>
      <c r="X381" s="268">
        <v>31</v>
      </c>
      <c r="Y381" s="14">
        <v>6</v>
      </c>
      <c r="Z381" s="18">
        <f t="shared" si="482"/>
        <v>186</v>
      </c>
      <c r="AA381" s="14">
        <f t="shared" si="483"/>
        <v>6</v>
      </c>
      <c r="AB381" s="18">
        <f t="shared" si="484"/>
        <v>186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164</v>
      </c>
      <c r="D384" s="84">
        <f>SUM(D350:D383)</f>
        <v>1304.3699999999999</v>
      </c>
      <c r="E384" s="83">
        <f>SUM(E350:E383)</f>
        <v>-17</v>
      </c>
      <c r="F384" s="84">
        <f>SUM(F350:F383)</f>
        <v>214.28000000000003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181</v>
      </c>
      <c r="L384" s="84">
        <f t="shared" si="490"/>
        <v>1090.0899999999999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472</v>
      </c>
      <c r="Q384" s="84">
        <f t="shared" si="491"/>
        <v>966.44999999999993</v>
      </c>
      <c r="R384" s="276">
        <f t="shared" si="491"/>
        <v>472</v>
      </c>
      <c r="S384" s="84">
        <f t="shared" si="491"/>
        <v>2056.54</v>
      </c>
      <c r="T384" s="83">
        <f t="shared" si="491"/>
        <v>181</v>
      </c>
      <c r="U384" s="84">
        <f t="shared" si="491"/>
        <v>1090.0899999999999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322</v>
      </c>
      <c r="Z384" s="84">
        <f t="shared" si="492"/>
        <v>408.2</v>
      </c>
      <c r="AA384" s="276">
        <f t="shared" si="492"/>
        <v>322</v>
      </c>
      <c r="AB384" s="84">
        <f t="shared" si="492"/>
        <v>1498.2900000000002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393.09229749999997</v>
      </c>
      <c r="R388" s="92"/>
      <c r="S388" s="18">
        <f>Q388</f>
        <v>393.09229749999997</v>
      </c>
      <c r="T388" s="16"/>
      <c r="U388" s="18"/>
      <c r="V388" s="16"/>
      <c r="W388" s="18"/>
      <c r="X388" s="21"/>
      <c r="Y388" s="14"/>
      <c r="Z388" s="18">
        <v>288</v>
      </c>
      <c r="AA388" s="14">
        <f t="shared" ref="AA388" si="494">Y388</f>
        <v>0</v>
      </c>
      <c r="AB388" s="18">
        <f t="shared" ref="AB388" si="495">U388+Z388</f>
        <v>288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393.09229749999997</v>
      </c>
      <c r="R391" s="276">
        <f t="shared" si="500"/>
        <v>0</v>
      </c>
      <c r="S391" s="84">
        <f t="shared" si="500"/>
        <v>393.09229749999997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288</v>
      </c>
      <c r="AA391" s="276">
        <f>SUM(AA388:AA390)</f>
        <v>0</v>
      </c>
      <c r="AB391" s="84">
        <f>SUM(AB388:AB390)</f>
        <v>288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52.47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1344</v>
      </c>
      <c r="Q393" s="129">
        <v>40.316000000000003</v>
      </c>
      <c r="R393" s="92">
        <f>P393</f>
        <v>1344</v>
      </c>
      <c r="S393" s="18">
        <f>Q393</f>
        <v>40.316000000000003</v>
      </c>
      <c r="T393" s="127"/>
      <c r="U393" s="129"/>
      <c r="V393" s="127"/>
      <c r="W393" s="129"/>
      <c r="X393" s="131"/>
      <c r="Y393" s="108">
        <v>1344</v>
      </c>
      <c r="Z393" s="129">
        <v>40.316000000000003</v>
      </c>
      <c r="AA393" s="14">
        <f t="shared" ref="AA393:AA396" si="503">Y393</f>
        <v>1344</v>
      </c>
      <c r="AB393" s="18">
        <f t="shared" ref="AB393:AB396" si="504">U393+Z393</f>
        <v>40.316000000000003</v>
      </c>
    </row>
    <row r="394" spans="1:29">
      <c r="A394" s="126"/>
      <c r="B394" s="127" t="s">
        <v>172</v>
      </c>
      <c r="C394" s="128"/>
      <c r="D394" s="129">
        <v>15.82</v>
      </c>
      <c r="E394" s="189">
        <v>84424</v>
      </c>
      <c r="F394" s="129">
        <v>5.07</v>
      </c>
      <c r="G394" s="8" t="e">
        <f t="shared" si="502"/>
        <v>#DIV/0!</v>
      </c>
      <c r="H394" s="18">
        <f t="shared" si="502"/>
        <v>32.048040455120102</v>
      </c>
      <c r="I394" s="127"/>
      <c r="J394" s="130"/>
      <c r="K394" s="127"/>
      <c r="L394" s="129"/>
      <c r="M394" s="127"/>
      <c r="N394" s="129"/>
      <c r="O394" s="131"/>
      <c r="P394" s="277">
        <v>22788</v>
      </c>
      <c r="Q394" s="129">
        <v>27.346</v>
      </c>
      <c r="R394" s="92">
        <f t="shared" ref="R394:R396" si="505">P394</f>
        <v>22788</v>
      </c>
      <c r="S394" s="18">
        <f t="shared" ref="S394:S396" si="506">Q394</f>
        <v>27.346</v>
      </c>
      <c r="T394" s="127"/>
      <c r="U394" s="129"/>
      <c r="V394" s="127"/>
      <c r="W394" s="129"/>
      <c r="X394" s="131"/>
      <c r="Y394" s="108">
        <v>22788</v>
      </c>
      <c r="Z394" s="129">
        <v>27.346</v>
      </c>
      <c r="AA394" s="14">
        <f t="shared" si="503"/>
        <v>22788</v>
      </c>
      <c r="AB394" s="18">
        <f t="shared" si="504"/>
        <v>27.346</v>
      </c>
    </row>
    <row r="395" spans="1:29">
      <c r="A395" s="126"/>
      <c r="B395" s="127" t="s">
        <v>173</v>
      </c>
      <c r="C395" s="128"/>
      <c r="D395" s="129">
        <v>92.44</v>
      </c>
      <c r="E395" s="189">
        <v>54723</v>
      </c>
      <c r="F395" s="129">
        <v>4.38</v>
      </c>
      <c r="G395" s="8" t="e">
        <f t="shared" si="502"/>
        <v>#DIV/0!</v>
      </c>
      <c r="H395" s="18">
        <f t="shared" si="502"/>
        <v>4.7382085677196022</v>
      </c>
      <c r="I395" s="127"/>
      <c r="J395" s="130"/>
      <c r="K395" s="127"/>
      <c r="L395" s="129"/>
      <c r="M395" s="127"/>
      <c r="N395" s="129"/>
      <c r="O395" s="131"/>
      <c r="P395" s="277">
        <v>476</v>
      </c>
      <c r="Q395" s="129">
        <v>114.8</v>
      </c>
      <c r="R395" s="92">
        <f t="shared" si="505"/>
        <v>476</v>
      </c>
      <c r="S395" s="18">
        <f t="shared" si="506"/>
        <v>114.8</v>
      </c>
      <c r="T395" s="127"/>
      <c r="U395" s="129"/>
      <c r="V395" s="127"/>
      <c r="W395" s="129"/>
      <c r="X395" s="131"/>
      <c r="Y395" s="108">
        <v>476</v>
      </c>
      <c r="Z395" s="129">
        <v>114.8</v>
      </c>
      <c r="AA395" s="14">
        <f t="shared" si="503"/>
        <v>476</v>
      </c>
      <c r="AB395" s="18">
        <f t="shared" si="504"/>
        <v>114.8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58.121503987499999</v>
      </c>
      <c r="R396" s="92">
        <f t="shared" si="505"/>
        <v>0</v>
      </c>
      <c r="S396" s="18">
        <f t="shared" si="506"/>
        <v>58.121503987499999</v>
      </c>
      <c r="T396" s="16"/>
      <c r="U396" s="18"/>
      <c r="V396" s="16"/>
      <c r="W396" s="18"/>
      <c r="X396" s="21"/>
      <c r="Y396" s="14"/>
      <c r="Z396" s="18">
        <v>55</v>
      </c>
      <c r="AA396" s="14">
        <f t="shared" si="503"/>
        <v>0</v>
      </c>
      <c r="AB396" s="18">
        <f t="shared" si="504"/>
        <v>55</v>
      </c>
    </row>
    <row r="397" spans="1:29" s="50" customFormat="1">
      <c r="A397" s="46"/>
      <c r="B397" s="82" t="s">
        <v>106</v>
      </c>
      <c r="C397" s="83"/>
      <c r="D397" s="84">
        <f>SUM(D393:D396)</f>
        <v>184.56199999999998</v>
      </c>
      <c r="E397" s="83">
        <f>SUM(E393:E396)</f>
        <v>139147</v>
      </c>
      <c r="F397" s="84">
        <f>SUM(F393:F396)</f>
        <v>9.4499999999999993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24608</v>
      </c>
      <c r="Q397" s="84">
        <f t="shared" si="508"/>
        <v>240.58350398749999</v>
      </c>
      <c r="R397" s="276">
        <f t="shared" si="508"/>
        <v>24608</v>
      </c>
      <c r="S397" s="84">
        <f t="shared" si="508"/>
        <v>240.58350398749999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24608</v>
      </c>
      <c r="Z397" s="84">
        <f>SUM(Z393:Z396)</f>
        <v>237.46199999999999</v>
      </c>
      <c r="AA397" s="276">
        <f>SUM(AA393:AA396)</f>
        <v>24608</v>
      </c>
      <c r="AB397" s="84">
        <f>SUM(AB393:AB396)</f>
        <v>237.46199999999999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8952.8865999999998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7267.5319999999992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181</v>
      </c>
      <c r="L398" s="84">
        <f>SUM(L21+L44+L52+L76+L86+L109+L117+L141+L147+L149+L156+L162+L168+L174+L180+L186+L192+L206+L212+L216+L237+L258+L283+L297+L306+L311+L315+L322+L326+L330+L333+L337+L343+L347+L384+L391+L397)</f>
        <v>1090.0899999999999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328839</v>
      </c>
      <c r="Q398" s="84">
        <f>SUM(Q21+Q44+Q52+Q76+Q86+Q109+Q117+Q141+Q147+Q149+Q156+Q162+Q168+Q174+Q180+Q186+Q192+Q206+Q212+Q216+Q237+Q258+Q283+Q297+Q306+Q311+Q315+Q322+Q326+Q330+Q333+Q337+Q343+Q347+Q384+Q391+Q397)</f>
        <v>9957.3276014875009</v>
      </c>
      <c r="R398" s="276">
        <f>R397+R391+R384+R347+R343+R337+R333+R330+R326+R322+R315+R311+R306+R297+R283+R260+R216+R212+R206+R193+R147+R143+R78</f>
        <v>328839</v>
      </c>
      <c r="S398" s="84">
        <f>SUM(S21+S44+S52+S76+S86+S109+S117+S141+S147+S149+S156+S162+S168+S174+S180+S186+S192+S206+S212+S216+S237+S258+S283+S297+S306+S311+S315+S322+S326+S330+S333+S337+S343+S347+S384+S391+S397)</f>
        <v>11047.417601487499</v>
      </c>
      <c r="T398" s="83">
        <f>T397+T391+T384+T347+T343+T337+T333+T330+T326+T322+T315+T311+T306+T297+T283+T260+T216+T212+T206+T193+T147+T143+T78</f>
        <v>181</v>
      </c>
      <c r="U398" s="84">
        <f>SUM(U21+U44+U52+U76+U86+U109+U117+U141+U147+U149+U156+U162+U168+U174+U180+U186+U192+U206+U212+U216+U237+U258+U283+U297+U306+U311+U315+U322+U326+U330+U333+U337+U343+U347+U384+U391+U397)</f>
        <v>1090.0899999999999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326475</v>
      </c>
      <c r="Z398" s="84">
        <f>SUM(Z21+Z44+Z52+Z76+Z86+Z109+Z117+Z141+Z147+Z149+Z156+Z162+Z168+Z174+Z180+Z186+Z192+Z206+Z212+Z216+Z237+Z258+Z283+Z297+Z306+Z311+Z315+Z322+Z326+Z330+Z333+Z337+Z343+Z347+Z384+Z391+Z397)</f>
        <v>9135.3838000000014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326475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10225.473800000002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8952.8865999999998</v>
      </c>
      <c r="E403" s="82"/>
      <c r="F403" s="84">
        <f>F398</f>
        <v>7267.5319999999992</v>
      </c>
      <c r="G403" s="82"/>
      <c r="H403" s="82"/>
      <c r="I403" s="82"/>
      <c r="J403" s="84">
        <f>J398</f>
        <v>0</v>
      </c>
      <c r="K403" s="83"/>
      <c r="L403" s="84">
        <f>L398</f>
        <v>1090.0899999999999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9957.3276014875009</v>
      </c>
      <c r="R403" s="276"/>
      <c r="S403" s="84">
        <f>S398</f>
        <v>11047.417601487499</v>
      </c>
      <c r="T403" s="83"/>
      <c r="U403" s="84">
        <f>U398</f>
        <v>1090.0899999999999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9135.3838000000014</v>
      </c>
      <c r="AA403" s="276"/>
      <c r="AB403" s="84">
        <f>AB398</f>
        <v>10225.473800000002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1</v>
      </c>
      <c r="D408" s="18">
        <v>50</v>
      </c>
      <c r="E408" s="19">
        <v>1</v>
      </c>
      <c r="F408" s="18">
        <v>50</v>
      </c>
      <c r="G408" s="8">
        <f t="shared" si="511"/>
        <v>100</v>
      </c>
      <c r="H408" s="18">
        <f t="shared" si="511"/>
        <v>100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22</v>
      </c>
      <c r="Q412" s="18">
        <f t="shared" si="512"/>
        <v>66</v>
      </c>
      <c r="R412" s="92">
        <f t="shared" si="513"/>
        <v>22</v>
      </c>
      <c r="S412" s="18">
        <f t="shared" si="514"/>
        <v>66</v>
      </c>
      <c r="T412" s="22"/>
      <c r="U412" s="18"/>
      <c r="V412" s="22"/>
      <c r="W412" s="18"/>
      <c r="X412" s="21">
        <v>3</v>
      </c>
      <c r="Y412" s="14">
        <v>2</v>
      </c>
      <c r="Z412" s="18">
        <f t="shared" si="515"/>
        <v>6</v>
      </c>
      <c r="AA412" s="14">
        <f t="shared" si="516"/>
        <v>2</v>
      </c>
      <c r="AB412" s="18">
        <f t="shared" si="517"/>
        <v>6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22</v>
      </c>
      <c r="Q413" s="18">
        <f t="shared" si="512"/>
        <v>77</v>
      </c>
      <c r="R413" s="92">
        <f t="shared" si="513"/>
        <v>22</v>
      </c>
      <c r="S413" s="18">
        <f t="shared" si="514"/>
        <v>77</v>
      </c>
      <c r="T413" s="22"/>
      <c r="U413" s="18"/>
      <c r="V413" s="22"/>
      <c r="W413" s="18"/>
      <c r="X413" s="21">
        <v>3.5</v>
      </c>
      <c r="Y413" s="14">
        <v>2</v>
      </c>
      <c r="Z413" s="18">
        <f t="shared" si="515"/>
        <v>7</v>
      </c>
      <c r="AA413" s="14">
        <f t="shared" si="516"/>
        <v>2</v>
      </c>
      <c r="AB413" s="18">
        <f t="shared" si="517"/>
        <v>7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2</v>
      </c>
      <c r="Z414" s="18">
        <f t="shared" si="515"/>
        <v>1.5</v>
      </c>
      <c r="AA414" s="14">
        <f t="shared" si="516"/>
        <v>2</v>
      </c>
      <c r="AB414" s="18">
        <f t="shared" si="517"/>
        <v>1.5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14</v>
      </c>
      <c r="Q415" s="18">
        <f t="shared" si="512"/>
        <v>12.6</v>
      </c>
      <c r="R415" s="92">
        <f t="shared" si="513"/>
        <v>14</v>
      </c>
      <c r="S415" s="18">
        <f t="shared" si="514"/>
        <v>12.6</v>
      </c>
      <c r="T415" s="22"/>
      <c r="U415" s="18"/>
      <c r="V415" s="22"/>
      <c r="W415" s="18"/>
      <c r="X415" s="21">
        <v>0.9</v>
      </c>
      <c r="Y415" s="14">
        <v>14</v>
      </c>
      <c r="Z415" s="18">
        <f t="shared" si="515"/>
        <v>12.6</v>
      </c>
      <c r="AA415" s="14">
        <f t="shared" si="516"/>
        <v>14</v>
      </c>
      <c r="AB415" s="18">
        <f t="shared" si="517"/>
        <v>12.6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50</v>
      </c>
      <c r="E416" s="83">
        <f>SUM(E407:E415)</f>
        <v>1</v>
      </c>
      <c r="F416" s="84">
        <f>SUM(F407:F415)</f>
        <v>50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1238.5999999999999</v>
      </c>
      <c r="R416" s="276"/>
      <c r="S416" s="84">
        <f>SUM(S407:S415)</f>
        <v>1238.5999999999999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27.1</v>
      </c>
      <c r="AA416" s="276"/>
      <c r="AB416" s="84">
        <f>SUM(AB407:AB415)</f>
        <v>27.1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2160</v>
      </c>
      <c r="D418" s="53">
        <v>388.8</v>
      </c>
      <c r="E418" s="17">
        <f t="shared" ref="E418:F439" si="520">C418</f>
        <v>2160</v>
      </c>
      <c r="F418" s="18">
        <f t="shared" si="520"/>
        <v>388.8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2640</v>
      </c>
      <c r="Q418" s="18">
        <f t="shared" ref="Q418:Q439" si="522">O418*P418</f>
        <v>475.2</v>
      </c>
      <c r="R418" s="92">
        <f t="shared" ref="R418:R439" si="523">P418</f>
        <v>2640</v>
      </c>
      <c r="S418" s="18">
        <f t="shared" ref="S418:S439" si="524">L418+Q418</f>
        <v>475.2</v>
      </c>
      <c r="T418" s="51"/>
      <c r="U418" s="53"/>
      <c r="V418" s="51"/>
      <c r="W418" s="53"/>
      <c r="X418" s="250">
        <v>0.18</v>
      </c>
      <c r="Y418" s="312">
        <f>2310+160</f>
        <v>2470</v>
      </c>
      <c r="Z418" s="18">
        <f t="shared" ref="Z418:Z439" si="525">X418*Y418</f>
        <v>444.59999999999997</v>
      </c>
      <c r="AA418" s="14">
        <f t="shared" ref="AA418:AA439" si="526">Y418</f>
        <v>2470</v>
      </c>
      <c r="AB418" s="18">
        <f t="shared" ref="AB418:AB439" si="527">U418+Z418</f>
        <v>444.59999999999997</v>
      </c>
    </row>
    <row r="419" spans="1:28">
      <c r="A419" s="206">
        <f>+A418+0.01</f>
        <v>26.110000000000003</v>
      </c>
      <c r="B419" s="51" t="s">
        <v>285</v>
      </c>
      <c r="C419" s="52">
        <v>2160</v>
      </c>
      <c r="D419" s="53">
        <v>25.92</v>
      </c>
      <c r="E419" s="17">
        <f t="shared" si="520"/>
        <v>2160</v>
      </c>
      <c r="F419" s="18">
        <f t="shared" si="520"/>
        <v>25.92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2640</v>
      </c>
      <c r="Q419" s="18">
        <f t="shared" si="522"/>
        <v>31.68</v>
      </c>
      <c r="R419" s="92">
        <f t="shared" si="523"/>
        <v>2640</v>
      </c>
      <c r="S419" s="18">
        <f t="shared" si="524"/>
        <v>31.68</v>
      </c>
      <c r="T419" s="51"/>
      <c r="U419" s="53"/>
      <c r="V419" s="51"/>
      <c r="W419" s="53"/>
      <c r="X419" s="250">
        <v>1.2E-2</v>
      </c>
      <c r="Y419" s="312">
        <v>2470</v>
      </c>
      <c r="Z419" s="18">
        <f t="shared" si="525"/>
        <v>29.64</v>
      </c>
      <c r="AA419" s="14">
        <f t="shared" si="526"/>
        <v>2470</v>
      </c>
      <c r="AB419" s="18">
        <f t="shared" si="527"/>
        <v>29.64</v>
      </c>
    </row>
    <row r="420" spans="1:28" ht="47.25">
      <c r="A420" s="206">
        <f>+A419+0.01</f>
        <v>26.120000000000005</v>
      </c>
      <c r="B420" s="51" t="s">
        <v>286</v>
      </c>
      <c r="C420" s="52">
        <v>2160</v>
      </c>
      <c r="D420" s="53">
        <v>21.6</v>
      </c>
      <c r="E420" s="17">
        <f t="shared" si="520"/>
        <v>2160</v>
      </c>
      <c r="F420" s="18">
        <f t="shared" si="520"/>
        <v>21.6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2640</v>
      </c>
      <c r="Q420" s="18">
        <f t="shared" si="522"/>
        <v>26.400000000000002</v>
      </c>
      <c r="R420" s="92">
        <f t="shared" si="523"/>
        <v>2640</v>
      </c>
      <c r="S420" s="18">
        <f t="shared" si="524"/>
        <v>26.400000000000002</v>
      </c>
      <c r="T420" s="51"/>
      <c r="U420" s="53"/>
      <c r="V420" s="51"/>
      <c r="W420" s="53"/>
      <c r="X420" s="250">
        <v>0.01</v>
      </c>
      <c r="Y420" s="312">
        <v>2470</v>
      </c>
      <c r="Z420" s="18">
        <f t="shared" si="525"/>
        <v>24.7</v>
      </c>
      <c r="AA420" s="14">
        <f t="shared" si="526"/>
        <v>2470</v>
      </c>
      <c r="AB420" s="18">
        <f t="shared" si="527"/>
        <v>24.7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18</v>
      </c>
      <c r="D422" s="18">
        <v>54</v>
      </c>
      <c r="E422" s="17">
        <f t="shared" si="520"/>
        <v>18</v>
      </c>
      <c r="F422" s="18">
        <f t="shared" si="520"/>
        <v>54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22</v>
      </c>
      <c r="Q422" s="18">
        <f t="shared" si="522"/>
        <v>66</v>
      </c>
      <c r="R422" s="92">
        <f t="shared" si="523"/>
        <v>22</v>
      </c>
      <c r="S422" s="18">
        <f t="shared" si="524"/>
        <v>66</v>
      </c>
      <c r="T422" s="22"/>
      <c r="U422" s="18"/>
      <c r="V422" s="22"/>
      <c r="W422" s="18"/>
      <c r="X422" s="21">
        <v>3</v>
      </c>
      <c r="Y422" s="14">
        <v>20</v>
      </c>
      <c r="Z422" s="18">
        <f t="shared" si="525"/>
        <v>60</v>
      </c>
      <c r="AA422" s="14">
        <f t="shared" si="526"/>
        <v>20</v>
      </c>
      <c r="AB422" s="18">
        <f t="shared" si="527"/>
        <v>60</v>
      </c>
    </row>
    <row r="423" spans="1:28" ht="31.5">
      <c r="A423" s="206" t="s">
        <v>43</v>
      </c>
      <c r="B423" s="22" t="s">
        <v>77</v>
      </c>
      <c r="C423" s="17">
        <v>18</v>
      </c>
      <c r="D423" s="18">
        <v>54</v>
      </c>
      <c r="E423" s="17">
        <f t="shared" si="520"/>
        <v>18</v>
      </c>
      <c r="F423" s="18">
        <f t="shared" si="520"/>
        <v>54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22</v>
      </c>
      <c r="Q423" s="18">
        <f t="shared" si="522"/>
        <v>66</v>
      </c>
      <c r="R423" s="92">
        <f t="shared" si="523"/>
        <v>22</v>
      </c>
      <c r="S423" s="18">
        <f t="shared" si="524"/>
        <v>66</v>
      </c>
      <c r="T423" s="22"/>
      <c r="U423" s="18"/>
      <c r="V423" s="22"/>
      <c r="W423" s="18"/>
      <c r="X423" s="21">
        <v>3</v>
      </c>
      <c r="Y423" s="14">
        <v>20</v>
      </c>
      <c r="Z423" s="18">
        <f t="shared" si="525"/>
        <v>60</v>
      </c>
      <c r="AA423" s="14">
        <f t="shared" si="526"/>
        <v>20</v>
      </c>
      <c r="AB423" s="18">
        <f t="shared" si="527"/>
        <v>60</v>
      </c>
    </row>
    <row r="424" spans="1:28" ht="31.5">
      <c r="A424" s="206" t="s">
        <v>45</v>
      </c>
      <c r="B424" s="22" t="s">
        <v>78</v>
      </c>
      <c r="C424" s="17">
        <v>18</v>
      </c>
      <c r="D424" s="18">
        <v>172.8</v>
      </c>
      <c r="E424" s="17">
        <f t="shared" si="520"/>
        <v>18</v>
      </c>
      <c r="F424" s="18">
        <f t="shared" si="520"/>
        <v>172.8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22</v>
      </c>
      <c r="Q424" s="18">
        <f t="shared" si="522"/>
        <v>211.2</v>
      </c>
      <c r="R424" s="92">
        <f t="shared" si="523"/>
        <v>22</v>
      </c>
      <c r="S424" s="18">
        <f t="shared" si="524"/>
        <v>211.2</v>
      </c>
      <c r="T424" s="22"/>
      <c r="U424" s="18"/>
      <c r="V424" s="22"/>
      <c r="W424" s="18"/>
      <c r="X424" s="21">
        <v>9.6</v>
      </c>
      <c r="Y424" s="14">
        <v>20</v>
      </c>
      <c r="Z424" s="18">
        <f t="shared" si="525"/>
        <v>192</v>
      </c>
      <c r="AA424" s="14">
        <f t="shared" si="526"/>
        <v>20</v>
      </c>
      <c r="AB424" s="18">
        <f t="shared" si="527"/>
        <v>192</v>
      </c>
    </row>
    <row r="425" spans="1:28" ht="63">
      <c r="A425" s="206" t="s">
        <v>47</v>
      </c>
      <c r="B425" s="22" t="s">
        <v>79</v>
      </c>
      <c r="C425" s="17">
        <v>1</v>
      </c>
      <c r="D425" s="18">
        <v>1.44</v>
      </c>
      <c r="E425" s="17">
        <f t="shared" si="520"/>
        <v>1</v>
      </c>
      <c r="F425" s="18">
        <f t="shared" si="520"/>
        <v>1.44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1</v>
      </c>
      <c r="Q425" s="18">
        <f t="shared" si="522"/>
        <v>1.44</v>
      </c>
      <c r="R425" s="92">
        <f t="shared" si="523"/>
        <v>1</v>
      </c>
      <c r="S425" s="18">
        <f t="shared" si="524"/>
        <v>1.44</v>
      </c>
      <c r="T425" s="22"/>
      <c r="U425" s="18"/>
      <c r="V425" s="22"/>
      <c r="W425" s="18"/>
      <c r="X425" s="21">
        <v>1.44</v>
      </c>
      <c r="Y425" s="14">
        <v>1</v>
      </c>
      <c r="Z425" s="18">
        <f t="shared" si="525"/>
        <v>1.44</v>
      </c>
      <c r="AA425" s="14">
        <f t="shared" si="526"/>
        <v>1</v>
      </c>
      <c r="AB425" s="18">
        <f t="shared" si="527"/>
        <v>1.44</v>
      </c>
    </row>
    <row r="426" spans="1:28" ht="31.5">
      <c r="A426" s="206" t="s">
        <v>49</v>
      </c>
      <c r="B426" s="22" t="s">
        <v>80</v>
      </c>
      <c r="C426" s="17">
        <v>18</v>
      </c>
      <c r="D426" s="18">
        <v>32.4</v>
      </c>
      <c r="E426" s="17">
        <f t="shared" si="520"/>
        <v>18</v>
      </c>
      <c r="F426" s="18">
        <f t="shared" si="520"/>
        <v>32.4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22</v>
      </c>
      <c r="Q426" s="18">
        <f t="shared" si="522"/>
        <v>39.6</v>
      </c>
      <c r="R426" s="92">
        <f t="shared" si="523"/>
        <v>22</v>
      </c>
      <c r="S426" s="18">
        <f t="shared" si="524"/>
        <v>39.6</v>
      </c>
      <c r="T426" s="22"/>
      <c r="U426" s="18"/>
      <c r="V426" s="22"/>
      <c r="W426" s="18"/>
      <c r="X426" s="21">
        <v>1.8</v>
      </c>
      <c r="Y426" s="14">
        <v>20</v>
      </c>
      <c r="Z426" s="18">
        <f t="shared" si="525"/>
        <v>36</v>
      </c>
      <c r="AA426" s="14">
        <f t="shared" si="526"/>
        <v>20</v>
      </c>
      <c r="AB426" s="18">
        <f t="shared" si="527"/>
        <v>36</v>
      </c>
    </row>
    <row r="427" spans="1:28" ht="31.5">
      <c r="A427" s="206" t="s">
        <v>51</v>
      </c>
      <c r="B427" s="22" t="s">
        <v>50</v>
      </c>
      <c r="C427" s="17">
        <v>18</v>
      </c>
      <c r="D427" s="18">
        <v>21.599999999999998</v>
      </c>
      <c r="E427" s="17">
        <f t="shared" si="520"/>
        <v>18</v>
      </c>
      <c r="F427" s="18">
        <f t="shared" si="520"/>
        <v>21.599999999999998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22</v>
      </c>
      <c r="Q427" s="18">
        <f t="shared" si="522"/>
        <v>26.4</v>
      </c>
      <c r="R427" s="92">
        <f t="shared" si="523"/>
        <v>22</v>
      </c>
      <c r="S427" s="18">
        <f t="shared" si="524"/>
        <v>26.4</v>
      </c>
      <c r="T427" s="22"/>
      <c r="U427" s="18"/>
      <c r="V427" s="22"/>
      <c r="W427" s="18"/>
      <c r="X427" s="21">
        <v>1.2</v>
      </c>
      <c r="Y427" s="14">
        <v>20</v>
      </c>
      <c r="Z427" s="18">
        <f t="shared" si="525"/>
        <v>24</v>
      </c>
      <c r="AA427" s="14">
        <f t="shared" si="526"/>
        <v>20</v>
      </c>
      <c r="AB427" s="18">
        <f t="shared" si="527"/>
        <v>24</v>
      </c>
    </row>
    <row r="428" spans="1:28" ht="47.25">
      <c r="A428" s="206" t="s">
        <v>53</v>
      </c>
      <c r="B428" s="22" t="s">
        <v>81</v>
      </c>
      <c r="C428" s="17">
        <v>18</v>
      </c>
      <c r="D428" s="18">
        <v>21.599999999999998</v>
      </c>
      <c r="E428" s="17">
        <f t="shared" si="520"/>
        <v>18</v>
      </c>
      <c r="F428" s="18">
        <f t="shared" si="520"/>
        <v>21.599999999999998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22</v>
      </c>
      <c r="Q428" s="18">
        <f t="shared" si="522"/>
        <v>26.4</v>
      </c>
      <c r="R428" s="92">
        <f t="shared" si="523"/>
        <v>22</v>
      </c>
      <c r="S428" s="18">
        <f t="shared" si="524"/>
        <v>26.4</v>
      </c>
      <c r="T428" s="22"/>
      <c r="U428" s="18"/>
      <c r="V428" s="22"/>
      <c r="W428" s="18"/>
      <c r="X428" s="21">
        <v>1.2</v>
      </c>
      <c r="Y428" s="14">
        <v>20</v>
      </c>
      <c r="Z428" s="18">
        <f t="shared" si="525"/>
        <v>24</v>
      </c>
      <c r="AA428" s="14">
        <f t="shared" si="526"/>
        <v>20</v>
      </c>
      <c r="AB428" s="18">
        <f t="shared" si="527"/>
        <v>24</v>
      </c>
    </row>
    <row r="429" spans="1:28" ht="47.25">
      <c r="A429" s="206" t="s">
        <v>82</v>
      </c>
      <c r="B429" s="22" t="s">
        <v>83</v>
      </c>
      <c r="C429" s="17">
        <v>18</v>
      </c>
      <c r="D429" s="18">
        <v>32.4</v>
      </c>
      <c r="E429" s="17">
        <f t="shared" si="520"/>
        <v>18</v>
      </c>
      <c r="F429" s="18">
        <f t="shared" si="520"/>
        <v>32.4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22</v>
      </c>
      <c r="Q429" s="18">
        <f t="shared" si="522"/>
        <v>39.6</v>
      </c>
      <c r="R429" s="92">
        <f t="shared" si="523"/>
        <v>22</v>
      </c>
      <c r="S429" s="18">
        <f t="shared" si="524"/>
        <v>39.6</v>
      </c>
      <c r="T429" s="22"/>
      <c r="U429" s="18"/>
      <c r="V429" s="22"/>
      <c r="W429" s="18"/>
      <c r="X429" s="21">
        <v>1.8</v>
      </c>
      <c r="Y429" s="14">
        <v>20</v>
      </c>
      <c r="Z429" s="18">
        <f t="shared" si="525"/>
        <v>36</v>
      </c>
      <c r="AA429" s="14">
        <f t="shared" si="526"/>
        <v>20</v>
      </c>
      <c r="AB429" s="18">
        <f t="shared" si="527"/>
        <v>36</v>
      </c>
    </row>
    <row r="430" spans="1:28" ht="31.5">
      <c r="A430" s="206">
        <v>26.14</v>
      </c>
      <c r="B430" s="51" t="s">
        <v>287</v>
      </c>
      <c r="C430" s="52">
        <v>2160</v>
      </c>
      <c r="D430" s="53">
        <v>21.6</v>
      </c>
      <c r="E430" s="17">
        <f t="shared" si="520"/>
        <v>2160</v>
      </c>
      <c r="F430" s="18">
        <f t="shared" si="520"/>
        <v>21.6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2640</v>
      </c>
      <c r="Q430" s="18">
        <f t="shared" si="522"/>
        <v>26.400000000000002</v>
      </c>
      <c r="R430" s="92">
        <f t="shared" si="523"/>
        <v>2640</v>
      </c>
      <c r="S430" s="18">
        <f t="shared" si="524"/>
        <v>26.400000000000002</v>
      </c>
      <c r="T430" s="51"/>
      <c r="U430" s="53"/>
      <c r="V430" s="51"/>
      <c r="W430" s="53"/>
      <c r="X430" s="250">
        <v>0.01</v>
      </c>
      <c r="Y430" s="312">
        <v>2470</v>
      </c>
      <c r="Z430" s="18">
        <f t="shared" si="525"/>
        <v>24.7</v>
      </c>
      <c r="AA430" s="14">
        <f t="shared" si="526"/>
        <v>2470</v>
      </c>
      <c r="AB430" s="18">
        <f t="shared" si="527"/>
        <v>24.7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2160</v>
      </c>
      <c r="D431" s="53">
        <v>21.6</v>
      </c>
      <c r="E431" s="17">
        <f t="shared" si="520"/>
        <v>2160</v>
      </c>
      <c r="F431" s="18">
        <f t="shared" si="520"/>
        <v>21.6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2640</v>
      </c>
      <c r="Q431" s="18">
        <f t="shared" si="522"/>
        <v>26.400000000000002</v>
      </c>
      <c r="R431" s="92">
        <f t="shared" si="523"/>
        <v>2640</v>
      </c>
      <c r="S431" s="18">
        <f t="shared" si="524"/>
        <v>26.400000000000002</v>
      </c>
      <c r="T431" s="51"/>
      <c r="U431" s="53"/>
      <c r="V431" s="51"/>
      <c r="W431" s="53"/>
      <c r="X431" s="250">
        <v>0.01</v>
      </c>
      <c r="Y431" s="312">
        <v>2470</v>
      </c>
      <c r="Z431" s="18">
        <f t="shared" si="525"/>
        <v>24.7</v>
      </c>
      <c r="AA431" s="14">
        <f t="shared" si="526"/>
        <v>2470</v>
      </c>
      <c r="AB431" s="18">
        <f t="shared" si="527"/>
        <v>24.7</v>
      </c>
    </row>
    <row r="432" spans="1:28" ht="31.5">
      <c r="A432" s="206">
        <f t="shared" si="528"/>
        <v>26.160000000000004</v>
      </c>
      <c r="B432" s="51" t="s">
        <v>289</v>
      </c>
      <c r="C432" s="52">
        <v>2160</v>
      </c>
      <c r="D432" s="53">
        <v>27</v>
      </c>
      <c r="E432" s="17">
        <f t="shared" si="520"/>
        <v>2160</v>
      </c>
      <c r="F432" s="18">
        <f t="shared" si="520"/>
        <v>27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2640</v>
      </c>
      <c r="Q432" s="18">
        <f t="shared" si="522"/>
        <v>33</v>
      </c>
      <c r="R432" s="92">
        <f t="shared" si="523"/>
        <v>2640</v>
      </c>
      <c r="S432" s="18">
        <f t="shared" si="524"/>
        <v>33</v>
      </c>
      <c r="T432" s="51"/>
      <c r="U432" s="53"/>
      <c r="V432" s="51"/>
      <c r="W432" s="53"/>
      <c r="X432" s="250">
        <v>1.2500000000000001E-2</v>
      </c>
      <c r="Y432" s="312">
        <v>2470</v>
      </c>
      <c r="Z432" s="18">
        <f t="shared" si="525"/>
        <v>30.875</v>
      </c>
      <c r="AA432" s="14">
        <f t="shared" si="526"/>
        <v>2470</v>
      </c>
      <c r="AB432" s="18">
        <f t="shared" si="527"/>
        <v>30.875</v>
      </c>
    </row>
    <row r="433" spans="1:28">
      <c r="A433" s="206">
        <f t="shared" si="528"/>
        <v>26.170000000000005</v>
      </c>
      <c r="B433" s="51" t="s">
        <v>290</v>
      </c>
      <c r="C433" s="52">
        <v>2160</v>
      </c>
      <c r="D433" s="53">
        <v>16.2</v>
      </c>
      <c r="E433" s="17">
        <f t="shared" si="520"/>
        <v>2160</v>
      </c>
      <c r="F433" s="18">
        <f t="shared" si="520"/>
        <v>16.2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2640</v>
      </c>
      <c r="Q433" s="18">
        <f t="shared" si="522"/>
        <v>19.8</v>
      </c>
      <c r="R433" s="92">
        <f t="shared" si="523"/>
        <v>2640</v>
      </c>
      <c r="S433" s="18">
        <f t="shared" si="524"/>
        <v>19.8</v>
      </c>
      <c r="T433" s="51"/>
      <c r="U433" s="53"/>
      <c r="V433" s="51"/>
      <c r="W433" s="53"/>
      <c r="X433" s="250">
        <v>7.4999999999999997E-3</v>
      </c>
      <c r="Y433" s="312">
        <v>2470</v>
      </c>
      <c r="Z433" s="18">
        <f t="shared" si="525"/>
        <v>18.524999999999999</v>
      </c>
      <c r="AA433" s="14">
        <f t="shared" si="526"/>
        <v>2470</v>
      </c>
      <c r="AB433" s="18">
        <f t="shared" si="527"/>
        <v>18.524999999999999</v>
      </c>
    </row>
    <row r="434" spans="1:28" ht="31.5">
      <c r="A434" s="206">
        <f t="shared" si="528"/>
        <v>26.180000000000007</v>
      </c>
      <c r="B434" s="51" t="s">
        <v>291</v>
      </c>
      <c r="C434" s="52">
        <v>2160</v>
      </c>
      <c r="D434" s="53">
        <v>16.2</v>
      </c>
      <c r="E434" s="17">
        <f t="shared" si="520"/>
        <v>2160</v>
      </c>
      <c r="F434" s="18">
        <f t="shared" si="520"/>
        <v>16.2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2640</v>
      </c>
      <c r="Q434" s="18">
        <f t="shared" si="522"/>
        <v>19.8</v>
      </c>
      <c r="R434" s="92">
        <f t="shared" si="523"/>
        <v>2640</v>
      </c>
      <c r="S434" s="18">
        <f t="shared" si="524"/>
        <v>19.8</v>
      </c>
      <c r="T434" s="51"/>
      <c r="U434" s="53"/>
      <c r="V434" s="51"/>
      <c r="W434" s="53"/>
      <c r="X434" s="250">
        <v>7.4999999999999997E-3</v>
      </c>
      <c r="Y434" s="312">
        <v>2470</v>
      </c>
      <c r="Z434" s="18">
        <f t="shared" si="525"/>
        <v>18.524999999999999</v>
      </c>
      <c r="AA434" s="14">
        <f t="shared" si="526"/>
        <v>2470</v>
      </c>
      <c r="AB434" s="18">
        <f t="shared" si="527"/>
        <v>18.524999999999999</v>
      </c>
    </row>
    <row r="435" spans="1:28" ht="31.5">
      <c r="A435" s="206">
        <f t="shared" si="528"/>
        <v>26.190000000000008</v>
      </c>
      <c r="B435" s="51" t="s">
        <v>292</v>
      </c>
      <c r="C435" s="52">
        <v>2160</v>
      </c>
      <c r="D435" s="53">
        <v>4.32</v>
      </c>
      <c r="E435" s="17">
        <f t="shared" si="520"/>
        <v>2160</v>
      </c>
      <c r="F435" s="18">
        <f t="shared" si="520"/>
        <v>4.32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2640</v>
      </c>
      <c r="Q435" s="18">
        <f t="shared" si="522"/>
        <v>5.28</v>
      </c>
      <c r="R435" s="92">
        <f t="shared" si="523"/>
        <v>2640</v>
      </c>
      <c r="S435" s="18">
        <f t="shared" si="524"/>
        <v>5.28</v>
      </c>
      <c r="T435" s="51"/>
      <c r="U435" s="53"/>
      <c r="V435" s="51"/>
      <c r="W435" s="53"/>
      <c r="X435" s="250">
        <v>2E-3</v>
      </c>
      <c r="Y435" s="312">
        <v>2470</v>
      </c>
      <c r="Z435" s="18">
        <f t="shared" si="525"/>
        <v>4.9400000000000004</v>
      </c>
      <c r="AA435" s="14">
        <f t="shared" si="526"/>
        <v>2470</v>
      </c>
      <c r="AB435" s="18">
        <f t="shared" si="527"/>
        <v>4.9400000000000004</v>
      </c>
    </row>
    <row r="436" spans="1:28" ht="31.5">
      <c r="A436" s="206">
        <f t="shared" si="528"/>
        <v>26.20000000000001</v>
      </c>
      <c r="B436" s="51" t="s">
        <v>293</v>
      </c>
      <c r="C436" s="52">
        <v>2160</v>
      </c>
      <c r="D436" s="53">
        <v>4.32</v>
      </c>
      <c r="E436" s="17">
        <f t="shared" si="520"/>
        <v>2160</v>
      </c>
      <c r="F436" s="18">
        <f t="shared" si="520"/>
        <v>4.32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2640</v>
      </c>
      <c r="Q436" s="18">
        <f t="shared" si="522"/>
        <v>5.28</v>
      </c>
      <c r="R436" s="92">
        <f t="shared" si="523"/>
        <v>2640</v>
      </c>
      <c r="S436" s="18">
        <f t="shared" si="524"/>
        <v>5.28</v>
      </c>
      <c r="T436" s="51"/>
      <c r="U436" s="53"/>
      <c r="V436" s="51"/>
      <c r="W436" s="53"/>
      <c r="X436" s="250">
        <v>2E-3</v>
      </c>
      <c r="Y436" s="312">
        <v>2470</v>
      </c>
      <c r="Z436" s="18">
        <f t="shared" si="525"/>
        <v>4.9400000000000004</v>
      </c>
      <c r="AA436" s="14">
        <f t="shared" si="526"/>
        <v>2470</v>
      </c>
      <c r="AB436" s="18">
        <f t="shared" si="527"/>
        <v>4.9400000000000004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4</v>
      </c>
      <c r="Q437" s="18">
        <f t="shared" si="522"/>
        <v>6.96</v>
      </c>
      <c r="R437" s="92">
        <f t="shared" si="523"/>
        <v>4</v>
      </c>
      <c r="S437" s="18">
        <f t="shared" si="524"/>
        <v>6.96</v>
      </c>
      <c r="T437" s="208"/>
      <c r="U437" s="210"/>
      <c r="V437" s="208"/>
      <c r="W437" s="210"/>
      <c r="X437" s="259">
        <v>1.74</v>
      </c>
      <c r="Y437" s="312">
        <v>2</v>
      </c>
      <c r="Z437" s="18">
        <f t="shared" si="525"/>
        <v>3.48</v>
      </c>
      <c r="AA437" s="14">
        <f t="shared" si="526"/>
        <v>2</v>
      </c>
      <c r="AB437" s="18">
        <f t="shared" si="527"/>
        <v>3.48</v>
      </c>
    </row>
    <row r="438" spans="1:28" ht="31.5">
      <c r="A438" s="206">
        <f t="shared" si="528"/>
        <v>26.220000000000013</v>
      </c>
      <c r="B438" s="51" t="s">
        <v>294</v>
      </c>
      <c r="C438" s="52">
        <v>2160</v>
      </c>
      <c r="D438" s="53">
        <v>10.8</v>
      </c>
      <c r="E438" s="17">
        <f t="shared" si="520"/>
        <v>2160</v>
      </c>
      <c r="F438" s="18">
        <f t="shared" si="520"/>
        <v>10.8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2640</v>
      </c>
      <c r="Q438" s="18">
        <f t="shared" si="522"/>
        <v>13.200000000000001</v>
      </c>
      <c r="R438" s="92">
        <f t="shared" si="523"/>
        <v>2640</v>
      </c>
      <c r="S438" s="18">
        <f t="shared" si="524"/>
        <v>13.200000000000001</v>
      </c>
      <c r="T438" s="51"/>
      <c r="U438" s="53"/>
      <c r="V438" s="51"/>
      <c r="W438" s="53"/>
      <c r="X438" s="250">
        <v>5.0000000000000001E-3</v>
      </c>
      <c r="Y438" s="312">
        <v>2470</v>
      </c>
      <c r="Z438" s="18">
        <f t="shared" si="525"/>
        <v>12.35</v>
      </c>
      <c r="AA438" s="14">
        <f t="shared" si="526"/>
        <v>2470</v>
      </c>
      <c r="AB438" s="18">
        <f t="shared" si="527"/>
        <v>12.35</v>
      </c>
    </row>
    <row r="439" spans="1:28" ht="31.5">
      <c r="A439" s="206">
        <f t="shared" si="528"/>
        <v>26.230000000000015</v>
      </c>
      <c r="B439" s="51" t="s">
        <v>93</v>
      </c>
      <c r="C439" s="52">
        <v>2160</v>
      </c>
      <c r="D439" s="53">
        <v>4.32</v>
      </c>
      <c r="E439" s="17">
        <f t="shared" si="520"/>
        <v>2160</v>
      </c>
      <c r="F439" s="18">
        <f t="shared" si="520"/>
        <v>4.32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2640</v>
      </c>
      <c r="Q439" s="18">
        <f t="shared" si="522"/>
        <v>5.28</v>
      </c>
      <c r="R439" s="92">
        <f t="shared" si="523"/>
        <v>2640</v>
      </c>
      <c r="S439" s="18">
        <f t="shared" si="524"/>
        <v>5.28</v>
      </c>
      <c r="T439" s="51"/>
      <c r="U439" s="53"/>
      <c r="V439" s="51"/>
      <c r="W439" s="53"/>
      <c r="X439" s="250">
        <v>2E-3</v>
      </c>
      <c r="Y439" s="312">
        <v>2470</v>
      </c>
      <c r="Z439" s="18">
        <f t="shared" si="525"/>
        <v>4.9400000000000004</v>
      </c>
      <c r="AA439" s="14">
        <f t="shared" si="526"/>
        <v>2470</v>
      </c>
      <c r="AB439" s="18">
        <f t="shared" si="527"/>
        <v>4.9400000000000004</v>
      </c>
    </row>
    <row r="440" spans="1:28" s="50" customFormat="1">
      <c r="A440" s="46"/>
      <c r="B440" s="89" t="s">
        <v>295</v>
      </c>
      <c r="C440" s="82"/>
      <c r="D440" s="84">
        <f>SUM(D418:D439)</f>
        <v>952.92000000000041</v>
      </c>
      <c r="E440" s="82"/>
      <c r="F440" s="84">
        <f>SUM(F418:F439)</f>
        <v>952.92000000000041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1171.3200000000002</v>
      </c>
      <c r="R440" s="85"/>
      <c r="S440" s="84">
        <f>SUM(S418:S439)</f>
        <v>1171.3200000000002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2470</v>
      </c>
      <c r="Z440" s="84">
        <f>SUM(Z418:Z439)</f>
        <v>1080.3550000000002</v>
      </c>
      <c r="AA440" s="276"/>
      <c r="AB440" s="84">
        <f>SUM(AB418:AB439)</f>
        <v>1080.3550000000002</v>
      </c>
    </row>
    <row r="441" spans="1:28" s="50" customFormat="1" ht="31.5">
      <c r="A441" s="46"/>
      <c r="B441" s="89" t="s">
        <v>296</v>
      </c>
      <c r="C441" s="82"/>
      <c r="D441" s="84">
        <f>D416+D440</f>
        <v>1002.9200000000004</v>
      </c>
      <c r="E441" s="82"/>
      <c r="F441" s="84">
        <f>F416+F440</f>
        <v>1002.9200000000004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2409.92</v>
      </c>
      <c r="R441" s="85"/>
      <c r="S441" s="84">
        <f>S416+S440</f>
        <v>2409.92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2470</v>
      </c>
      <c r="Z441" s="84">
        <f>Z416+Z440</f>
        <v>1107.4550000000002</v>
      </c>
      <c r="AA441" s="276"/>
      <c r="AB441" s="84">
        <f>AB416+AB440</f>
        <v>1107.4550000000002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1002.9200000000004</v>
      </c>
      <c r="E514" s="228">
        <f t="shared" ref="E514" si="547">E440</f>
        <v>0</v>
      </c>
      <c r="F514" s="11">
        <f>F441</f>
        <v>1002.9200000000004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2409.92</v>
      </c>
      <c r="R514" s="199">
        <f>R422</f>
        <v>22</v>
      </c>
      <c r="S514" s="11">
        <f>S441</f>
        <v>2409.92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2470</v>
      </c>
      <c r="Z514" s="11">
        <f>Z441</f>
        <v>1107.4550000000002</v>
      </c>
      <c r="AA514" s="199">
        <f>AA422</f>
        <v>20</v>
      </c>
      <c r="AB514" s="11">
        <f>AB441</f>
        <v>1107.4550000000002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1002.9200000000004</v>
      </c>
      <c r="E515" s="228">
        <f t="shared" ref="E515" si="554">E514</f>
        <v>0</v>
      </c>
      <c r="F515" s="11">
        <f>F514</f>
        <v>1002.9200000000004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2409.92</v>
      </c>
      <c r="R515" s="199">
        <f t="shared" ref="R515:U515" si="558">R514</f>
        <v>22</v>
      </c>
      <c r="S515" s="11">
        <f>S514</f>
        <v>2409.92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2470</v>
      </c>
      <c r="Z515" s="11">
        <f>Z514</f>
        <v>1107.4550000000002</v>
      </c>
      <c r="AA515" s="199">
        <f t="shared" si="560"/>
        <v>20</v>
      </c>
      <c r="AB515" s="11">
        <f>AB514</f>
        <v>1107.4550000000002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9955.8065999999999</v>
      </c>
      <c r="E516" s="228">
        <f t="shared" ref="E516" si="561">E515+E403</f>
        <v>0</v>
      </c>
      <c r="F516" s="11">
        <f>F403+F515</f>
        <v>8270.4519999999993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1090.0899999999999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12367.247601487501</v>
      </c>
      <c r="R516" s="199">
        <f t="shared" ref="R516:T516" si="565">R515+R403</f>
        <v>22</v>
      </c>
      <c r="S516" s="11">
        <f>S403+S515</f>
        <v>13457.337601487499</v>
      </c>
      <c r="T516" s="228">
        <f t="shared" si="565"/>
        <v>0</v>
      </c>
      <c r="U516" s="11">
        <f>U403+U515</f>
        <v>1090.0899999999999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2470</v>
      </c>
      <c r="Z516" s="11">
        <f>Z403+Z515</f>
        <v>10242.838800000001</v>
      </c>
      <c r="AA516" s="199">
        <f t="shared" si="566"/>
        <v>20</v>
      </c>
      <c r="AB516" s="11">
        <f>AB403+AB515</f>
        <v>11332.928800000002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Ranga Reddy&amp;C&amp;"-,Bold"&amp;18Costing Sheets for AWP&amp;&amp;B 2017-18 - SSA-RTE&amp;R&amp;"-,Bold"&amp;20Annexure-XII(Rs. in lakh)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7">
    <tabColor theme="5" tint="-0.249977111117893"/>
  </sheetPr>
  <dimension ref="A1:AC517"/>
  <sheetViews>
    <sheetView showZeros="0" zoomScale="70" zoomScaleNormal="70" zoomScaleSheetLayoutView="70" workbookViewId="0">
      <pane xSplit="2" ySplit="5" topLeftCell="N431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177</v>
      </c>
      <c r="Q145" s="18">
        <f t="shared" ref="Q145:Q146" si="141">O145*P145</f>
        <v>5.31</v>
      </c>
      <c r="R145" s="92">
        <f t="shared" ref="R145:R146" si="142">P145</f>
        <v>177</v>
      </c>
      <c r="S145" s="18">
        <f t="shared" ref="S145:S146" si="143">L145+Q145</f>
        <v>5.31</v>
      </c>
      <c r="T145" s="16"/>
      <c r="U145" s="18"/>
      <c r="V145" s="16"/>
      <c r="W145" s="18"/>
      <c r="X145" s="21">
        <v>0.03</v>
      </c>
      <c r="Y145" s="14">
        <v>177</v>
      </c>
      <c r="Z145" s="18">
        <f t="shared" ref="Z145:Z146" si="144">X145*Y145</f>
        <v>5.31</v>
      </c>
      <c r="AA145" s="14">
        <f t="shared" ref="AA145:AA146" si="145">Y145</f>
        <v>177</v>
      </c>
      <c r="AB145" s="18">
        <f t="shared" ref="AB145:AB146" si="146">U145+Z145</f>
        <v>5.31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177</v>
      </c>
      <c r="Q147" s="84">
        <f t="shared" si="149"/>
        <v>5.31</v>
      </c>
      <c r="R147" s="276">
        <f t="shared" si="149"/>
        <v>177</v>
      </c>
      <c r="S147" s="84">
        <f t="shared" si="149"/>
        <v>5.31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177</v>
      </c>
      <c r="Z147" s="84">
        <f t="shared" si="151"/>
        <v>5.31</v>
      </c>
      <c r="AA147" s="276">
        <f t="shared" si="151"/>
        <v>177</v>
      </c>
      <c r="AB147" s="84">
        <f t="shared" si="151"/>
        <v>5.31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511</v>
      </c>
      <c r="D164" s="18">
        <f>C164*O164</f>
        <v>30.66</v>
      </c>
      <c r="E164" s="19">
        <v>357</v>
      </c>
      <c r="F164" s="18"/>
      <c r="G164" s="8">
        <f t="shared" ref="G164:H167" si="182">E164/C164*100</f>
        <v>69.863013698630141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531</v>
      </c>
      <c r="Q166" s="18">
        <f t="shared" si="183"/>
        <v>15.93</v>
      </c>
      <c r="R166" s="92">
        <f t="shared" si="184"/>
        <v>531</v>
      </c>
      <c r="S166" s="18">
        <f t="shared" si="185"/>
        <v>15.93</v>
      </c>
      <c r="T166" s="16"/>
      <c r="U166" s="18"/>
      <c r="V166" s="16"/>
      <c r="W166" s="18"/>
      <c r="X166" s="21">
        <v>0.03</v>
      </c>
      <c r="Y166" s="14">
        <v>531</v>
      </c>
      <c r="Z166" s="18">
        <f t="shared" si="186"/>
        <v>15.93</v>
      </c>
      <c r="AA166" s="14">
        <f t="shared" si="187"/>
        <v>531</v>
      </c>
      <c r="AB166" s="18">
        <f t="shared" si="188"/>
        <v>15.93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511</v>
      </c>
      <c r="D168" s="84">
        <f>SUM(D164:D167)</f>
        <v>30.66</v>
      </c>
      <c r="E168" s="83">
        <f>SUM(E164:E167)</f>
        <v>357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531</v>
      </c>
      <c r="Q168" s="84">
        <f t="shared" si="191"/>
        <v>15.93</v>
      </c>
      <c r="R168" s="276">
        <f t="shared" si="191"/>
        <v>531</v>
      </c>
      <c r="S168" s="84">
        <f t="shared" si="191"/>
        <v>15.93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531</v>
      </c>
      <c r="Z168" s="84">
        <f t="shared" si="193"/>
        <v>15.93</v>
      </c>
      <c r="AA168" s="276">
        <f t="shared" si="193"/>
        <v>531</v>
      </c>
      <c r="AB168" s="84">
        <f t="shared" si="193"/>
        <v>15.93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357</v>
      </c>
      <c r="Q172" s="18">
        <f t="shared" si="195"/>
        <v>10.709999999999999</v>
      </c>
      <c r="R172" s="92">
        <f t="shared" si="196"/>
        <v>357</v>
      </c>
      <c r="S172" s="18">
        <f t="shared" si="197"/>
        <v>10.709999999999999</v>
      </c>
      <c r="T172" s="16"/>
      <c r="U172" s="18"/>
      <c r="V172" s="16"/>
      <c r="W172" s="18"/>
      <c r="X172" s="21">
        <v>0.03</v>
      </c>
      <c r="Y172" s="14">
        <v>357</v>
      </c>
      <c r="Z172" s="18">
        <f t="shared" si="198"/>
        <v>10.709999999999999</v>
      </c>
      <c r="AA172" s="14">
        <f t="shared" si="199"/>
        <v>357</v>
      </c>
      <c r="AB172" s="18">
        <f t="shared" si="200"/>
        <v>10.709999999999999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357</v>
      </c>
      <c r="Q174" s="84">
        <f t="shared" si="203"/>
        <v>10.709999999999999</v>
      </c>
      <c r="R174" s="276">
        <f t="shared" si="203"/>
        <v>357</v>
      </c>
      <c r="S174" s="84">
        <f t="shared" si="203"/>
        <v>10.709999999999999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357</v>
      </c>
      <c r="Z174" s="84">
        <f t="shared" si="205"/>
        <v>10.709999999999999</v>
      </c>
      <c r="AA174" s="276">
        <f t="shared" si="205"/>
        <v>357</v>
      </c>
      <c r="AB174" s="84">
        <f t="shared" si="205"/>
        <v>10.709999999999999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150</v>
      </c>
      <c r="D176" s="18">
        <f>C176*O176</f>
        <v>9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565</v>
      </c>
      <c r="Q176" s="18">
        <f t="shared" ref="Q176:Q179" si="207">O176*P176</f>
        <v>33.9</v>
      </c>
      <c r="R176" s="92">
        <f t="shared" ref="R176:R179" si="208">P176</f>
        <v>565</v>
      </c>
      <c r="S176" s="18">
        <f t="shared" ref="S176:S179" si="209">L176+Q176</f>
        <v>33.9</v>
      </c>
      <c r="T176" s="16"/>
      <c r="U176" s="18"/>
      <c r="V176" s="16"/>
      <c r="W176" s="18"/>
      <c r="X176" s="21">
        <v>0.06</v>
      </c>
      <c r="Y176" s="14">
        <v>565</v>
      </c>
      <c r="Z176" s="18">
        <f t="shared" ref="Z176:Z179" si="210">X176*Y176</f>
        <v>33.9</v>
      </c>
      <c r="AA176" s="14">
        <f t="shared" ref="AA176:AA179" si="211">Y176</f>
        <v>565</v>
      </c>
      <c r="AB176" s="18">
        <f t="shared" ref="AB176:AB179" si="212">U176+Z176</f>
        <v>33.9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150</v>
      </c>
      <c r="D180" s="84">
        <f>SUM(D176:D179)</f>
        <v>9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565</v>
      </c>
      <c r="Q180" s="84">
        <f t="shared" si="215"/>
        <v>33.9</v>
      </c>
      <c r="R180" s="276">
        <f t="shared" si="215"/>
        <v>565</v>
      </c>
      <c r="S180" s="84">
        <f t="shared" si="215"/>
        <v>33.9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565</v>
      </c>
      <c r="Z180" s="84">
        <f t="shared" si="217"/>
        <v>33.9</v>
      </c>
      <c r="AA180" s="276">
        <f t="shared" si="217"/>
        <v>565</v>
      </c>
      <c r="AB180" s="84">
        <f t="shared" si="217"/>
        <v>33.9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450</v>
      </c>
      <c r="Q184" s="18">
        <f t="shared" si="219"/>
        <v>45</v>
      </c>
      <c r="R184" s="92">
        <f t="shared" si="220"/>
        <v>450</v>
      </c>
      <c r="S184" s="18">
        <f t="shared" si="221"/>
        <v>45</v>
      </c>
      <c r="T184" s="16"/>
      <c r="U184" s="18"/>
      <c r="V184" s="16"/>
      <c r="W184" s="18"/>
      <c r="X184" s="21">
        <v>0.1</v>
      </c>
      <c r="Y184" s="14">
        <v>450</v>
      </c>
      <c r="Z184" s="18">
        <f t="shared" si="222"/>
        <v>45</v>
      </c>
      <c r="AA184" s="14">
        <f t="shared" si="223"/>
        <v>450</v>
      </c>
      <c r="AB184" s="18">
        <f t="shared" si="224"/>
        <v>45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450</v>
      </c>
      <c r="Q186" s="84">
        <f t="shared" si="227"/>
        <v>45</v>
      </c>
      <c r="R186" s="276">
        <f t="shared" si="227"/>
        <v>450</v>
      </c>
      <c r="S186" s="84">
        <f t="shared" si="227"/>
        <v>45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450</v>
      </c>
      <c r="Z186" s="84">
        <f t="shared" si="229"/>
        <v>45</v>
      </c>
      <c r="AA186" s="276">
        <f t="shared" si="229"/>
        <v>450</v>
      </c>
      <c r="AB186" s="84">
        <f t="shared" si="229"/>
        <v>45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130</v>
      </c>
      <c r="Q190" s="18">
        <f t="shared" si="231"/>
        <v>3.9</v>
      </c>
      <c r="R190" s="92">
        <f t="shared" si="232"/>
        <v>130</v>
      </c>
      <c r="S190" s="18">
        <f t="shared" si="233"/>
        <v>3.9</v>
      </c>
      <c r="T190" s="16"/>
      <c r="U190" s="18"/>
      <c r="V190" s="16"/>
      <c r="W190" s="18"/>
      <c r="X190" s="21">
        <v>0.03</v>
      </c>
      <c r="Y190" s="14">
        <v>0</v>
      </c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130</v>
      </c>
      <c r="Q192" s="84">
        <f t="shared" si="239"/>
        <v>3.9</v>
      </c>
      <c r="R192" s="276">
        <f t="shared" si="239"/>
        <v>130</v>
      </c>
      <c r="S192" s="84">
        <f t="shared" si="239"/>
        <v>3.9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661</v>
      </c>
      <c r="D193" s="84">
        <f>D156+D162+D168+D174+D180+D186+D192</f>
        <v>39.659999999999997</v>
      </c>
      <c r="E193" s="83">
        <f>E156+E162+E168+E174+E180+E186+E192</f>
        <v>357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2033</v>
      </c>
      <c r="Q193" s="84">
        <f t="shared" si="244"/>
        <v>109.44</v>
      </c>
      <c r="R193" s="276">
        <f t="shared" si="244"/>
        <v>2033</v>
      </c>
      <c r="S193" s="84">
        <f t="shared" si="244"/>
        <v>109.44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1903</v>
      </c>
      <c r="Z193" s="84">
        <f t="shared" si="246"/>
        <v>105.53999999999999</v>
      </c>
      <c r="AA193" s="276">
        <f t="shared" si="246"/>
        <v>1903</v>
      </c>
      <c r="AB193" s="84">
        <f t="shared" si="246"/>
        <v>105.53999999999999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22899</v>
      </c>
      <c r="Q197" s="212">
        <f t="shared" ref="Q197:Q205" si="248">O197*P197</f>
        <v>34.348500000000001</v>
      </c>
      <c r="R197" s="313">
        <f t="shared" ref="R197:R205" si="249">P197</f>
        <v>22899</v>
      </c>
      <c r="S197" s="212">
        <f t="shared" ref="S197:S205" si="250">L197+Q197</f>
        <v>34.348500000000001</v>
      </c>
      <c r="T197" s="335"/>
      <c r="U197" s="212"/>
      <c r="V197" s="335"/>
      <c r="W197" s="212"/>
      <c r="X197" s="338">
        <v>1.5E-3</v>
      </c>
      <c r="Y197" s="214">
        <v>22899</v>
      </c>
      <c r="Z197" s="212">
        <f t="shared" ref="Z197:Z205" si="251">X197*Y197</f>
        <v>34.348500000000001</v>
      </c>
      <c r="AA197" s="214">
        <f t="shared" ref="AA197:AA205" si="252">Y197</f>
        <v>22899</v>
      </c>
      <c r="AB197" s="212">
        <f t="shared" ref="AB197:AB205" si="253">U197+Z197</f>
        <v>34.348500000000001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19</v>
      </c>
      <c r="Q198" s="212">
        <f t="shared" si="248"/>
        <v>2.8500000000000001E-2</v>
      </c>
      <c r="R198" s="313">
        <f t="shared" si="249"/>
        <v>19</v>
      </c>
      <c r="S198" s="212">
        <f t="shared" si="250"/>
        <v>2.8500000000000001E-2</v>
      </c>
      <c r="T198" s="335"/>
      <c r="U198" s="212"/>
      <c r="V198" s="335"/>
      <c r="W198" s="212"/>
      <c r="X198" s="338">
        <v>1.5E-3</v>
      </c>
      <c r="Y198" s="214">
        <v>19</v>
      </c>
      <c r="Z198" s="212">
        <f t="shared" si="251"/>
        <v>2.8500000000000001E-2</v>
      </c>
      <c r="AA198" s="214">
        <f t="shared" si="252"/>
        <v>19</v>
      </c>
      <c r="AB198" s="212">
        <f t="shared" si="253"/>
        <v>2.8500000000000001E-2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13</v>
      </c>
      <c r="Q199" s="212">
        <f t="shared" si="248"/>
        <v>1.95E-2</v>
      </c>
      <c r="R199" s="313">
        <f t="shared" si="249"/>
        <v>13</v>
      </c>
      <c r="S199" s="212">
        <f t="shared" si="250"/>
        <v>1.95E-2</v>
      </c>
      <c r="T199" s="335"/>
      <c r="U199" s="212"/>
      <c r="V199" s="335"/>
      <c r="W199" s="212"/>
      <c r="X199" s="338">
        <v>1.5E-3</v>
      </c>
      <c r="Y199" s="214">
        <v>13</v>
      </c>
      <c r="Z199" s="212">
        <f t="shared" si="251"/>
        <v>1.95E-2</v>
      </c>
      <c r="AA199" s="214">
        <f t="shared" si="252"/>
        <v>13</v>
      </c>
      <c r="AB199" s="212">
        <f t="shared" si="253"/>
        <v>1.95E-2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33338</v>
      </c>
      <c r="Q200" s="212">
        <f t="shared" si="248"/>
        <v>50.006999999999998</v>
      </c>
      <c r="R200" s="313">
        <f t="shared" si="249"/>
        <v>33338</v>
      </c>
      <c r="S200" s="212">
        <f t="shared" si="250"/>
        <v>50.006999999999998</v>
      </c>
      <c r="T200" s="335"/>
      <c r="U200" s="212"/>
      <c r="V200" s="335"/>
      <c r="W200" s="212"/>
      <c r="X200" s="338">
        <v>1.5E-3</v>
      </c>
      <c r="Y200" s="214">
        <v>33338</v>
      </c>
      <c r="Z200" s="212">
        <f t="shared" si="251"/>
        <v>50.006999999999998</v>
      </c>
      <c r="AA200" s="214">
        <f t="shared" si="252"/>
        <v>33338</v>
      </c>
      <c r="AB200" s="212">
        <f t="shared" si="253"/>
        <v>50.006999999999998</v>
      </c>
    </row>
    <row r="201" spans="1:28" s="339" customFormat="1">
      <c r="A201" s="211"/>
      <c r="B201" s="335" t="s">
        <v>128</v>
      </c>
      <c r="C201" s="336">
        <v>31</v>
      </c>
      <c r="D201" s="212">
        <f>C201*0.0015</f>
        <v>4.65E-2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32</v>
      </c>
      <c r="Q201" s="212">
        <f t="shared" si="248"/>
        <v>4.8000000000000001E-2</v>
      </c>
      <c r="R201" s="313">
        <f t="shared" si="249"/>
        <v>32</v>
      </c>
      <c r="S201" s="212">
        <f t="shared" si="250"/>
        <v>4.8000000000000001E-2</v>
      </c>
      <c r="T201" s="335"/>
      <c r="U201" s="212"/>
      <c r="V201" s="335"/>
      <c r="W201" s="212"/>
      <c r="X201" s="338">
        <v>1.5E-3</v>
      </c>
      <c r="Y201" s="214">
        <v>32</v>
      </c>
      <c r="Z201" s="212">
        <f t="shared" si="251"/>
        <v>4.8000000000000001E-2</v>
      </c>
      <c r="AA201" s="214">
        <f t="shared" si="252"/>
        <v>32</v>
      </c>
      <c r="AB201" s="212">
        <f t="shared" si="253"/>
        <v>4.8000000000000001E-2</v>
      </c>
    </row>
    <row r="202" spans="1:28" s="339" customFormat="1">
      <c r="A202" s="211"/>
      <c r="B202" s="335" t="s">
        <v>129</v>
      </c>
      <c r="C202" s="336">
        <v>32</v>
      </c>
      <c r="D202" s="212">
        <f>C202*0.0015</f>
        <v>4.8000000000000001E-2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40</v>
      </c>
      <c r="Q202" s="212">
        <f t="shared" si="248"/>
        <v>0.06</v>
      </c>
      <c r="R202" s="313">
        <f t="shared" si="249"/>
        <v>40</v>
      </c>
      <c r="S202" s="212">
        <f t="shared" si="250"/>
        <v>0.06</v>
      </c>
      <c r="T202" s="335"/>
      <c r="U202" s="212"/>
      <c r="V202" s="335"/>
      <c r="W202" s="212"/>
      <c r="X202" s="338">
        <v>1.5E-3</v>
      </c>
      <c r="Y202" s="214">
        <v>40</v>
      </c>
      <c r="Z202" s="212">
        <f t="shared" si="251"/>
        <v>0.06</v>
      </c>
      <c r="AA202" s="214">
        <f t="shared" si="252"/>
        <v>40</v>
      </c>
      <c r="AB202" s="212">
        <f t="shared" si="253"/>
        <v>0.06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37602</v>
      </c>
      <c r="Q203" s="212">
        <f t="shared" si="248"/>
        <v>94.004999999999995</v>
      </c>
      <c r="R203" s="313">
        <f t="shared" si="249"/>
        <v>37602</v>
      </c>
      <c r="S203" s="212">
        <f t="shared" si="250"/>
        <v>94.004999999999995</v>
      </c>
      <c r="T203" s="335"/>
      <c r="U203" s="212"/>
      <c r="V203" s="335"/>
      <c r="W203" s="212"/>
      <c r="X203" s="338">
        <v>2.5000000000000001E-3</v>
      </c>
      <c r="Y203" s="214">
        <v>37602</v>
      </c>
      <c r="Z203" s="212">
        <f t="shared" si="251"/>
        <v>94.004999999999995</v>
      </c>
      <c r="AA203" s="214">
        <f t="shared" si="252"/>
        <v>37602</v>
      </c>
      <c r="AB203" s="212">
        <f t="shared" si="253"/>
        <v>94.004999999999995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90</v>
      </c>
      <c r="D204" s="212">
        <f>C204*0.0025</f>
        <v>0.22500000000000001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31</v>
      </c>
      <c r="Q204" s="212">
        <f t="shared" si="248"/>
        <v>7.7499999999999999E-2</v>
      </c>
      <c r="R204" s="313">
        <f t="shared" si="249"/>
        <v>31</v>
      </c>
      <c r="S204" s="212">
        <f t="shared" si="250"/>
        <v>7.7499999999999999E-2</v>
      </c>
      <c r="T204" s="335"/>
      <c r="U204" s="212"/>
      <c r="V204" s="335"/>
      <c r="W204" s="212"/>
      <c r="X204" s="338">
        <v>2.5000000000000001E-3</v>
      </c>
      <c r="Y204" s="214">
        <v>31</v>
      </c>
      <c r="Z204" s="212">
        <f t="shared" si="251"/>
        <v>7.7499999999999999E-2</v>
      </c>
      <c r="AA204" s="214">
        <f t="shared" si="252"/>
        <v>31</v>
      </c>
      <c r="AB204" s="212">
        <f t="shared" si="253"/>
        <v>7.7499999999999999E-2</v>
      </c>
    </row>
    <row r="205" spans="1:28">
      <c r="A205" s="8">
        <f>+A204+0.01</f>
        <v>7.0399999999999991</v>
      </c>
      <c r="B205" s="16" t="s">
        <v>132</v>
      </c>
      <c r="C205" s="17">
        <v>31</v>
      </c>
      <c r="D205" s="18">
        <f>C205*0.0025</f>
        <v>7.7499999999999999E-2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73</v>
      </c>
      <c r="Q205" s="18">
        <f t="shared" si="248"/>
        <v>0.1825</v>
      </c>
      <c r="R205" s="92">
        <f t="shared" si="249"/>
        <v>73</v>
      </c>
      <c r="S205" s="18">
        <f t="shared" si="250"/>
        <v>0.1825</v>
      </c>
      <c r="T205" s="16"/>
      <c r="U205" s="18"/>
      <c r="V205" s="16"/>
      <c r="W205" s="18"/>
      <c r="X205" s="21">
        <v>2.5000000000000001E-3</v>
      </c>
      <c r="Y205" s="14">
        <v>73</v>
      </c>
      <c r="Z205" s="18">
        <f t="shared" si="251"/>
        <v>0.1825</v>
      </c>
      <c r="AA205" s="14">
        <f t="shared" si="252"/>
        <v>73</v>
      </c>
      <c r="AB205" s="18">
        <f t="shared" si="253"/>
        <v>0.1825</v>
      </c>
    </row>
    <row r="206" spans="1:28" s="50" customFormat="1">
      <c r="A206" s="46"/>
      <c r="B206" s="82" t="s">
        <v>104</v>
      </c>
      <c r="C206" s="83">
        <f>SUM(C197:C205)</f>
        <v>190</v>
      </c>
      <c r="D206" s="84">
        <f>SUM(D197:D205)</f>
        <v>0.40600000000000003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94047</v>
      </c>
      <c r="Q206" s="84">
        <f t="shared" si="256"/>
        <v>178.7765</v>
      </c>
      <c r="R206" s="276">
        <f t="shared" si="256"/>
        <v>94047</v>
      </c>
      <c r="S206" s="84">
        <f t="shared" si="256"/>
        <v>178.7765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94047</v>
      </c>
      <c r="Z206" s="84">
        <f t="shared" si="258"/>
        <v>178.7765</v>
      </c>
      <c r="AA206" s="276">
        <f t="shared" si="258"/>
        <v>94047</v>
      </c>
      <c r="AB206" s="84">
        <f t="shared" si="258"/>
        <v>178.7765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46349</v>
      </c>
      <c r="D208" s="18">
        <v>185.39600000000002</v>
      </c>
      <c r="E208" s="17">
        <f>C208</f>
        <v>46349</v>
      </c>
      <c r="F208" s="18">
        <f>D208</f>
        <v>185.39600000000002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48003</v>
      </c>
      <c r="Q208" s="18">
        <f t="shared" ref="Q208:Q211" si="260">O208*P208</f>
        <v>192.012</v>
      </c>
      <c r="R208" s="92">
        <f t="shared" ref="R208:R211" si="261">P208</f>
        <v>48003</v>
      </c>
      <c r="S208" s="18">
        <f t="shared" ref="S208:S211" si="262">L208+Q208</f>
        <v>192.012</v>
      </c>
      <c r="T208" s="16"/>
      <c r="U208" s="18"/>
      <c r="V208" s="16"/>
      <c r="W208" s="18"/>
      <c r="X208" s="21">
        <v>4.0000000000000001E-3</v>
      </c>
      <c r="Y208" s="14">
        <v>48003</v>
      </c>
      <c r="Z208" s="18">
        <f t="shared" ref="Z208:Z211" si="263">X208*Y208</f>
        <v>192.012</v>
      </c>
      <c r="AA208" s="14">
        <f t="shared" ref="AA208:AA211" si="264">Y208</f>
        <v>48003</v>
      </c>
      <c r="AB208" s="18">
        <f t="shared" ref="AB208:AB211" si="265">U208+Z208</f>
        <v>192.012</v>
      </c>
    </row>
    <row r="209" spans="1:28">
      <c r="A209" s="8">
        <f>+A208+0.01</f>
        <v>8.02</v>
      </c>
      <c r="B209" s="16" t="s">
        <v>135</v>
      </c>
      <c r="C209" s="17">
        <v>10555</v>
      </c>
      <c r="D209" s="18">
        <v>42.22</v>
      </c>
      <c r="E209" s="17">
        <f t="shared" ref="E209:F211" si="266">C209</f>
        <v>10555</v>
      </c>
      <c r="F209" s="18">
        <f t="shared" si="266"/>
        <v>42.22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10866</v>
      </c>
      <c r="Q209" s="18">
        <f t="shared" si="260"/>
        <v>43.463999999999999</v>
      </c>
      <c r="R209" s="92">
        <f t="shared" si="261"/>
        <v>10866</v>
      </c>
      <c r="S209" s="18">
        <f t="shared" si="262"/>
        <v>43.463999999999999</v>
      </c>
      <c r="T209" s="16"/>
      <c r="U209" s="18"/>
      <c r="V209" s="16"/>
      <c r="W209" s="18"/>
      <c r="X209" s="21">
        <v>4.0000000000000001E-3</v>
      </c>
      <c r="Y209" s="14">
        <v>10866</v>
      </c>
      <c r="Z209" s="18">
        <f t="shared" si="263"/>
        <v>43.463999999999999</v>
      </c>
      <c r="AA209" s="14">
        <f t="shared" si="264"/>
        <v>10866</v>
      </c>
      <c r="AB209" s="18">
        <f t="shared" si="265"/>
        <v>43.463999999999999</v>
      </c>
    </row>
    <row r="210" spans="1:28">
      <c r="A210" s="8">
        <f>+A209+0.01</f>
        <v>8.0299999999999994</v>
      </c>
      <c r="B210" s="16" t="s">
        <v>136</v>
      </c>
      <c r="C210" s="17">
        <v>8439</v>
      </c>
      <c r="D210" s="18">
        <v>33.756</v>
      </c>
      <c r="E210" s="17">
        <f t="shared" si="266"/>
        <v>8439</v>
      </c>
      <c r="F210" s="18">
        <f t="shared" si="266"/>
        <v>33.756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7865</v>
      </c>
      <c r="Q210" s="18">
        <f t="shared" si="260"/>
        <v>31.46</v>
      </c>
      <c r="R210" s="92">
        <f t="shared" si="261"/>
        <v>7865</v>
      </c>
      <c r="S210" s="18">
        <f t="shared" si="262"/>
        <v>31.46</v>
      </c>
      <c r="T210" s="16"/>
      <c r="U210" s="18"/>
      <c r="V210" s="16"/>
      <c r="W210" s="18"/>
      <c r="X210" s="21">
        <v>4.0000000000000001E-3</v>
      </c>
      <c r="Y210" s="14">
        <v>7865</v>
      </c>
      <c r="Z210" s="18">
        <f t="shared" si="263"/>
        <v>31.46</v>
      </c>
      <c r="AA210" s="14">
        <f t="shared" si="264"/>
        <v>7865</v>
      </c>
      <c r="AB210" s="18">
        <f t="shared" si="265"/>
        <v>31.46</v>
      </c>
    </row>
    <row r="211" spans="1:28">
      <c r="A211" s="8">
        <f>+A210+0.01</f>
        <v>8.0399999999999991</v>
      </c>
      <c r="B211" s="16" t="s">
        <v>137</v>
      </c>
      <c r="C211" s="17">
        <v>25288</v>
      </c>
      <c r="D211" s="18">
        <v>101.152</v>
      </c>
      <c r="E211" s="17">
        <f t="shared" si="266"/>
        <v>25288</v>
      </c>
      <c r="F211" s="18">
        <f t="shared" si="266"/>
        <v>101.152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24851</v>
      </c>
      <c r="Q211" s="18">
        <f t="shared" si="260"/>
        <v>99.403999999999996</v>
      </c>
      <c r="R211" s="92">
        <f t="shared" si="261"/>
        <v>24851</v>
      </c>
      <c r="S211" s="18">
        <f t="shared" si="262"/>
        <v>99.403999999999996</v>
      </c>
      <c r="T211" s="16"/>
      <c r="U211" s="18"/>
      <c r="V211" s="16"/>
      <c r="W211" s="18"/>
      <c r="X211" s="21">
        <v>4.0000000000000001E-3</v>
      </c>
      <c r="Y211" s="14">
        <v>24851</v>
      </c>
      <c r="Z211" s="18">
        <f t="shared" si="263"/>
        <v>99.403999999999996</v>
      </c>
      <c r="AA211" s="14">
        <f t="shared" si="264"/>
        <v>24851</v>
      </c>
      <c r="AB211" s="18">
        <f t="shared" si="265"/>
        <v>99.403999999999996</v>
      </c>
    </row>
    <row r="212" spans="1:28" s="50" customFormat="1">
      <c r="A212" s="46"/>
      <c r="B212" s="82" t="s">
        <v>106</v>
      </c>
      <c r="C212" s="83">
        <f>SUM(C208:C211)</f>
        <v>90631</v>
      </c>
      <c r="D212" s="84">
        <f>SUM(D208:D211)</f>
        <v>362.524</v>
      </c>
      <c r="E212" s="83">
        <f>SUM(E208:E211)</f>
        <v>90631</v>
      </c>
      <c r="F212" s="84">
        <f>SUM(F208:F211)</f>
        <v>362.524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91585</v>
      </c>
      <c r="Q212" s="84">
        <f t="shared" si="269"/>
        <v>366.34</v>
      </c>
      <c r="R212" s="276">
        <f t="shared" si="269"/>
        <v>91585</v>
      </c>
      <c r="S212" s="84">
        <f t="shared" si="269"/>
        <v>366.34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91585</v>
      </c>
      <c r="Z212" s="84">
        <f>SUM(Z208:Z211)</f>
        <v>366.34</v>
      </c>
      <c r="AA212" s="276">
        <f>SUM(AA208:AA211)</f>
        <v>91585</v>
      </c>
      <c r="AB212" s="84">
        <f>SUM(AB208:AB211)</f>
        <v>366.34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185</v>
      </c>
      <c r="D241" s="164">
        <f>C241*0.429*12</f>
        <v>952.37999999999988</v>
      </c>
      <c r="E241" s="163">
        <f>C241</f>
        <v>185</v>
      </c>
      <c r="F241" s="164">
        <f>D241</f>
        <v>952.37999999999988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185</v>
      </c>
      <c r="Q241" s="18">
        <f t="shared" ref="Q241:Q254" si="299">O241*P241*12</f>
        <v>1012.3199999999999</v>
      </c>
      <c r="R241" s="92">
        <f t="shared" ref="R241:R257" si="300">P241</f>
        <v>185</v>
      </c>
      <c r="S241" s="18">
        <f t="shared" ref="S241:S257" si="301">L241+Q241</f>
        <v>1012.3199999999999</v>
      </c>
      <c r="T241" s="162"/>
      <c r="U241" s="164"/>
      <c r="V241" s="162"/>
      <c r="W241" s="164"/>
      <c r="X241" s="166">
        <v>0.45600000000000002</v>
      </c>
      <c r="Y241" s="331">
        <v>185</v>
      </c>
      <c r="Z241" s="121">
        <f>X241*Y241*12</f>
        <v>1012.3199999999999</v>
      </c>
      <c r="AA241" s="321">
        <f>Y241</f>
        <v>185</v>
      </c>
      <c r="AB241" s="121">
        <f>U241+Z241</f>
        <v>1012.3199999999999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144</v>
      </c>
      <c r="D246" s="176">
        <f>C246*0.6006*12</f>
        <v>1037.8368</v>
      </c>
      <c r="E246" s="163">
        <f t="shared" ref="E246:E248" si="309">C246</f>
        <v>144</v>
      </c>
      <c r="F246" s="164">
        <f t="shared" ref="F246:F248" si="310">D246</f>
        <v>1037.8368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144</v>
      </c>
      <c r="Q246" s="18">
        <f t="shared" si="299"/>
        <v>1104.192</v>
      </c>
      <c r="R246" s="92">
        <f t="shared" si="300"/>
        <v>144</v>
      </c>
      <c r="S246" s="18">
        <f t="shared" si="301"/>
        <v>1104.192</v>
      </c>
      <c r="T246" s="174"/>
      <c r="U246" s="176"/>
      <c r="V246" s="174"/>
      <c r="W246" s="176"/>
      <c r="X246" s="177">
        <v>0.63900000000000001</v>
      </c>
      <c r="Y246" s="278">
        <v>144</v>
      </c>
      <c r="Z246" s="121">
        <f t="shared" ref="Z246:Z254" si="311">X246*Y246*12</f>
        <v>1104.192</v>
      </c>
      <c r="AA246" s="321">
        <f t="shared" si="306"/>
        <v>144</v>
      </c>
      <c r="AB246" s="121">
        <f t="shared" ref="AB246:AB257" si="312">U246+Z246</f>
        <v>1104.192</v>
      </c>
    </row>
    <row r="247" spans="1:28" s="125" customFormat="1">
      <c r="A247" s="118"/>
      <c r="B247" s="174" t="s">
        <v>151</v>
      </c>
      <c r="C247" s="175">
        <f t="shared" si="308"/>
        <v>114</v>
      </c>
      <c r="D247" s="176">
        <f t="shared" ref="D247:D248" si="313">C247*0.6006*12</f>
        <v>821.62080000000003</v>
      </c>
      <c r="E247" s="163">
        <f t="shared" si="309"/>
        <v>114</v>
      </c>
      <c r="F247" s="164">
        <f t="shared" si="310"/>
        <v>821.62080000000003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114</v>
      </c>
      <c r="Q247" s="18">
        <f t="shared" si="299"/>
        <v>874.15200000000004</v>
      </c>
      <c r="R247" s="92">
        <f t="shared" si="300"/>
        <v>114</v>
      </c>
      <c r="S247" s="18">
        <f t="shared" si="301"/>
        <v>874.15200000000004</v>
      </c>
      <c r="T247" s="174"/>
      <c r="U247" s="176"/>
      <c r="V247" s="174"/>
      <c r="W247" s="176"/>
      <c r="X247" s="177">
        <v>0.63900000000000001</v>
      </c>
      <c r="Y247" s="278">
        <v>114</v>
      </c>
      <c r="Z247" s="121">
        <f t="shared" si="311"/>
        <v>874.15200000000004</v>
      </c>
      <c r="AA247" s="321">
        <f t="shared" si="306"/>
        <v>114</v>
      </c>
      <c r="AB247" s="121">
        <f t="shared" si="312"/>
        <v>874.15200000000004</v>
      </c>
    </row>
    <row r="248" spans="1:28" s="125" customFormat="1">
      <c r="A248" s="118"/>
      <c r="B248" s="174" t="s">
        <v>152</v>
      </c>
      <c r="C248" s="175">
        <f t="shared" si="308"/>
        <v>154</v>
      </c>
      <c r="D248" s="176">
        <f t="shared" si="313"/>
        <v>1109.9088000000002</v>
      </c>
      <c r="E248" s="163">
        <f t="shared" si="309"/>
        <v>154</v>
      </c>
      <c r="F248" s="164">
        <f t="shared" si="310"/>
        <v>1109.9088000000002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154</v>
      </c>
      <c r="Q248" s="18">
        <f t="shared" si="299"/>
        <v>1180.8720000000001</v>
      </c>
      <c r="R248" s="92">
        <f t="shared" si="300"/>
        <v>154</v>
      </c>
      <c r="S248" s="18">
        <f t="shared" si="301"/>
        <v>1180.8720000000001</v>
      </c>
      <c r="T248" s="174"/>
      <c r="U248" s="176"/>
      <c r="V248" s="174"/>
      <c r="W248" s="176"/>
      <c r="X248" s="177">
        <v>0.63900000000000001</v>
      </c>
      <c r="Y248" s="278">
        <v>154</v>
      </c>
      <c r="Z248" s="121">
        <f t="shared" si="311"/>
        <v>1180.8720000000001</v>
      </c>
      <c r="AA248" s="321">
        <f t="shared" si="306"/>
        <v>154</v>
      </c>
      <c r="AB248" s="121">
        <f t="shared" si="312"/>
        <v>1180.8720000000001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94</v>
      </c>
      <c r="D255" s="176">
        <f>C255*0.12*10</f>
        <v>112.8</v>
      </c>
      <c r="E255" s="163">
        <f t="shared" ref="E255:E257" si="314">C255</f>
        <v>94</v>
      </c>
      <c r="F255" s="164">
        <f t="shared" ref="F255:F257" si="315">D255</f>
        <v>112.8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94</v>
      </c>
      <c r="Q255" s="18">
        <f>O255*P255*10</f>
        <v>112.8</v>
      </c>
      <c r="R255" s="92">
        <f t="shared" si="300"/>
        <v>94</v>
      </c>
      <c r="S255" s="18">
        <f t="shared" si="301"/>
        <v>112.8</v>
      </c>
      <c r="T255" s="178"/>
      <c r="U255" s="176"/>
      <c r="V255" s="178"/>
      <c r="W255" s="176"/>
      <c r="X255" s="177">
        <v>0.12</v>
      </c>
      <c r="Y255" s="278">
        <v>94</v>
      </c>
      <c r="Z255" s="18">
        <f t="shared" ref="Z255:Z257" si="316">X255*Y255*10</f>
        <v>112.8</v>
      </c>
      <c r="AA255" s="321">
        <f t="shared" si="306"/>
        <v>94</v>
      </c>
      <c r="AB255" s="121">
        <f t="shared" si="312"/>
        <v>112.8</v>
      </c>
    </row>
    <row r="256" spans="1:28" s="125" customFormat="1">
      <c r="A256" s="118"/>
      <c r="B256" s="178" t="s">
        <v>157</v>
      </c>
      <c r="C256" s="175">
        <f t="shared" ref="C256:C257" si="317">P256</f>
        <v>77</v>
      </c>
      <c r="D256" s="176">
        <f t="shared" ref="D256:D257" si="318">C256*0.12*10</f>
        <v>92.4</v>
      </c>
      <c r="E256" s="163">
        <f t="shared" si="314"/>
        <v>77</v>
      </c>
      <c r="F256" s="164">
        <f t="shared" si="315"/>
        <v>92.4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77</v>
      </c>
      <c r="Q256" s="18">
        <f>O256*P256*10</f>
        <v>92.4</v>
      </c>
      <c r="R256" s="92">
        <f t="shared" si="300"/>
        <v>77</v>
      </c>
      <c r="S256" s="18">
        <f t="shared" si="301"/>
        <v>92.4</v>
      </c>
      <c r="T256" s="178"/>
      <c r="U256" s="176"/>
      <c r="V256" s="178"/>
      <c r="W256" s="176"/>
      <c r="X256" s="177">
        <v>0.12</v>
      </c>
      <c r="Y256" s="278">
        <v>77</v>
      </c>
      <c r="Z256" s="18">
        <f t="shared" si="316"/>
        <v>92.4</v>
      </c>
      <c r="AA256" s="321">
        <f t="shared" si="306"/>
        <v>77</v>
      </c>
      <c r="AB256" s="121">
        <f t="shared" si="312"/>
        <v>92.4</v>
      </c>
    </row>
    <row r="257" spans="1:28" s="125" customFormat="1">
      <c r="A257" s="118"/>
      <c r="B257" s="178" t="s">
        <v>167</v>
      </c>
      <c r="C257" s="175">
        <f t="shared" si="317"/>
        <v>98</v>
      </c>
      <c r="D257" s="176">
        <f t="shared" si="318"/>
        <v>117.6</v>
      </c>
      <c r="E257" s="163">
        <f t="shared" si="314"/>
        <v>98</v>
      </c>
      <c r="F257" s="164">
        <f t="shared" si="315"/>
        <v>117.6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98</v>
      </c>
      <c r="Q257" s="18">
        <f>O257*P257*10</f>
        <v>117.6</v>
      </c>
      <c r="R257" s="92">
        <f t="shared" si="300"/>
        <v>98</v>
      </c>
      <c r="S257" s="18">
        <f t="shared" si="301"/>
        <v>117.6</v>
      </c>
      <c r="T257" s="178"/>
      <c r="U257" s="176"/>
      <c r="V257" s="178"/>
      <c r="W257" s="176"/>
      <c r="X257" s="177">
        <v>0.12</v>
      </c>
      <c r="Y257" s="278">
        <v>98</v>
      </c>
      <c r="Z257" s="18">
        <f t="shared" si="316"/>
        <v>117.6</v>
      </c>
      <c r="AA257" s="321">
        <f t="shared" si="306"/>
        <v>98</v>
      </c>
      <c r="AB257" s="121">
        <f t="shared" si="312"/>
        <v>117.6</v>
      </c>
    </row>
    <row r="258" spans="1:28" s="50" customFormat="1">
      <c r="A258" s="179"/>
      <c r="B258" s="159" t="s">
        <v>106</v>
      </c>
      <c r="C258" s="160">
        <f>SUM(C241:C257)</f>
        <v>866</v>
      </c>
      <c r="D258" s="161">
        <f>SUM(D241:D257)</f>
        <v>4244.5464000000002</v>
      </c>
      <c r="E258" s="160">
        <f>SUM(E241:E257)</f>
        <v>866</v>
      </c>
      <c r="F258" s="161">
        <f>SUM(F241:F257)</f>
        <v>4244.5464000000002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866</v>
      </c>
      <c r="Q258" s="161">
        <f t="shared" si="321"/>
        <v>4494.3360000000002</v>
      </c>
      <c r="R258" s="301">
        <f t="shared" si="321"/>
        <v>866</v>
      </c>
      <c r="S258" s="161">
        <f t="shared" si="321"/>
        <v>4494.3360000000002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866</v>
      </c>
      <c r="Z258" s="161">
        <f t="shared" si="323"/>
        <v>4494.3360000000002</v>
      </c>
      <c r="AA258" s="301">
        <f t="shared" si="323"/>
        <v>866</v>
      </c>
      <c r="AB258" s="161">
        <f t="shared" si="323"/>
        <v>4494.3360000000002</v>
      </c>
    </row>
    <row r="259" spans="1:28" s="50" customFormat="1">
      <c r="A259" s="179"/>
      <c r="B259" s="180" t="s">
        <v>10</v>
      </c>
      <c r="C259" s="181">
        <f>C258</f>
        <v>866</v>
      </c>
      <c r="D259" s="182">
        <f>D258</f>
        <v>4244.5464000000002</v>
      </c>
      <c r="E259" s="181">
        <f>E258</f>
        <v>866</v>
      </c>
      <c r="F259" s="182">
        <f>F258</f>
        <v>4244.5464000000002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866</v>
      </c>
      <c r="Q259" s="182">
        <f t="shared" si="326"/>
        <v>4494.3360000000002</v>
      </c>
      <c r="R259" s="304">
        <f t="shared" si="326"/>
        <v>866</v>
      </c>
      <c r="S259" s="182">
        <f t="shared" si="326"/>
        <v>4494.3360000000002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866</v>
      </c>
      <c r="Z259" s="182">
        <f t="shared" si="328"/>
        <v>4494.3360000000002</v>
      </c>
      <c r="AA259" s="304">
        <f t="shared" si="328"/>
        <v>866</v>
      </c>
      <c r="AB259" s="182">
        <f t="shared" si="328"/>
        <v>4494.3360000000002</v>
      </c>
    </row>
    <row r="260" spans="1:28" s="50" customFormat="1">
      <c r="A260" s="179"/>
      <c r="B260" s="180" t="s">
        <v>168</v>
      </c>
      <c r="C260" s="181">
        <f>C238+C259</f>
        <v>866</v>
      </c>
      <c r="D260" s="182">
        <f>D238+D259</f>
        <v>4244.5464000000002</v>
      </c>
      <c r="E260" s="181">
        <f>E238+E259</f>
        <v>866</v>
      </c>
      <c r="F260" s="182">
        <f>F238+F259</f>
        <v>4244.5464000000002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866</v>
      </c>
      <c r="Q260" s="182">
        <f t="shared" si="331"/>
        <v>4494.3360000000002</v>
      </c>
      <c r="R260" s="304">
        <f t="shared" si="331"/>
        <v>866</v>
      </c>
      <c r="S260" s="182">
        <f t="shared" si="331"/>
        <v>4494.3360000000002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866</v>
      </c>
      <c r="Z260" s="182">
        <f t="shared" si="333"/>
        <v>4494.3360000000002</v>
      </c>
      <c r="AA260" s="304">
        <f t="shared" si="333"/>
        <v>866</v>
      </c>
      <c r="AB260" s="182">
        <f t="shared" si="333"/>
        <v>4494.3360000000002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868</v>
      </c>
      <c r="D264" s="18">
        <v>6.0760000000000005</v>
      </c>
      <c r="E264" s="19">
        <v>762</v>
      </c>
      <c r="F264" s="18">
        <v>5.33</v>
      </c>
      <c r="G264" s="241">
        <f t="shared" ref="G264:G270" si="334">E264/C264*100</f>
        <v>87.78801843317973</v>
      </c>
      <c r="H264" s="18">
        <f t="shared" ref="H264:H270" si="335">F264/D264*100</f>
        <v>87.722185648452921</v>
      </c>
      <c r="I264" s="16"/>
      <c r="J264" s="20"/>
      <c r="K264" s="16"/>
      <c r="L264" s="18"/>
      <c r="M264" s="16"/>
      <c r="N264" s="18"/>
      <c r="O264" s="21">
        <v>0.01</v>
      </c>
      <c r="P264" s="92">
        <v>870</v>
      </c>
      <c r="Q264" s="18">
        <f>O264*P264</f>
        <v>8.7000000000000011</v>
      </c>
      <c r="R264" s="92">
        <f>P264</f>
        <v>870</v>
      </c>
      <c r="S264" s="18">
        <f>L264+Q264</f>
        <v>8.7000000000000011</v>
      </c>
      <c r="T264" s="16"/>
      <c r="U264" s="18"/>
      <c r="V264" s="16"/>
      <c r="W264" s="18"/>
      <c r="X264" s="21">
        <v>0.01</v>
      </c>
      <c r="Y264" s="14">
        <v>870</v>
      </c>
      <c r="Z264" s="18">
        <f>X264*Y264</f>
        <v>8.7000000000000011</v>
      </c>
      <c r="AA264" s="14">
        <f>Y264</f>
        <v>870</v>
      </c>
      <c r="AB264" s="18">
        <f>U264+Z264</f>
        <v>8.7000000000000011</v>
      </c>
    </row>
    <row r="265" spans="1:28" s="66" customFormat="1">
      <c r="A265" s="8"/>
      <c r="B265" s="16" t="s">
        <v>172</v>
      </c>
      <c r="C265" s="17">
        <v>987</v>
      </c>
      <c r="D265" s="18">
        <v>6.9089999999999998</v>
      </c>
      <c r="E265" s="19">
        <v>971</v>
      </c>
      <c r="F265" s="18">
        <v>4.37</v>
      </c>
      <c r="G265" s="241">
        <f t="shared" si="334"/>
        <v>98.378926038500509</v>
      </c>
      <c r="H265" s="18">
        <f t="shared" si="335"/>
        <v>63.250832247792729</v>
      </c>
      <c r="I265" s="16"/>
      <c r="J265" s="20"/>
      <c r="K265" s="16"/>
      <c r="L265" s="18"/>
      <c r="M265" s="16"/>
      <c r="N265" s="18"/>
      <c r="O265" s="21">
        <v>0.01</v>
      </c>
      <c r="P265" s="92">
        <v>979</v>
      </c>
      <c r="Q265" s="18">
        <f t="shared" ref="Q265:Q282" si="336">O265*P265</f>
        <v>9.7900000000000009</v>
      </c>
      <c r="R265" s="92">
        <f t="shared" ref="R265:R282" si="337">P265</f>
        <v>979</v>
      </c>
      <c r="S265" s="18">
        <f t="shared" ref="S265:S282" si="338">L265+Q265</f>
        <v>9.7900000000000009</v>
      </c>
      <c r="T265" s="16"/>
      <c r="U265" s="18"/>
      <c r="V265" s="16"/>
      <c r="W265" s="18"/>
      <c r="X265" s="21">
        <v>0.01</v>
      </c>
      <c r="Y265" s="14">
        <v>979</v>
      </c>
      <c r="Z265" s="18">
        <f t="shared" ref="Z265:Z270" si="339">X265*Y265</f>
        <v>9.7900000000000009</v>
      </c>
      <c r="AA265" s="14">
        <f t="shared" ref="AA265:AA270" si="340">Y265</f>
        <v>979</v>
      </c>
      <c r="AB265" s="18">
        <f t="shared" ref="AB265:AB270" si="341">U265+Z265</f>
        <v>9.7900000000000009</v>
      </c>
    </row>
    <row r="266" spans="1:28" s="66" customFormat="1">
      <c r="A266" s="8"/>
      <c r="B266" s="16" t="s">
        <v>173</v>
      </c>
      <c r="C266" s="17">
        <v>1242</v>
      </c>
      <c r="D266" s="18">
        <v>8.6940000000000008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1203</v>
      </c>
      <c r="Q266" s="18">
        <f t="shared" si="336"/>
        <v>12.030000000000001</v>
      </c>
      <c r="R266" s="92">
        <f t="shared" si="337"/>
        <v>1203</v>
      </c>
      <c r="S266" s="18">
        <f t="shared" si="338"/>
        <v>12.030000000000001</v>
      </c>
      <c r="T266" s="16"/>
      <c r="U266" s="18"/>
      <c r="V266" s="16"/>
      <c r="W266" s="18"/>
      <c r="X266" s="21">
        <v>0.01</v>
      </c>
      <c r="Y266" s="14">
        <v>1203</v>
      </c>
      <c r="Z266" s="18">
        <f t="shared" si="339"/>
        <v>12.030000000000001</v>
      </c>
      <c r="AA266" s="14">
        <f t="shared" si="340"/>
        <v>1203</v>
      </c>
      <c r="AB266" s="18">
        <f t="shared" si="341"/>
        <v>12.030000000000001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868</v>
      </c>
      <c r="D268" s="18">
        <v>5.2080000000000002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870</v>
      </c>
      <c r="Q268" s="18">
        <f t="shared" si="336"/>
        <v>8.7000000000000011</v>
      </c>
      <c r="R268" s="92">
        <f t="shared" si="337"/>
        <v>870</v>
      </c>
      <c r="S268" s="18">
        <f t="shared" si="338"/>
        <v>8.7000000000000011</v>
      </c>
      <c r="T268" s="16"/>
      <c r="U268" s="18"/>
      <c r="V268" s="16"/>
      <c r="W268" s="18"/>
      <c r="X268" s="21">
        <v>0.01</v>
      </c>
      <c r="Y268" s="14">
        <f>Y264</f>
        <v>870</v>
      </c>
      <c r="Z268" s="18">
        <f t="shared" si="339"/>
        <v>8.7000000000000011</v>
      </c>
      <c r="AA268" s="14">
        <f t="shared" si="340"/>
        <v>870</v>
      </c>
      <c r="AB268" s="18">
        <f t="shared" si="341"/>
        <v>8.7000000000000011</v>
      </c>
    </row>
    <row r="269" spans="1:28" s="66" customFormat="1">
      <c r="A269" s="8"/>
      <c r="B269" s="16" t="s">
        <v>172</v>
      </c>
      <c r="C269" s="17">
        <v>987</v>
      </c>
      <c r="D269" s="18">
        <v>5.9219999999999997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979</v>
      </c>
      <c r="Q269" s="18">
        <f t="shared" si="336"/>
        <v>9.7900000000000009</v>
      </c>
      <c r="R269" s="92">
        <f t="shared" si="337"/>
        <v>979</v>
      </c>
      <c r="S269" s="18">
        <f t="shared" si="338"/>
        <v>9.7900000000000009</v>
      </c>
      <c r="T269" s="16"/>
      <c r="U269" s="18"/>
      <c r="V269" s="16"/>
      <c r="W269" s="18"/>
      <c r="X269" s="21">
        <v>0.01</v>
      </c>
      <c r="Y269" s="14">
        <f>Y265</f>
        <v>979</v>
      </c>
      <c r="Z269" s="18">
        <f t="shared" si="339"/>
        <v>9.7900000000000009</v>
      </c>
      <c r="AA269" s="14">
        <f t="shared" si="340"/>
        <v>979</v>
      </c>
      <c r="AB269" s="18">
        <f t="shared" si="341"/>
        <v>9.7900000000000009</v>
      </c>
    </row>
    <row r="270" spans="1:28" s="66" customFormat="1">
      <c r="A270" s="8"/>
      <c r="B270" s="16" t="s">
        <v>173</v>
      </c>
      <c r="C270" s="17">
        <v>1242</v>
      </c>
      <c r="D270" s="18">
        <v>7.452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1203</v>
      </c>
      <c r="Q270" s="18">
        <f t="shared" si="336"/>
        <v>12.030000000000001</v>
      </c>
      <c r="R270" s="92">
        <f t="shared" si="337"/>
        <v>1203</v>
      </c>
      <c r="S270" s="18">
        <f t="shared" si="338"/>
        <v>12.030000000000001</v>
      </c>
      <c r="T270" s="16"/>
      <c r="U270" s="18"/>
      <c r="V270" s="16"/>
      <c r="W270" s="18"/>
      <c r="X270" s="21">
        <v>0.01</v>
      </c>
      <c r="Y270" s="14">
        <f>Y266</f>
        <v>1203</v>
      </c>
      <c r="Z270" s="18">
        <f t="shared" si="339"/>
        <v>12.030000000000001</v>
      </c>
      <c r="AA270" s="14">
        <f t="shared" si="340"/>
        <v>1203</v>
      </c>
      <c r="AB270" s="18">
        <f t="shared" si="341"/>
        <v>12.030000000000001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4</v>
      </c>
      <c r="D277" s="18">
        <v>5.6000000000000001E-2</v>
      </c>
      <c r="E277" s="17">
        <f>C277</f>
        <v>4</v>
      </c>
      <c r="F277" s="18">
        <f>D277</f>
        <v>5.6000000000000001E-2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4</v>
      </c>
      <c r="D278" s="18">
        <v>5.6000000000000001E-2</v>
      </c>
      <c r="E278" s="17">
        <f t="shared" ref="E278:E279" si="346">C278</f>
        <v>4</v>
      </c>
      <c r="F278" s="18">
        <f t="shared" ref="F278:F279" si="347">D278</f>
        <v>5.6000000000000001E-2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4</v>
      </c>
      <c r="D279" s="18">
        <v>5.6000000000000001E-2</v>
      </c>
      <c r="E279" s="17">
        <f t="shared" si="346"/>
        <v>4</v>
      </c>
      <c r="F279" s="18">
        <f t="shared" si="347"/>
        <v>5.6000000000000001E-2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151</v>
      </c>
      <c r="Q282" s="18">
        <f t="shared" si="336"/>
        <v>3.02</v>
      </c>
      <c r="R282" s="92">
        <f t="shared" si="337"/>
        <v>151</v>
      </c>
      <c r="S282" s="18">
        <f t="shared" si="338"/>
        <v>3.02</v>
      </c>
      <c r="T282" s="16"/>
      <c r="U282" s="18"/>
      <c r="V282" s="16"/>
      <c r="W282" s="18"/>
      <c r="X282" s="21">
        <v>1.6E-2</v>
      </c>
      <c r="Y282" s="14">
        <v>151</v>
      </c>
      <c r="Z282" s="18">
        <f t="shared" si="343"/>
        <v>2.4159999999999999</v>
      </c>
      <c r="AA282" s="14">
        <f t="shared" si="344"/>
        <v>151</v>
      </c>
      <c r="AB282" s="18">
        <f t="shared" si="345"/>
        <v>2.4159999999999999</v>
      </c>
    </row>
    <row r="283" spans="1:28" s="50" customFormat="1">
      <c r="A283" s="46"/>
      <c r="B283" s="82" t="s">
        <v>106</v>
      </c>
      <c r="C283" s="83">
        <f>SUM(C268:C282)</f>
        <v>3163</v>
      </c>
      <c r="D283" s="84">
        <f>SUM(D264:D282)</f>
        <v>41.308999999999983</v>
      </c>
      <c r="E283" s="83">
        <f>SUM(E268:E282)</f>
        <v>62</v>
      </c>
      <c r="F283" s="84">
        <f>SUM(F264:F282)</f>
        <v>10.667999999999997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3353</v>
      </c>
      <c r="Q283" s="84">
        <f t="shared" ref="Q283" si="355">SUM(Q264:Q282)</f>
        <v>67.14</v>
      </c>
      <c r="R283" s="276">
        <f t="shared" ref="R283" si="356">SUM(R268:R282)</f>
        <v>3353</v>
      </c>
      <c r="S283" s="84">
        <f t="shared" ref="S283" si="357">SUM(S264:S282)</f>
        <v>67.14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3353</v>
      </c>
      <c r="Z283" s="84">
        <f t="shared" ref="Z283" si="361">SUM(Z264:Z282)</f>
        <v>66.456000000000003</v>
      </c>
      <c r="AA283" s="276">
        <f t="shared" ref="AA283" si="362">SUM(AA268:AA282)</f>
        <v>3353</v>
      </c>
      <c r="AB283" s="84">
        <f t="shared" ref="AB283" si="363">SUM(AB264:AB282)</f>
        <v>66.456000000000003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34</v>
      </c>
      <c r="D287" s="185">
        <f>C287*12*0.16</f>
        <v>65.28</v>
      </c>
      <c r="E287" s="184">
        <f>C287</f>
        <v>34</v>
      </c>
      <c r="F287" s="185">
        <f>D287</f>
        <v>65.28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36</v>
      </c>
      <c r="Q287" s="18">
        <f>O287*P287*12</f>
        <v>76.031999999999996</v>
      </c>
      <c r="R287" s="92">
        <f t="shared" si="365"/>
        <v>36</v>
      </c>
      <c r="S287" s="18">
        <f t="shared" si="366"/>
        <v>76.031999999999996</v>
      </c>
      <c r="T287" s="183"/>
      <c r="U287" s="185"/>
      <c r="V287" s="183"/>
      <c r="W287" s="185"/>
      <c r="X287" s="188">
        <v>0.17599999999999999</v>
      </c>
      <c r="Y287" s="333">
        <v>36</v>
      </c>
      <c r="Z287" s="18">
        <f>X287*Y287*12</f>
        <v>76.031999999999996</v>
      </c>
      <c r="AA287" s="14">
        <f>Y287</f>
        <v>36</v>
      </c>
      <c r="AB287" s="18">
        <f>U287+Z287</f>
        <v>76.031999999999996</v>
      </c>
    </row>
    <row r="288" spans="1:28" s="66" customFormat="1">
      <c r="A288" s="8"/>
      <c r="B288" s="183" t="s">
        <v>188</v>
      </c>
      <c r="C288" s="184">
        <v>17</v>
      </c>
      <c r="D288" s="185">
        <f>C288*12*0.16</f>
        <v>32.64</v>
      </c>
      <c r="E288" s="184">
        <f t="shared" ref="E288:E296" si="368">C288</f>
        <v>17</v>
      </c>
      <c r="F288" s="185">
        <f t="shared" ref="F288:F296" si="369">D288</f>
        <v>32.64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18</v>
      </c>
      <c r="Q288" s="18">
        <f>O288*P288*12</f>
        <v>38.015999999999998</v>
      </c>
      <c r="R288" s="92">
        <f t="shared" si="365"/>
        <v>18</v>
      </c>
      <c r="S288" s="18">
        <f t="shared" si="366"/>
        <v>38.015999999999998</v>
      </c>
      <c r="T288" s="183"/>
      <c r="U288" s="185"/>
      <c r="V288" s="183"/>
      <c r="W288" s="185"/>
      <c r="X288" s="188">
        <v>0.17599999999999999</v>
      </c>
      <c r="Y288" s="333">
        <v>18</v>
      </c>
      <c r="Z288" s="18">
        <f t="shared" ref="Z288:Z290" si="370">X288*Y288*12</f>
        <v>38.015999999999998</v>
      </c>
      <c r="AA288" s="14">
        <f t="shared" ref="AA288:AA290" si="371">Y288</f>
        <v>18</v>
      </c>
      <c r="AB288" s="18">
        <f t="shared" ref="AB288:AB290" si="372">U288+Z288</f>
        <v>38.015999999999998</v>
      </c>
    </row>
    <row r="289" spans="1:28" s="66" customFormat="1">
      <c r="A289" s="8"/>
      <c r="B289" s="183" t="s">
        <v>189</v>
      </c>
      <c r="C289" s="184">
        <v>17</v>
      </c>
      <c r="D289" s="185">
        <f>C289*12*0.16</f>
        <v>32.64</v>
      </c>
      <c r="E289" s="184">
        <f t="shared" si="368"/>
        <v>17</v>
      </c>
      <c r="F289" s="185">
        <f t="shared" si="369"/>
        <v>32.64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18</v>
      </c>
      <c r="Q289" s="18">
        <f>O289*P289*12</f>
        <v>38.015999999999998</v>
      </c>
      <c r="R289" s="92">
        <f t="shared" si="365"/>
        <v>18</v>
      </c>
      <c r="S289" s="18">
        <f t="shared" si="366"/>
        <v>38.015999999999998</v>
      </c>
      <c r="T289" s="183"/>
      <c r="U289" s="185"/>
      <c r="V289" s="183"/>
      <c r="W289" s="185"/>
      <c r="X289" s="188">
        <v>0.17599999999999999</v>
      </c>
      <c r="Y289" s="333">
        <v>18</v>
      </c>
      <c r="Z289" s="18">
        <f t="shared" si="370"/>
        <v>38.015999999999998</v>
      </c>
      <c r="AA289" s="14">
        <f t="shared" si="371"/>
        <v>18</v>
      </c>
      <c r="AB289" s="18">
        <f t="shared" si="372"/>
        <v>38.015999999999998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18</v>
      </c>
      <c r="Q290" s="18">
        <f>O290*P290*12</f>
        <v>25.92</v>
      </c>
      <c r="R290" s="92">
        <f t="shared" si="365"/>
        <v>18</v>
      </c>
      <c r="S290" s="18">
        <f t="shared" si="366"/>
        <v>25.92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1</v>
      </c>
      <c r="Q291" s="18">
        <f>O291*P291</f>
        <v>1</v>
      </c>
      <c r="R291" s="92">
        <f t="shared" si="365"/>
        <v>1</v>
      </c>
      <c r="S291" s="18">
        <f t="shared" si="366"/>
        <v>1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17</v>
      </c>
      <c r="Q292" s="18">
        <f>O292*P292</f>
        <v>17</v>
      </c>
      <c r="R292" s="92">
        <f t="shared" si="365"/>
        <v>17</v>
      </c>
      <c r="S292" s="18">
        <f t="shared" si="366"/>
        <v>17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17</v>
      </c>
      <c r="D293" s="185">
        <f>C293*0.5</f>
        <v>8.5</v>
      </c>
      <c r="E293" s="184">
        <f t="shared" si="368"/>
        <v>17</v>
      </c>
      <c r="F293" s="185">
        <f t="shared" si="369"/>
        <v>8.5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18</v>
      </c>
      <c r="Q293" s="18">
        <f t="shared" ref="Q293:Q296" si="376">O293*P293</f>
        <v>9</v>
      </c>
      <c r="R293" s="92">
        <f t="shared" ref="R293:R296" si="377">P293</f>
        <v>18</v>
      </c>
      <c r="S293" s="18">
        <f t="shared" ref="S293:S296" si="378">L293+Q293</f>
        <v>9</v>
      </c>
      <c r="T293" s="16"/>
      <c r="U293" s="18"/>
      <c r="V293" s="16"/>
      <c r="W293" s="18"/>
      <c r="X293" s="21">
        <v>0.5</v>
      </c>
      <c r="Y293" s="14">
        <v>18</v>
      </c>
      <c r="Z293" s="18">
        <f t="shared" si="373"/>
        <v>9</v>
      </c>
      <c r="AA293" s="14">
        <f t="shared" si="374"/>
        <v>18</v>
      </c>
      <c r="AB293" s="18">
        <f t="shared" si="375"/>
        <v>9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17</v>
      </c>
      <c r="D294" s="185">
        <f>C294*0.3</f>
        <v>5.0999999999999996</v>
      </c>
      <c r="E294" s="184">
        <f t="shared" si="368"/>
        <v>17</v>
      </c>
      <c r="F294" s="185">
        <f t="shared" si="369"/>
        <v>5.0999999999999996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18</v>
      </c>
      <c r="Q294" s="18">
        <f t="shared" si="376"/>
        <v>5.3999999999999995</v>
      </c>
      <c r="R294" s="92">
        <f t="shared" si="377"/>
        <v>18</v>
      </c>
      <c r="S294" s="18">
        <f t="shared" si="378"/>
        <v>5.3999999999999995</v>
      </c>
      <c r="T294" s="183"/>
      <c r="U294" s="185"/>
      <c r="V294" s="183"/>
      <c r="W294" s="185"/>
      <c r="X294" s="188">
        <v>0.3</v>
      </c>
      <c r="Y294" s="333">
        <v>18</v>
      </c>
      <c r="Z294" s="18">
        <f t="shared" si="373"/>
        <v>5.3999999999999995</v>
      </c>
      <c r="AA294" s="14">
        <f t="shared" si="374"/>
        <v>18</v>
      </c>
      <c r="AB294" s="18">
        <f t="shared" si="375"/>
        <v>5.3999999999999995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18</v>
      </c>
      <c r="Q295" s="18">
        <f t="shared" si="376"/>
        <v>1.8</v>
      </c>
      <c r="R295" s="92">
        <f t="shared" si="377"/>
        <v>18</v>
      </c>
      <c r="S295" s="18">
        <f t="shared" si="378"/>
        <v>1.8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18</v>
      </c>
      <c r="Q296" s="18">
        <f t="shared" si="376"/>
        <v>1.8</v>
      </c>
      <c r="R296" s="92">
        <f t="shared" si="377"/>
        <v>18</v>
      </c>
      <c r="S296" s="18">
        <f t="shared" si="378"/>
        <v>1.8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17</v>
      </c>
      <c r="D297" s="84">
        <f>SUM(D287:D296)</f>
        <v>144.16</v>
      </c>
      <c r="E297" s="83">
        <f>E293</f>
        <v>17</v>
      </c>
      <c r="F297" s="84">
        <f>SUM(F287:F296)</f>
        <v>144.16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18</v>
      </c>
      <c r="Q297" s="84">
        <f t="shared" ref="Q297" si="386">SUM(Q287:Q296)</f>
        <v>213.98400000000001</v>
      </c>
      <c r="R297" s="276">
        <f t="shared" ref="R297" si="387">R293</f>
        <v>18</v>
      </c>
      <c r="S297" s="84">
        <f t="shared" ref="S297" si="388">SUM(S287:S296)</f>
        <v>213.98400000000001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18</v>
      </c>
      <c r="Z297" s="84">
        <f t="shared" ref="Z297" si="391">SUM(Z287:Z296)</f>
        <v>166.464</v>
      </c>
      <c r="AA297" s="276">
        <f t="shared" ref="AA297" si="392">AA293</f>
        <v>18</v>
      </c>
      <c r="AB297" s="84">
        <f t="shared" ref="AB297" si="393">SUM(AB287:AB296)</f>
        <v>166.464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50</v>
      </c>
      <c r="D299" s="18">
        <f>C299*0.162*12</f>
        <v>97.199999999999989</v>
      </c>
      <c r="E299" s="17">
        <f>C299</f>
        <v>50</v>
      </c>
      <c r="F299" s="18">
        <f>D299</f>
        <v>97.199999999999989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64</v>
      </c>
      <c r="Q299" s="18">
        <f>O299*P299*12</f>
        <v>136.85759999999999</v>
      </c>
      <c r="R299" s="92">
        <f>P299</f>
        <v>64</v>
      </c>
      <c r="S299" s="18">
        <f>L299+Q299</f>
        <v>136.85759999999999</v>
      </c>
      <c r="T299" s="16"/>
      <c r="U299" s="18"/>
      <c r="V299" s="16"/>
      <c r="W299" s="18"/>
      <c r="X299" s="21">
        <v>0.1782</v>
      </c>
      <c r="Y299" s="14">
        <v>50</v>
      </c>
      <c r="Z299" s="18">
        <f>X299*Y299*12</f>
        <v>106.92</v>
      </c>
      <c r="AA299" s="14">
        <f>Y299</f>
        <v>50</v>
      </c>
      <c r="AB299" s="18">
        <f>U299+Z299</f>
        <v>106.92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64</v>
      </c>
      <c r="Q301" s="18">
        <f t="shared" ref="Q301:Q305" si="400">O301*P301</f>
        <v>6.4</v>
      </c>
      <c r="R301" s="92">
        <f t="shared" si="396"/>
        <v>64</v>
      </c>
      <c r="S301" s="18">
        <f t="shared" ref="S301:S305" si="401">L301+Q301</f>
        <v>6.4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50</v>
      </c>
      <c r="D302" s="18">
        <f>C302*0.1</f>
        <v>5</v>
      </c>
      <c r="E302" s="17">
        <f>C302</f>
        <v>50</v>
      </c>
      <c r="F302" s="18">
        <f>D302</f>
        <v>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64</v>
      </c>
      <c r="Q302" s="18">
        <f t="shared" si="400"/>
        <v>6.4</v>
      </c>
      <c r="R302" s="92">
        <f t="shared" si="396"/>
        <v>64</v>
      </c>
      <c r="S302" s="18">
        <f t="shared" si="401"/>
        <v>6.4</v>
      </c>
      <c r="T302" s="16"/>
      <c r="U302" s="18"/>
      <c r="V302" s="16"/>
      <c r="W302" s="18"/>
      <c r="X302" s="21">
        <v>0.1</v>
      </c>
      <c r="Y302" s="14">
        <v>50</v>
      </c>
      <c r="Z302" s="18">
        <f t="shared" si="402"/>
        <v>5</v>
      </c>
      <c r="AA302" s="14">
        <f t="shared" si="398"/>
        <v>50</v>
      </c>
      <c r="AB302" s="18">
        <f t="shared" si="403"/>
        <v>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50</v>
      </c>
      <c r="D303" s="185">
        <f>C303*0.12</f>
        <v>6</v>
      </c>
      <c r="E303" s="17">
        <f>C303</f>
        <v>50</v>
      </c>
      <c r="F303" s="18">
        <f>D303</f>
        <v>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64</v>
      </c>
      <c r="Q303" s="18">
        <f t="shared" si="400"/>
        <v>7.68</v>
      </c>
      <c r="R303" s="92">
        <f t="shared" si="396"/>
        <v>64</v>
      </c>
      <c r="S303" s="18">
        <f t="shared" si="401"/>
        <v>7.68</v>
      </c>
      <c r="T303" s="183"/>
      <c r="U303" s="185"/>
      <c r="V303" s="183"/>
      <c r="W303" s="185"/>
      <c r="X303" s="188">
        <v>0.12</v>
      </c>
      <c r="Y303" s="333">
        <v>50</v>
      </c>
      <c r="Z303" s="18">
        <f t="shared" si="402"/>
        <v>6</v>
      </c>
      <c r="AA303" s="14">
        <f t="shared" si="398"/>
        <v>50</v>
      </c>
      <c r="AB303" s="18">
        <f t="shared" si="403"/>
        <v>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64</v>
      </c>
      <c r="Q304" s="18">
        <f t="shared" si="400"/>
        <v>1.92</v>
      </c>
      <c r="R304" s="92">
        <f t="shared" si="396"/>
        <v>64</v>
      </c>
      <c r="S304" s="18">
        <f t="shared" si="401"/>
        <v>1.92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64</v>
      </c>
      <c r="Q305" s="18">
        <f t="shared" si="400"/>
        <v>1.28</v>
      </c>
      <c r="R305" s="92">
        <f t="shared" si="396"/>
        <v>64</v>
      </c>
      <c r="S305" s="18">
        <f t="shared" si="401"/>
        <v>1.28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50</v>
      </c>
      <c r="D306" s="84">
        <f>SUM(D299:D305)</f>
        <v>108.19999999999999</v>
      </c>
      <c r="E306" s="83"/>
      <c r="F306" s="84">
        <f>SUM(F299:F305)</f>
        <v>108.19999999999999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64</v>
      </c>
      <c r="Q306" s="84">
        <f>SUM(Q299:Q305)</f>
        <v>160.5376</v>
      </c>
      <c r="R306" s="276">
        <f>R302</f>
        <v>64</v>
      </c>
      <c r="S306" s="84">
        <f>SUM(S299:S305)</f>
        <v>160.5376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50</v>
      </c>
      <c r="Z306" s="84">
        <f>SUM(Z299:Z305)</f>
        <v>117.92</v>
      </c>
      <c r="AA306" s="276">
        <f>AA302</f>
        <v>50</v>
      </c>
      <c r="AB306" s="84">
        <f>SUM(AB299:AB305)</f>
        <v>117.92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16.670000000000002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16.670000000000002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870</v>
      </c>
      <c r="Q319" s="18">
        <f>O319*P319</f>
        <v>4.3500000000000005</v>
      </c>
      <c r="R319" s="92">
        <f>P319</f>
        <v>870</v>
      </c>
      <c r="S319" s="18">
        <f>L319+Q319</f>
        <v>4.3500000000000005</v>
      </c>
      <c r="T319" s="127"/>
      <c r="U319" s="129"/>
      <c r="V319" s="127"/>
      <c r="W319" s="129"/>
      <c r="X319" s="131">
        <v>5.0000000000000001E-3</v>
      </c>
      <c r="Y319" s="108">
        <v>870</v>
      </c>
      <c r="Z319" s="18">
        <f t="shared" ref="Z319:Z321" si="425">X319*Y319</f>
        <v>4.3500000000000005</v>
      </c>
      <c r="AA319" s="14">
        <f t="shared" ref="AA319:AA321" si="426">Y319</f>
        <v>870</v>
      </c>
      <c r="AB319" s="18">
        <f t="shared" ref="AB319:AB321" si="427">U319+Z319</f>
        <v>4.3500000000000005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979</v>
      </c>
      <c r="Q320" s="18">
        <f t="shared" ref="Q320:Q321" si="428">O320*P320</f>
        <v>4.8950000000000005</v>
      </c>
      <c r="R320" s="92">
        <f t="shared" ref="R320:R321" si="429">P320</f>
        <v>979</v>
      </c>
      <c r="S320" s="18">
        <f t="shared" ref="S320:S321" si="430">L320+Q320</f>
        <v>4.8950000000000005</v>
      </c>
      <c r="T320" s="127"/>
      <c r="U320" s="129"/>
      <c r="V320" s="127"/>
      <c r="W320" s="129"/>
      <c r="X320" s="131">
        <v>5.0000000000000001E-3</v>
      </c>
      <c r="Y320" s="108">
        <v>979</v>
      </c>
      <c r="Z320" s="18">
        <f t="shared" si="425"/>
        <v>4.8950000000000005</v>
      </c>
      <c r="AA320" s="14">
        <f t="shared" si="426"/>
        <v>979</v>
      </c>
      <c r="AB320" s="18">
        <f t="shared" si="427"/>
        <v>4.8950000000000005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1203</v>
      </c>
      <c r="Q321" s="18">
        <f t="shared" si="428"/>
        <v>6.0150000000000006</v>
      </c>
      <c r="R321" s="92">
        <f t="shared" si="429"/>
        <v>1203</v>
      </c>
      <c r="S321" s="18">
        <f t="shared" si="430"/>
        <v>6.0150000000000006</v>
      </c>
      <c r="T321" s="127"/>
      <c r="U321" s="129"/>
      <c r="V321" s="127"/>
      <c r="W321" s="129"/>
      <c r="X321" s="131">
        <v>5.0000000000000001E-3</v>
      </c>
      <c r="Y321" s="108">
        <v>1203</v>
      </c>
      <c r="Z321" s="18">
        <f t="shared" si="425"/>
        <v>6.0150000000000006</v>
      </c>
      <c r="AA321" s="14">
        <f t="shared" si="426"/>
        <v>1203</v>
      </c>
      <c r="AB321" s="18">
        <f t="shared" si="427"/>
        <v>6.0150000000000006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3052</v>
      </c>
      <c r="Q322" s="84">
        <f t="shared" si="433"/>
        <v>15.260000000000002</v>
      </c>
      <c r="R322" s="276">
        <f t="shared" si="433"/>
        <v>3052</v>
      </c>
      <c r="S322" s="84">
        <f t="shared" si="433"/>
        <v>15.260000000000002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3052</v>
      </c>
      <c r="Z322" s="84">
        <f>SUM(Z319:Z321)</f>
        <v>15.260000000000002</v>
      </c>
      <c r="AA322" s="276">
        <f>SUM(AA319:AA321)</f>
        <v>3052</v>
      </c>
      <c r="AB322" s="84">
        <f>SUM(AB319:AB321)</f>
        <v>15.260000000000002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865</v>
      </c>
      <c r="D324" s="18">
        <v>43.25</v>
      </c>
      <c r="E324" s="17">
        <f t="shared" ref="E324:F325" si="435">C324</f>
        <v>865</v>
      </c>
      <c r="F324" s="18">
        <f t="shared" si="435"/>
        <v>43.25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889</v>
      </c>
      <c r="Q324" s="18">
        <f t="shared" ref="Q324:Q325" si="436">O324*P324</f>
        <v>44.45</v>
      </c>
      <c r="R324" s="92">
        <f t="shared" ref="R324:R325" si="437">P324</f>
        <v>889</v>
      </c>
      <c r="S324" s="18">
        <f t="shared" ref="S324:S325" si="438">L324+Q324</f>
        <v>44.45</v>
      </c>
      <c r="T324" s="16"/>
      <c r="U324" s="18"/>
      <c r="V324" s="16"/>
      <c r="W324" s="18"/>
      <c r="X324" s="21">
        <v>0.05</v>
      </c>
      <c r="Y324" s="14">
        <v>882</v>
      </c>
      <c r="Z324" s="18">
        <f t="shared" ref="Z324:Z325" si="439">X324*Y324</f>
        <v>44.1</v>
      </c>
      <c r="AA324" s="14">
        <f t="shared" ref="AA324:AA325" si="440">Y324</f>
        <v>882</v>
      </c>
      <c r="AB324" s="18">
        <f t="shared" ref="AB324:AB325" si="441">U324+Z324</f>
        <v>44.1</v>
      </c>
      <c r="AC324" s="343">
        <f>P324-Y324</f>
        <v>7</v>
      </c>
    </row>
    <row r="325" spans="1:29" s="66" customFormat="1">
      <c r="A325" s="8">
        <v>17.02</v>
      </c>
      <c r="B325" s="16" t="s">
        <v>205</v>
      </c>
      <c r="C325" s="17">
        <v>317</v>
      </c>
      <c r="D325" s="18">
        <v>22.19</v>
      </c>
      <c r="E325" s="17">
        <f t="shared" si="435"/>
        <v>317</v>
      </c>
      <c r="F325" s="18">
        <f t="shared" si="435"/>
        <v>22.19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336</v>
      </c>
      <c r="Q325" s="18">
        <f t="shared" si="436"/>
        <v>23.520000000000003</v>
      </c>
      <c r="R325" s="92">
        <f t="shared" si="437"/>
        <v>336</v>
      </c>
      <c r="S325" s="18">
        <f t="shared" si="438"/>
        <v>23.520000000000003</v>
      </c>
      <c r="T325" s="16"/>
      <c r="U325" s="18"/>
      <c r="V325" s="16"/>
      <c r="W325" s="18"/>
      <c r="X325" s="21">
        <v>7.0000000000000007E-2</v>
      </c>
      <c r="Y325" s="14">
        <v>329</v>
      </c>
      <c r="Z325" s="18">
        <f t="shared" si="439"/>
        <v>23.03</v>
      </c>
      <c r="AA325" s="14">
        <f t="shared" si="440"/>
        <v>329</v>
      </c>
      <c r="AB325" s="18">
        <f t="shared" si="441"/>
        <v>23.03</v>
      </c>
      <c r="AC325" s="343">
        <f>P325-Y325</f>
        <v>7</v>
      </c>
    </row>
    <row r="326" spans="1:29" s="50" customFormat="1">
      <c r="A326" s="46"/>
      <c r="B326" s="82" t="s">
        <v>106</v>
      </c>
      <c r="C326" s="83">
        <f>SUM(C324:C325)</f>
        <v>1182</v>
      </c>
      <c r="D326" s="84">
        <f>SUM(D324:D325)</f>
        <v>65.44</v>
      </c>
      <c r="E326" s="83">
        <f>SUM(E324:E325)</f>
        <v>1182</v>
      </c>
      <c r="F326" s="84">
        <f>SUM(F324:F325)</f>
        <v>65.44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1225</v>
      </c>
      <c r="Q326" s="84">
        <f t="shared" si="444"/>
        <v>67.97</v>
      </c>
      <c r="R326" s="276">
        <f t="shared" si="444"/>
        <v>1225</v>
      </c>
      <c r="S326" s="84">
        <f t="shared" si="444"/>
        <v>67.97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1211</v>
      </c>
      <c r="Z326" s="84">
        <f t="shared" si="446"/>
        <v>67.13</v>
      </c>
      <c r="AA326" s="276">
        <f t="shared" si="446"/>
        <v>1211</v>
      </c>
      <c r="AB326" s="84">
        <f t="shared" si="446"/>
        <v>67.13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1186</v>
      </c>
      <c r="D332" s="18">
        <v>81.819999999999993</v>
      </c>
      <c r="E332" s="17">
        <f t="shared" ref="E332:F332" si="449">C332</f>
        <v>1186</v>
      </c>
      <c r="F332" s="18">
        <f t="shared" si="449"/>
        <v>81.819999999999993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1211</v>
      </c>
      <c r="Q332" s="18">
        <v>83.5</v>
      </c>
      <c r="R332" s="92">
        <f>P332</f>
        <v>1211</v>
      </c>
      <c r="S332" s="18">
        <f>L332+Q332</f>
        <v>83.5</v>
      </c>
      <c r="T332" s="16"/>
      <c r="U332" s="18"/>
      <c r="V332" s="16"/>
      <c r="W332" s="18"/>
      <c r="X332" s="21"/>
      <c r="Y332" s="14">
        <v>1211</v>
      </c>
      <c r="Z332" s="18">
        <v>83.5</v>
      </c>
      <c r="AA332" s="14">
        <f>Y332</f>
        <v>1211</v>
      </c>
      <c r="AB332" s="18">
        <f>U332+Z332</f>
        <v>83.5</v>
      </c>
    </row>
    <row r="333" spans="1:29" s="50" customFormat="1">
      <c r="A333" s="46"/>
      <c r="B333" s="82" t="s">
        <v>106</v>
      </c>
      <c r="C333" s="83">
        <f>C332</f>
        <v>1186</v>
      </c>
      <c r="D333" s="84">
        <f>D332</f>
        <v>81.819999999999993</v>
      </c>
      <c r="E333" s="83">
        <f>E332</f>
        <v>1186</v>
      </c>
      <c r="F333" s="84">
        <f>F332</f>
        <v>81.819999999999993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1211</v>
      </c>
      <c r="Q333" s="84">
        <f t="shared" si="452"/>
        <v>83.5</v>
      </c>
      <c r="R333" s="276">
        <f t="shared" si="452"/>
        <v>1211</v>
      </c>
      <c r="S333" s="84">
        <f t="shared" si="452"/>
        <v>83.5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1211</v>
      </c>
      <c r="Z333" s="84">
        <f>Z332</f>
        <v>83.5</v>
      </c>
      <c r="AA333" s="276">
        <f>AA332</f>
        <v>1211</v>
      </c>
      <c r="AB333" s="84">
        <f>AB332</f>
        <v>83.5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1218</v>
      </c>
      <c r="D336" s="18">
        <v>36.54</v>
      </c>
      <c r="E336" s="17">
        <f>C336</f>
        <v>1218</v>
      </c>
      <c r="F336" s="18">
        <f>D336</f>
        <v>36.54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1380</v>
      </c>
      <c r="Q336" s="18">
        <f>O336*P336</f>
        <v>41.4</v>
      </c>
      <c r="R336" s="92">
        <f>P336</f>
        <v>1380</v>
      </c>
      <c r="S336" s="18">
        <f>L336+Q336</f>
        <v>41.4</v>
      </c>
      <c r="T336" s="16"/>
      <c r="U336" s="18"/>
      <c r="V336" s="16"/>
      <c r="W336" s="18"/>
      <c r="X336" s="21">
        <v>0.03</v>
      </c>
      <c r="Y336" s="14">
        <v>1213</v>
      </c>
      <c r="Z336" s="18">
        <f t="shared" ref="Z336" si="454">X336*Y336</f>
        <v>36.39</v>
      </c>
      <c r="AA336" s="14">
        <f t="shared" ref="AA336" si="455">Y336</f>
        <v>1213</v>
      </c>
      <c r="AB336" s="18">
        <f t="shared" ref="AB336" si="456">U336+Z336</f>
        <v>36.39</v>
      </c>
    </row>
    <row r="337" spans="1:28" s="50" customFormat="1">
      <c r="A337" s="46"/>
      <c r="B337" s="82" t="s">
        <v>106</v>
      </c>
      <c r="C337" s="83">
        <f>C336</f>
        <v>1218</v>
      </c>
      <c r="D337" s="84">
        <f>D336</f>
        <v>36.54</v>
      </c>
      <c r="E337" s="83">
        <f>E336</f>
        <v>1218</v>
      </c>
      <c r="F337" s="84">
        <f>F336</f>
        <v>36.54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1380</v>
      </c>
      <c r="Q337" s="84">
        <f t="shared" si="459"/>
        <v>41.4</v>
      </c>
      <c r="R337" s="276">
        <f t="shared" si="459"/>
        <v>1380</v>
      </c>
      <c r="S337" s="84">
        <f t="shared" si="459"/>
        <v>41.4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1213</v>
      </c>
      <c r="Z337" s="84">
        <f t="shared" si="461"/>
        <v>36.39</v>
      </c>
      <c r="AA337" s="276">
        <f t="shared" si="461"/>
        <v>1213</v>
      </c>
      <c r="AB337" s="84">
        <f t="shared" si="461"/>
        <v>36.39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4.17</v>
      </c>
      <c r="E341" s="19"/>
      <c r="F341" s="18">
        <f t="shared" si="465"/>
        <v>4.17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4.16</v>
      </c>
      <c r="E342" s="19"/>
      <c r="F342" s="18">
        <f t="shared" si="465"/>
        <v>4.16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6450</v>
      </c>
      <c r="D346" s="18">
        <v>19.350000000000001</v>
      </c>
      <c r="E346" s="17">
        <v>6138</v>
      </c>
      <c r="F346" s="18">
        <v>18.414000000000001</v>
      </c>
      <c r="G346" s="8">
        <f>E346/C346*100</f>
        <v>95.16279069767441</v>
      </c>
      <c r="H346" s="18">
        <f>F346/D346*100</f>
        <v>95.16279069767441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7350</v>
      </c>
      <c r="Q346" s="18">
        <f>O346*P346</f>
        <v>22.05</v>
      </c>
      <c r="R346" s="92">
        <f>P346</f>
        <v>7350</v>
      </c>
      <c r="S346" s="18">
        <f>L346+Q346</f>
        <v>22.05</v>
      </c>
      <c r="T346" s="16"/>
      <c r="U346" s="18"/>
      <c r="V346" s="16"/>
      <c r="W346" s="18"/>
      <c r="X346" s="21">
        <v>3.0000000000000001E-3</v>
      </c>
      <c r="Y346" s="14">
        <v>6498</v>
      </c>
      <c r="Z346" s="18">
        <f t="shared" ref="Z346" si="469">X346*Y346</f>
        <v>19.494</v>
      </c>
      <c r="AA346" s="14">
        <f t="shared" ref="AA346" si="470">Y346</f>
        <v>6498</v>
      </c>
      <c r="AB346" s="18">
        <f t="shared" ref="AB346" si="471">U346+Z346</f>
        <v>19.494</v>
      </c>
    </row>
    <row r="347" spans="1:28" s="50" customFormat="1">
      <c r="A347" s="46"/>
      <c r="B347" s="47" t="s">
        <v>104</v>
      </c>
      <c r="C347" s="48">
        <f>C346</f>
        <v>6450</v>
      </c>
      <c r="D347" s="49">
        <f>D346</f>
        <v>19.350000000000001</v>
      </c>
      <c r="E347" s="48">
        <f>E346</f>
        <v>6138</v>
      </c>
      <c r="F347" s="49">
        <f>F346</f>
        <v>18.414000000000001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7350</v>
      </c>
      <c r="Q347" s="49">
        <f t="shared" si="474"/>
        <v>22.05</v>
      </c>
      <c r="R347" s="286">
        <f t="shared" si="474"/>
        <v>7350</v>
      </c>
      <c r="S347" s="49">
        <f t="shared" si="474"/>
        <v>22.05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6498</v>
      </c>
      <c r="Z347" s="49">
        <f>Z346</f>
        <v>19.494</v>
      </c>
      <c r="AA347" s="286">
        <f>AA346</f>
        <v>6498</v>
      </c>
      <c r="AB347" s="49">
        <f>AB346</f>
        <v>19.494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80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80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80</v>
      </c>
      <c r="T350" s="16">
        <v>0</v>
      </c>
      <c r="U350" s="18">
        <v>80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80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657.76</v>
      </c>
      <c r="E355" s="17">
        <f t="shared" si="476"/>
        <v>0</v>
      </c>
      <c r="F355" s="18">
        <f t="shared" si="477"/>
        <v>498.76</v>
      </c>
      <c r="G355" s="8" t="e">
        <f t="shared" si="486"/>
        <v>#DIV/0!</v>
      </c>
      <c r="H355" s="18">
        <f t="shared" si="486"/>
        <v>75.82704937971296</v>
      </c>
      <c r="I355" s="16"/>
      <c r="J355" s="20"/>
      <c r="K355" s="16">
        <v>0</v>
      </c>
      <c r="L355" s="18">
        <v>159</v>
      </c>
      <c r="M355" s="16"/>
      <c r="N355" s="18"/>
      <c r="O355" s="138">
        <v>8.3000000000000007</v>
      </c>
      <c r="P355" s="92">
        <v>21</v>
      </c>
      <c r="Q355" s="18">
        <f t="shared" si="479"/>
        <v>174.3</v>
      </c>
      <c r="R355" s="92">
        <f t="shared" si="480"/>
        <v>21</v>
      </c>
      <c r="S355" s="18">
        <f t="shared" si="481"/>
        <v>333.3</v>
      </c>
      <c r="T355" s="16">
        <v>0</v>
      </c>
      <c r="U355" s="18">
        <v>159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159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-3</v>
      </c>
      <c r="F356" s="18">
        <f t="shared" si="477"/>
        <v>-46.25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3</v>
      </c>
      <c r="L356" s="18">
        <v>46.25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55.5</v>
      </c>
      <c r="T356" s="16">
        <v>3</v>
      </c>
      <c r="U356" s="18">
        <v>46.25</v>
      </c>
      <c r="V356" s="16"/>
      <c r="W356" s="18"/>
      <c r="X356" s="138">
        <v>9.25</v>
      </c>
      <c r="Y356" s="14">
        <v>1</v>
      </c>
      <c r="Z356" s="18">
        <f t="shared" si="482"/>
        <v>9.25</v>
      </c>
      <c r="AA356" s="14">
        <f t="shared" si="483"/>
        <v>1</v>
      </c>
      <c r="AB356" s="18">
        <f t="shared" si="484"/>
        <v>55.5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52</v>
      </c>
      <c r="D359" s="129">
        <v>95.35</v>
      </c>
      <c r="E359" s="17">
        <f t="shared" si="476"/>
        <v>-25</v>
      </c>
      <c r="F359" s="18">
        <f t="shared" si="477"/>
        <v>0</v>
      </c>
      <c r="G359" s="8">
        <f t="shared" si="486"/>
        <v>-48.07692307692308</v>
      </c>
      <c r="H359" s="18">
        <f t="shared" si="486"/>
        <v>0</v>
      </c>
      <c r="I359" s="127"/>
      <c r="J359" s="130"/>
      <c r="K359" s="127">
        <v>77</v>
      </c>
      <c r="L359" s="129">
        <v>95.35</v>
      </c>
      <c r="M359" s="127"/>
      <c r="N359" s="129"/>
      <c r="O359" s="245">
        <v>2.1</v>
      </c>
      <c r="P359" s="92">
        <v>44</v>
      </c>
      <c r="Q359" s="18">
        <f t="shared" si="479"/>
        <v>92.4</v>
      </c>
      <c r="R359" s="92">
        <f t="shared" si="480"/>
        <v>44</v>
      </c>
      <c r="S359" s="18">
        <f t="shared" si="481"/>
        <v>187.75</v>
      </c>
      <c r="T359" s="127">
        <v>77</v>
      </c>
      <c r="U359" s="129">
        <v>95.35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95.35</v>
      </c>
    </row>
    <row r="360" spans="1:28">
      <c r="A360" s="8">
        <f t="shared" si="485"/>
        <v>23.110000000000003</v>
      </c>
      <c r="B360" s="16" t="s">
        <v>240</v>
      </c>
      <c r="C360" s="17">
        <v>18</v>
      </c>
      <c r="D360" s="18">
        <v>35.1</v>
      </c>
      <c r="E360" s="17">
        <f t="shared" si="476"/>
        <v>6</v>
      </c>
      <c r="F360" s="18">
        <f t="shared" si="477"/>
        <v>21.200000000000003</v>
      </c>
      <c r="G360" s="8">
        <f t="shared" si="486"/>
        <v>33.333333333333329</v>
      </c>
      <c r="H360" s="18">
        <f t="shared" si="486"/>
        <v>60.398860398860407</v>
      </c>
      <c r="I360" s="16"/>
      <c r="J360" s="20"/>
      <c r="K360" s="16">
        <v>12</v>
      </c>
      <c r="L360" s="18">
        <v>13.9</v>
      </c>
      <c r="M360" s="16"/>
      <c r="N360" s="18"/>
      <c r="O360" s="138">
        <v>2.1</v>
      </c>
      <c r="P360" s="92">
        <v>13</v>
      </c>
      <c r="Q360" s="18">
        <f t="shared" si="479"/>
        <v>27.3</v>
      </c>
      <c r="R360" s="92">
        <f t="shared" si="480"/>
        <v>13</v>
      </c>
      <c r="S360" s="18">
        <f t="shared" si="481"/>
        <v>41.2</v>
      </c>
      <c r="T360" s="16">
        <v>12</v>
      </c>
      <c r="U360" s="18">
        <v>13.9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13.9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41</v>
      </c>
      <c r="Q361" s="18">
        <f t="shared" si="479"/>
        <v>45.1</v>
      </c>
      <c r="R361" s="92">
        <f t="shared" si="480"/>
        <v>41</v>
      </c>
      <c r="S361" s="18">
        <f t="shared" si="481"/>
        <v>45.1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150</v>
      </c>
      <c r="D364" s="129">
        <v>180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150</v>
      </c>
      <c r="L364" s="129">
        <v>180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180</v>
      </c>
      <c r="T364" s="127">
        <v>150</v>
      </c>
      <c r="U364" s="129">
        <v>180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180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24.63</v>
      </c>
      <c r="E367" s="17">
        <f t="shared" si="476"/>
        <v>0</v>
      </c>
      <c r="F367" s="18">
        <f t="shared" si="477"/>
        <v>-24.63</v>
      </c>
      <c r="G367" s="8" t="e">
        <f t="shared" si="486"/>
        <v>#DIV/0!</v>
      </c>
      <c r="H367" s="18">
        <f t="shared" si="486"/>
        <v>-100</v>
      </c>
      <c r="I367" s="183"/>
      <c r="J367" s="187"/>
      <c r="K367" s="183">
        <v>0</v>
      </c>
      <c r="L367" s="185">
        <v>49.26</v>
      </c>
      <c r="M367" s="183"/>
      <c r="N367" s="185"/>
      <c r="O367" s="242">
        <v>8.3000000000000007</v>
      </c>
      <c r="P367" s="92">
        <v>4</v>
      </c>
      <c r="Q367" s="18">
        <f t="shared" si="479"/>
        <v>33.200000000000003</v>
      </c>
      <c r="R367" s="92">
        <f t="shared" si="480"/>
        <v>4</v>
      </c>
      <c r="S367" s="18">
        <f t="shared" si="481"/>
        <v>82.460000000000008</v>
      </c>
      <c r="T367" s="183">
        <v>0</v>
      </c>
      <c r="U367" s="185">
        <v>49.26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49.26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>
        <v>1</v>
      </c>
      <c r="Q368" s="18">
        <f t="shared" si="479"/>
        <v>8.3000000000000007</v>
      </c>
      <c r="R368" s="92">
        <f t="shared" si="480"/>
        <v>1</v>
      </c>
      <c r="S368" s="18">
        <f t="shared" si="481"/>
        <v>8.3000000000000007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110</v>
      </c>
      <c r="Q370" s="18">
        <f>O370*P370</f>
        <v>28.6</v>
      </c>
      <c r="R370" s="92">
        <f>P370</f>
        <v>110</v>
      </c>
      <c r="S370" s="18">
        <f>L370+Q370</f>
        <v>28.6</v>
      </c>
      <c r="T370" s="24">
        <v>0</v>
      </c>
      <c r="U370" s="26">
        <v>0</v>
      </c>
      <c r="V370" s="24"/>
      <c r="W370" s="26"/>
      <c r="X370" s="244">
        <v>0.26</v>
      </c>
      <c r="Y370" s="14">
        <v>110</v>
      </c>
      <c r="Z370" s="18">
        <f t="shared" si="482"/>
        <v>28.6</v>
      </c>
      <c r="AA370" s="14">
        <f t="shared" si="483"/>
        <v>110</v>
      </c>
      <c r="AB370" s="18">
        <f t="shared" si="484"/>
        <v>28.6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>
        <v>32</v>
      </c>
      <c r="E373" s="17">
        <f t="shared" si="476"/>
        <v>0</v>
      </c>
      <c r="F373" s="18">
        <f t="shared" si="477"/>
        <v>32</v>
      </c>
      <c r="G373" s="8" t="e">
        <f t="shared" si="486"/>
        <v>#DIV/0!</v>
      </c>
      <c r="H373" s="18">
        <f t="shared" si="486"/>
        <v>100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>
        <v>24.85</v>
      </c>
      <c r="E374" s="17">
        <f t="shared" si="476"/>
        <v>0</v>
      </c>
      <c r="F374" s="18">
        <f t="shared" si="477"/>
        <v>24.85</v>
      </c>
      <c r="G374" s="8" t="e">
        <f t="shared" si="486"/>
        <v>#DIV/0!</v>
      </c>
      <c r="H374" s="18">
        <f t="shared" si="486"/>
        <v>100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1</v>
      </c>
      <c r="Q381" s="18">
        <f t="shared" si="487"/>
        <v>31</v>
      </c>
      <c r="R381" s="92">
        <f t="shared" si="488"/>
        <v>1</v>
      </c>
      <c r="S381" s="18">
        <f t="shared" si="489"/>
        <v>31</v>
      </c>
      <c r="T381" s="263">
        <v>0</v>
      </c>
      <c r="U381" s="265">
        <v>0</v>
      </c>
      <c r="V381" s="263"/>
      <c r="W381" s="265"/>
      <c r="X381" s="268">
        <v>31</v>
      </c>
      <c r="Y381" s="14">
        <v>1</v>
      </c>
      <c r="Z381" s="18">
        <f t="shared" si="482"/>
        <v>31</v>
      </c>
      <c r="AA381" s="14">
        <f t="shared" si="483"/>
        <v>1</v>
      </c>
      <c r="AB381" s="18">
        <f t="shared" si="484"/>
        <v>31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220</v>
      </c>
      <c r="D384" s="84">
        <f>SUM(D350:D383)</f>
        <v>1129.69</v>
      </c>
      <c r="E384" s="83">
        <f>SUM(E350:E383)</f>
        <v>-22</v>
      </c>
      <c r="F384" s="84">
        <f>SUM(F350:F383)</f>
        <v>505.93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242</v>
      </c>
      <c r="L384" s="84">
        <f t="shared" si="490"/>
        <v>623.76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236</v>
      </c>
      <c r="Q384" s="84">
        <f t="shared" si="491"/>
        <v>449.4500000000001</v>
      </c>
      <c r="R384" s="276">
        <f t="shared" si="491"/>
        <v>236</v>
      </c>
      <c r="S384" s="84">
        <f t="shared" si="491"/>
        <v>1073.21</v>
      </c>
      <c r="T384" s="83">
        <f t="shared" si="491"/>
        <v>242</v>
      </c>
      <c r="U384" s="84">
        <f t="shared" si="491"/>
        <v>623.76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112</v>
      </c>
      <c r="Z384" s="84">
        <f t="shared" si="492"/>
        <v>68.849999999999994</v>
      </c>
      <c r="AA384" s="276">
        <f t="shared" si="492"/>
        <v>112</v>
      </c>
      <c r="AB384" s="84">
        <f t="shared" si="492"/>
        <v>692.61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299.79271000000006</v>
      </c>
      <c r="R388" s="92"/>
      <c r="S388" s="18">
        <f>Q388</f>
        <v>299.79271000000006</v>
      </c>
      <c r="T388" s="16"/>
      <c r="U388" s="18"/>
      <c r="V388" s="16"/>
      <c r="W388" s="18"/>
      <c r="X388" s="21"/>
      <c r="Y388" s="14"/>
      <c r="Z388" s="18">
        <v>178</v>
      </c>
      <c r="AA388" s="14">
        <f t="shared" ref="AA388" si="494">Y388</f>
        <v>0</v>
      </c>
      <c r="AB388" s="18">
        <f t="shared" ref="AB388" si="495">U388+Z388</f>
        <v>178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299.79271000000006</v>
      </c>
      <c r="R391" s="276">
        <f t="shared" si="500"/>
        <v>0</v>
      </c>
      <c r="S391" s="84">
        <f t="shared" si="500"/>
        <v>299.79271000000006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178</v>
      </c>
      <c r="AA391" s="276">
        <f>SUM(AA388:AA390)</f>
        <v>0</v>
      </c>
      <c r="AB391" s="84">
        <f>SUM(AB388:AB390)</f>
        <v>178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42.84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1139</v>
      </c>
      <c r="Q393" s="129">
        <v>37.445999999999998</v>
      </c>
      <c r="R393" s="92">
        <f>P393</f>
        <v>1139</v>
      </c>
      <c r="S393" s="18">
        <f>Q393</f>
        <v>37.445999999999998</v>
      </c>
      <c r="T393" s="127"/>
      <c r="U393" s="129"/>
      <c r="V393" s="127"/>
      <c r="W393" s="129"/>
      <c r="X393" s="131"/>
      <c r="Y393" s="108">
        <v>1139</v>
      </c>
      <c r="Z393" s="129">
        <v>37.445999999999998</v>
      </c>
      <c r="AA393" s="14">
        <f t="shared" ref="AA393:AA396" si="503">Y393</f>
        <v>1139</v>
      </c>
      <c r="AB393" s="18">
        <f t="shared" ref="AB393:AB396" si="504">U393+Z393</f>
        <v>37.445999999999998</v>
      </c>
    </row>
    <row r="394" spans="1:29">
      <c r="A394" s="126"/>
      <c r="B394" s="127" t="s">
        <v>172</v>
      </c>
      <c r="C394" s="128"/>
      <c r="D394" s="129">
        <v>11.31</v>
      </c>
      <c r="E394" s="189">
        <v>60381</v>
      </c>
      <c r="F394" s="129">
        <v>3.62</v>
      </c>
      <c r="G394" s="8" t="e">
        <f t="shared" si="502"/>
        <v>#DIV/0!</v>
      </c>
      <c r="H394" s="18">
        <f t="shared" si="502"/>
        <v>32.00707338638373</v>
      </c>
      <c r="I394" s="127"/>
      <c r="J394" s="130"/>
      <c r="K394" s="127"/>
      <c r="L394" s="129"/>
      <c r="M394" s="127"/>
      <c r="N394" s="129"/>
      <c r="O394" s="131"/>
      <c r="P394" s="277">
        <v>15568</v>
      </c>
      <c r="Q394" s="129">
        <v>18.681999999999999</v>
      </c>
      <c r="R394" s="92">
        <f t="shared" ref="R394:R396" si="505">P394</f>
        <v>15568</v>
      </c>
      <c r="S394" s="18">
        <f t="shared" ref="S394:S396" si="506">Q394</f>
        <v>18.681999999999999</v>
      </c>
      <c r="T394" s="127"/>
      <c r="U394" s="129"/>
      <c r="V394" s="127"/>
      <c r="W394" s="129"/>
      <c r="X394" s="131"/>
      <c r="Y394" s="108">
        <v>15568</v>
      </c>
      <c r="Z394" s="129">
        <v>18.681999999999999</v>
      </c>
      <c r="AA394" s="14">
        <f t="shared" si="503"/>
        <v>15568</v>
      </c>
      <c r="AB394" s="18">
        <f t="shared" si="504"/>
        <v>18.681999999999999</v>
      </c>
    </row>
    <row r="395" spans="1:29">
      <c r="A395" s="126"/>
      <c r="B395" s="127" t="s">
        <v>173</v>
      </c>
      <c r="C395" s="128"/>
      <c r="D395" s="129">
        <v>62.59</v>
      </c>
      <c r="E395" s="189">
        <v>36909</v>
      </c>
      <c r="F395" s="129">
        <v>2.95</v>
      </c>
      <c r="G395" s="8" t="e">
        <f t="shared" si="502"/>
        <v>#DIV/0!</v>
      </c>
      <c r="H395" s="18">
        <f t="shared" si="502"/>
        <v>4.7132129733184218</v>
      </c>
      <c r="I395" s="127"/>
      <c r="J395" s="130"/>
      <c r="K395" s="127"/>
      <c r="L395" s="129"/>
      <c r="M395" s="127"/>
      <c r="N395" s="129"/>
      <c r="O395" s="131"/>
      <c r="P395" s="277">
        <v>338</v>
      </c>
      <c r="Q395" s="129">
        <v>87.2</v>
      </c>
      <c r="R395" s="92">
        <f t="shared" si="505"/>
        <v>338</v>
      </c>
      <c r="S395" s="18">
        <f t="shared" si="506"/>
        <v>87.2</v>
      </c>
      <c r="T395" s="127"/>
      <c r="U395" s="129"/>
      <c r="V395" s="127"/>
      <c r="W395" s="129"/>
      <c r="X395" s="131"/>
      <c r="Y395" s="108">
        <v>338</v>
      </c>
      <c r="Z395" s="129">
        <v>87.2</v>
      </c>
      <c r="AA395" s="14">
        <f t="shared" si="503"/>
        <v>338</v>
      </c>
      <c r="AB395" s="18">
        <f t="shared" si="504"/>
        <v>87.2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44.326493550000002</v>
      </c>
      <c r="R396" s="92">
        <f t="shared" si="505"/>
        <v>0</v>
      </c>
      <c r="S396" s="18">
        <f t="shared" si="506"/>
        <v>44.326493550000002</v>
      </c>
      <c r="T396" s="16"/>
      <c r="U396" s="18"/>
      <c r="V396" s="16"/>
      <c r="W396" s="18"/>
      <c r="X396" s="21"/>
      <c r="Y396" s="14"/>
      <c r="Z396" s="18">
        <v>38</v>
      </c>
      <c r="AA396" s="14">
        <f t="shared" si="503"/>
        <v>0</v>
      </c>
      <c r="AB396" s="18">
        <f t="shared" si="504"/>
        <v>38</v>
      </c>
    </row>
    <row r="397" spans="1:29" s="50" customFormat="1">
      <c r="A397" s="46"/>
      <c r="B397" s="82" t="s">
        <v>106</v>
      </c>
      <c r="C397" s="83"/>
      <c r="D397" s="84">
        <f>SUM(D393:D396)</f>
        <v>140.572</v>
      </c>
      <c r="E397" s="83">
        <f>SUM(E393:E396)</f>
        <v>97290</v>
      </c>
      <c r="F397" s="84">
        <f>SUM(F393:F396)</f>
        <v>6.57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17045</v>
      </c>
      <c r="Q397" s="84">
        <f t="shared" si="508"/>
        <v>187.65449355000001</v>
      </c>
      <c r="R397" s="276">
        <f t="shared" si="508"/>
        <v>17045</v>
      </c>
      <c r="S397" s="84">
        <f t="shared" si="508"/>
        <v>187.65449355000001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17045</v>
      </c>
      <c r="Z397" s="84">
        <f>SUM(Z393:Z396)</f>
        <v>181.328</v>
      </c>
      <c r="AA397" s="276">
        <f>SUM(AA393:AA396)</f>
        <v>17045</v>
      </c>
      <c r="AB397" s="84">
        <f>SUM(AB393:AB396)</f>
        <v>181.328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6591.8679999999995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5601.482399999999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242</v>
      </c>
      <c r="L398" s="84">
        <f>SUM(L21+L44+L52+L76+L86+L109+L117+L141+L147+L149+L156+L162+L168+L174+L180+L186+L192+L206+L212+L216+L237+L258+L283+L297+L306+L311+L315+L322+L326+L330+L333+L337+L343+L347+L384+L391+L397)</f>
        <v>623.76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223664</v>
      </c>
      <c r="Q398" s="84">
        <f>SUM(Q21+Q44+Q52+Q76+Q86+Q109+Q117+Q141+Q147+Q149+Q156+Q162+Q168+Q174+Q180+Q186+Q192+Q206+Q212+Q216+Q237+Q258+Q283+Q297+Q306+Q311+Q315+Q322+Q326+Q330+Q333+Q337+Q343+Q347+Q384+Q391+Q397)</f>
        <v>6920.5413035499996</v>
      </c>
      <c r="R398" s="276">
        <f>R397+R391+R384+R347+R343+R337+R333+R330+R326+R322+R315+R311+R306+R297+R283+R260+R216+R212+R206+R193+R147+R143+R78</f>
        <v>223664</v>
      </c>
      <c r="S398" s="84">
        <f>SUM(S21+S44+S52+S76+S86+S109+S117+S141+S147+S149+S156+S162+S168+S174+S180+S186+S192+S206+S212+S216+S237+S258+S283+S297+S306+S311+S315+S322+S326+S330+S333+S337+S343+S347+S384+S391+S397)</f>
        <v>7544.3013035499998</v>
      </c>
      <c r="T398" s="83">
        <f>T397+T391+T384+T347+T343+T337+T333+T330+T326+T322+T315+T311+T306+T297+T283+T260+T216+T212+T206+T193+T147+T143+T78</f>
        <v>242</v>
      </c>
      <c r="U398" s="84">
        <f>SUM(U21+U44+U52+U76+U86+U109+U117+U141+U147+U149+U156+U162+U168+U174+U180+U186+U192+U206+U212+U216+U237+U258+U283+U297+U306+U311+U315+U322+U326+U330+U333+U337+U343+U347+U384+U391+U397)</f>
        <v>623.76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222363</v>
      </c>
      <c r="Z398" s="84">
        <f>SUM(Z21+Z44+Z52+Z76+Z86+Z109+Z117+Z141+Z147+Z149+Z156+Z162+Z168+Z174+Z180+Z186+Z192+Z206+Z212+Z216+Z237+Z258+Z283+Z297+Z306+Z311+Z315+Z322+Z326+Z330+Z333+Z337+Z343+Z347+Z384+Z391+Z397)</f>
        <v>6308.6945000000014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222363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6932.4545000000007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6591.8679999999995</v>
      </c>
      <c r="E403" s="82"/>
      <c r="F403" s="84">
        <f>F398</f>
        <v>5601.482399999999</v>
      </c>
      <c r="G403" s="82"/>
      <c r="H403" s="82"/>
      <c r="I403" s="82"/>
      <c r="J403" s="84">
        <f>J398</f>
        <v>0</v>
      </c>
      <c r="K403" s="83"/>
      <c r="L403" s="84">
        <f>L398</f>
        <v>623.76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6920.5413035499996</v>
      </c>
      <c r="R403" s="276"/>
      <c r="S403" s="84">
        <f>S398</f>
        <v>7544.3013035499998</v>
      </c>
      <c r="T403" s="83"/>
      <c r="U403" s="84">
        <f>U398</f>
        <v>623.76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6308.6945000000014</v>
      </c>
      <c r="AA403" s="276"/>
      <c r="AB403" s="84">
        <f>AB398</f>
        <v>6932.4545000000007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1</v>
      </c>
      <c r="Q407" s="18">
        <f>O407*P407</f>
        <v>270</v>
      </c>
      <c r="R407" s="92">
        <f>P407</f>
        <v>1</v>
      </c>
      <c r="S407" s="18">
        <f>L407+Q407</f>
        <v>270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2</v>
      </c>
      <c r="D408" s="18">
        <v>130</v>
      </c>
      <c r="E408" s="19">
        <v>2</v>
      </c>
      <c r="F408" s="18">
        <v>130</v>
      </c>
      <c r="G408" s="8">
        <f t="shared" si="511"/>
        <v>100</v>
      </c>
      <c r="H408" s="18">
        <f t="shared" si="511"/>
        <v>100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18</v>
      </c>
      <c r="Q412" s="18">
        <f t="shared" si="512"/>
        <v>54</v>
      </c>
      <c r="R412" s="92">
        <f t="shared" si="513"/>
        <v>18</v>
      </c>
      <c r="S412" s="18">
        <f t="shared" si="514"/>
        <v>54</v>
      </c>
      <c r="T412" s="22"/>
      <c r="U412" s="18"/>
      <c r="V412" s="22"/>
      <c r="W412" s="18"/>
      <c r="X412" s="21">
        <v>3</v>
      </c>
      <c r="Y412" s="14">
        <v>1</v>
      </c>
      <c r="Z412" s="18">
        <f t="shared" si="515"/>
        <v>3</v>
      </c>
      <c r="AA412" s="14">
        <f t="shared" si="516"/>
        <v>1</v>
      </c>
      <c r="AB412" s="18">
        <f t="shared" si="517"/>
        <v>3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18</v>
      </c>
      <c r="Q413" s="18">
        <f t="shared" si="512"/>
        <v>63</v>
      </c>
      <c r="R413" s="92">
        <f t="shared" si="513"/>
        <v>18</v>
      </c>
      <c r="S413" s="18">
        <f t="shared" si="514"/>
        <v>63</v>
      </c>
      <c r="T413" s="22"/>
      <c r="U413" s="18"/>
      <c r="V413" s="22"/>
      <c r="W413" s="18"/>
      <c r="X413" s="21">
        <v>3.5</v>
      </c>
      <c r="Y413" s="14">
        <v>1</v>
      </c>
      <c r="Z413" s="18">
        <f t="shared" si="515"/>
        <v>3.5</v>
      </c>
      <c r="AA413" s="14">
        <f t="shared" si="516"/>
        <v>1</v>
      </c>
      <c r="AB413" s="18">
        <f t="shared" si="517"/>
        <v>3.5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1</v>
      </c>
      <c r="Q414" s="18">
        <f t="shared" si="512"/>
        <v>0.75</v>
      </c>
      <c r="R414" s="92">
        <f t="shared" si="513"/>
        <v>1</v>
      </c>
      <c r="S414" s="18">
        <f t="shared" si="514"/>
        <v>0.75</v>
      </c>
      <c r="T414" s="22"/>
      <c r="U414" s="18"/>
      <c r="V414" s="22"/>
      <c r="W414" s="18"/>
      <c r="X414" s="21">
        <v>0.75</v>
      </c>
      <c r="Y414" s="14">
        <v>1</v>
      </c>
      <c r="Z414" s="18">
        <f t="shared" si="515"/>
        <v>0.75</v>
      </c>
      <c r="AA414" s="14">
        <f t="shared" si="516"/>
        <v>1</v>
      </c>
      <c r="AB414" s="18">
        <f t="shared" si="517"/>
        <v>0.75</v>
      </c>
    </row>
    <row r="415" spans="1:28">
      <c r="A415" s="8">
        <f t="shared" si="518"/>
        <v>26.090000000000014</v>
      </c>
      <c r="B415" s="22" t="s">
        <v>34</v>
      </c>
      <c r="C415" s="17">
        <v>4</v>
      </c>
      <c r="D415" s="18">
        <v>3.6</v>
      </c>
      <c r="E415" s="17">
        <f>C415</f>
        <v>4</v>
      </c>
      <c r="F415" s="18">
        <f>D415</f>
        <v>3.6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6</v>
      </c>
      <c r="Q415" s="18">
        <f t="shared" si="512"/>
        <v>5.4</v>
      </c>
      <c r="R415" s="92">
        <f t="shared" si="513"/>
        <v>6</v>
      </c>
      <c r="S415" s="18">
        <f t="shared" si="514"/>
        <v>5.4</v>
      </c>
      <c r="T415" s="22"/>
      <c r="U415" s="18"/>
      <c r="V415" s="22"/>
      <c r="W415" s="18"/>
      <c r="X415" s="21">
        <v>0.9</v>
      </c>
      <c r="Y415" s="14">
        <v>6</v>
      </c>
      <c r="Z415" s="18">
        <f t="shared" si="515"/>
        <v>5.4</v>
      </c>
      <c r="AA415" s="14">
        <f t="shared" si="516"/>
        <v>6</v>
      </c>
      <c r="AB415" s="18">
        <f t="shared" si="517"/>
        <v>5.4</v>
      </c>
    </row>
    <row r="416" spans="1:28" s="50" customFormat="1">
      <c r="A416" s="46"/>
      <c r="B416" s="89" t="s">
        <v>282</v>
      </c>
      <c r="C416" s="83">
        <f>SUM(C407:C415)</f>
        <v>6</v>
      </c>
      <c r="D416" s="84">
        <f>SUM(D407:D415)</f>
        <v>133.6</v>
      </c>
      <c r="E416" s="83">
        <f>SUM(E407:E415)</f>
        <v>6</v>
      </c>
      <c r="F416" s="84">
        <f>SUM(F407:F415)</f>
        <v>133.6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393.15</v>
      </c>
      <c r="R416" s="276"/>
      <c r="S416" s="84">
        <f>SUM(S407:S415)</f>
        <v>393.15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12.65</v>
      </c>
      <c r="AA416" s="276"/>
      <c r="AB416" s="84">
        <f>SUM(AB407:AB415)</f>
        <v>12.65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2040</v>
      </c>
      <c r="D418" s="53">
        <v>367.2</v>
      </c>
      <c r="E418" s="17">
        <f t="shared" ref="E418:F439" si="520">C418</f>
        <v>2040</v>
      </c>
      <c r="F418" s="18">
        <f t="shared" si="520"/>
        <v>367.2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2180</v>
      </c>
      <c r="Q418" s="18">
        <f t="shared" ref="Q418:Q439" si="522">O418*P418</f>
        <v>392.4</v>
      </c>
      <c r="R418" s="92">
        <f t="shared" ref="R418:R439" si="523">P418</f>
        <v>2180</v>
      </c>
      <c r="S418" s="18">
        <f t="shared" ref="S418:S439" si="524">L418+Q418</f>
        <v>392.4</v>
      </c>
      <c r="T418" s="51"/>
      <c r="U418" s="53"/>
      <c r="V418" s="51"/>
      <c r="W418" s="53"/>
      <c r="X418" s="250">
        <v>0.18</v>
      </c>
      <c r="Y418" s="312">
        <v>2180</v>
      </c>
      <c r="Z418" s="18">
        <f t="shared" ref="Z418:Z439" si="525">X418*Y418</f>
        <v>392.4</v>
      </c>
      <c r="AA418" s="14">
        <f t="shared" ref="AA418:AA439" si="526">Y418</f>
        <v>2180</v>
      </c>
      <c r="AB418" s="18">
        <f t="shared" ref="AB418:AB439" si="527">U418+Z418</f>
        <v>392.4</v>
      </c>
    </row>
    <row r="419" spans="1:28">
      <c r="A419" s="206">
        <f>+A418+0.01</f>
        <v>26.110000000000003</v>
      </c>
      <c r="B419" s="51" t="s">
        <v>285</v>
      </c>
      <c r="C419" s="52">
        <v>2040</v>
      </c>
      <c r="D419" s="53">
        <v>24.48</v>
      </c>
      <c r="E419" s="17">
        <f t="shared" si="520"/>
        <v>2040</v>
      </c>
      <c r="F419" s="18">
        <f t="shared" si="520"/>
        <v>24.48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2180</v>
      </c>
      <c r="Q419" s="18">
        <f t="shared" si="522"/>
        <v>26.16</v>
      </c>
      <c r="R419" s="92">
        <f t="shared" si="523"/>
        <v>2180</v>
      </c>
      <c r="S419" s="18">
        <f t="shared" si="524"/>
        <v>26.16</v>
      </c>
      <c r="T419" s="51"/>
      <c r="U419" s="53"/>
      <c r="V419" s="51"/>
      <c r="W419" s="53"/>
      <c r="X419" s="250">
        <v>1.2E-2</v>
      </c>
      <c r="Y419" s="312">
        <v>2180</v>
      </c>
      <c r="Z419" s="18">
        <f t="shared" si="525"/>
        <v>26.16</v>
      </c>
      <c r="AA419" s="14">
        <f t="shared" si="526"/>
        <v>2180</v>
      </c>
      <c r="AB419" s="18">
        <f t="shared" si="527"/>
        <v>26.16</v>
      </c>
    </row>
    <row r="420" spans="1:28" ht="47.25">
      <c r="A420" s="206">
        <f>+A419+0.01</f>
        <v>26.120000000000005</v>
      </c>
      <c r="B420" s="51" t="s">
        <v>286</v>
      </c>
      <c r="C420" s="52">
        <v>2040</v>
      </c>
      <c r="D420" s="53">
        <v>20.400000000000002</v>
      </c>
      <c r="E420" s="17">
        <f t="shared" si="520"/>
        <v>2040</v>
      </c>
      <c r="F420" s="18">
        <f t="shared" si="520"/>
        <v>20.400000000000002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2180</v>
      </c>
      <c r="Q420" s="18">
        <f t="shared" si="522"/>
        <v>21.8</v>
      </c>
      <c r="R420" s="92">
        <f t="shared" si="523"/>
        <v>2180</v>
      </c>
      <c r="S420" s="18">
        <f t="shared" si="524"/>
        <v>21.8</v>
      </c>
      <c r="T420" s="51"/>
      <c r="U420" s="53"/>
      <c r="V420" s="51"/>
      <c r="W420" s="53"/>
      <c r="X420" s="250">
        <v>0.01</v>
      </c>
      <c r="Y420" s="312">
        <v>2180</v>
      </c>
      <c r="Z420" s="18">
        <f t="shared" si="525"/>
        <v>21.8</v>
      </c>
      <c r="AA420" s="14">
        <f t="shared" si="526"/>
        <v>2180</v>
      </c>
      <c r="AB420" s="18">
        <f t="shared" si="527"/>
        <v>21.8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17</v>
      </c>
      <c r="D422" s="18">
        <v>51</v>
      </c>
      <c r="E422" s="17">
        <f t="shared" si="520"/>
        <v>17</v>
      </c>
      <c r="F422" s="18">
        <f t="shared" si="520"/>
        <v>51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18</v>
      </c>
      <c r="Q422" s="18">
        <f t="shared" si="522"/>
        <v>54</v>
      </c>
      <c r="R422" s="92">
        <f t="shared" si="523"/>
        <v>18</v>
      </c>
      <c r="S422" s="18">
        <f t="shared" si="524"/>
        <v>54</v>
      </c>
      <c r="T422" s="22"/>
      <c r="U422" s="18"/>
      <c r="V422" s="22"/>
      <c r="W422" s="18"/>
      <c r="X422" s="21">
        <v>3</v>
      </c>
      <c r="Y422" s="14">
        <v>18</v>
      </c>
      <c r="Z422" s="18">
        <f t="shared" si="525"/>
        <v>54</v>
      </c>
      <c r="AA422" s="14">
        <f t="shared" si="526"/>
        <v>18</v>
      </c>
      <c r="AB422" s="18">
        <f t="shared" si="527"/>
        <v>54</v>
      </c>
    </row>
    <row r="423" spans="1:28" ht="31.5">
      <c r="A423" s="206" t="s">
        <v>43</v>
      </c>
      <c r="B423" s="22" t="s">
        <v>77</v>
      </c>
      <c r="C423" s="17">
        <v>17</v>
      </c>
      <c r="D423" s="18">
        <v>51</v>
      </c>
      <c r="E423" s="17">
        <f t="shared" si="520"/>
        <v>17</v>
      </c>
      <c r="F423" s="18">
        <f t="shared" si="520"/>
        <v>51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18</v>
      </c>
      <c r="Q423" s="18">
        <f t="shared" si="522"/>
        <v>54</v>
      </c>
      <c r="R423" s="92">
        <f t="shared" si="523"/>
        <v>18</v>
      </c>
      <c r="S423" s="18">
        <f t="shared" si="524"/>
        <v>54</v>
      </c>
      <c r="T423" s="22"/>
      <c r="U423" s="18"/>
      <c r="V423" s="22"/>
      <c r="W423" s="18"/>
      <c r="X423" s="21">
        <v>3</v>
      </c>
      <c r="Y423" s="14">
        <v>18</v>
      </c>
      <c r="Z423" s="18">
        <f t="shared" si="525"/>
        <v>54</v>
      </c>
      <c r="AA423" s="14">
        <f t="shared" si="526"/>
        <v>18</v>
      </c>
      <c r="AB423" s="18">
        <f t="shared" si="527"/>
        <v>54</v>
      </c>
    </row>
    <row r="424" spans="1:28" ht="31.5">
      <c r="A424" s="206" t="s">
        <v>45</v>
      </c>
      <c r="B424" s="22" t="s">
        <v>78</v>
      </c>
      <c r="C424" s="17">
        <v>17</v>
      </c>
      <c r="D424" s="18">
        <v>163.20000000000002</v>
      </c>
      <c r="E424" s="17">
        <f t="shared" si="520"/>
        <v>17</v>
      </c>
      <c r="F424" s="18">
        <f t="shared" si="520"/>
        <v>163.20000000000002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18</v>
      </c>
      <c r="Q424" s="18">
        <f t="shared" si="522"/>
        <v>172.79999999999998</v>
      </c>
      <c r="R424" s="92">
        <f t="shared" si="523"/>
        <v>18</v>
      </c>
      <c r="S424" s="18">
        <f t="shared" si="524"/>
        <v>172.79999999999998</v>
      </c>
      <c r="T424" s="22"/>
      <c r="U424" s="18"/>
      <c r="V424" s="22"/>
      <c r="W424" s="18"/>
      <c r="X424" s="21">
        <v>9.6</v>
      </c>
      <c r="Y424" s="14">
        <v>18</v>
      </c>
      <c r="Z424" s="18">
        <f t="shared" si="525"/>
        <v>172.79999999999998</v>
      </c>
      <c r="AA424" s="14">
        <f t="shared" si="526"/>
        <v>18</v>
      </c>
      <c r="AB424" s="18">
        <f t="shared" si="527"/>
        <v>172.79999999999998</v>
      </c>
    </row>
    <row r="425" spans="1:28" ht="63">
      <c r="A425" s="206" t="s">
        <v>47</v>
      </c>
      <c r="B425" s="22" t="s">
        <v>79</v>
      </c>
      <c r="C425" s="17">
        <v>1</v>
      </c>
      <c r="D425" s="18">
        <v>1.44</v>
      </c>
      <c r="E425" s="17">
        <f t="shared" si="520"/>
        <v>1</v>
      </c>
      <c r="F425" s="18">
        <f t="shared" si="520"/>
        <v>1.44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1</v>
      </c>
      <c r="Q425" s="18">
        <f t="shared" si="522"/>
        <v>1.44</v>
      </c>
      <c r="R425" s="92">
        <f t="shared" si="523"/>
        <v>1</v>
      </c>
      <c r="S425" s="18">
        <f t="shared" si="524"/>
        <v>1.44</v>
      </c>
      <c r="T425" s="22"/>
      <c r="U425" s="18"/>
      <c r="V425" s="22"/>
      <c r="W425" s="18"/>
      <c r="X425" s="21">
        <v>1.44</v>
      </c>
      <c r="Y425" s="14">
        <v>1</v>
      </c>
      <c r="Z425" s="18">
        <f t="shared" si="525"/>
        <v>1.44</v>
      </c>
      <c r="AA425" s="14">
        <f t="shared" si="526"/>
        <v>1</v>
      </c>
      <c r="AB425" s="18">
        <f t="shared" si="527"/>
        <v>1.44</v>
      </c>
    </row>
    <row r="426" spans="1:28" ht="31.5">
      <c r="A426" s="206" t="s">
        <v>49</v>
      </c>
      <c r="B426" s="22" t="s">
        <v>80</v>
      </c>
      <c r="C426" s="17">
        <v>17</v>
      </c>
      <c r="D426" s="18">
        <v>30.6</v>
      </c>
      <c r="E426" s="17">
        <f t="shared" si="520"/>
        <v>17</v>
      </c>
      <c r="F426" s="18">
        <f t="shared" si="520"/>
        <v>30.6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18</v>
      </c>
      <c r="Q426" s="18">
        <f t="shared" si="522"/>
        <v>32.4</v>
      </c>
      <c r="R426" s="92">
        <f t="shared" si="523"/>
        <v>18</v>
      </c>
      <c r="S426" s="18">
        <f t="shared" si="524"/>
        <v>32.4</v>
      </c>
      <c r="T426" s="22"/>
      <c r="U426" s="18"/>
      <c r="V426" s="22"/>
      <c r="W426" s="18"/>
      <c r="X426" s="21">
        <v>1.8</v>
      </c>
      <c r="Y426" s="14">
        <v>18</v>
      </c>
      <c r="Z426" s="18">
        <f t="shared" si="525"/>
        <v>32.4</v>
      </c>
      <c r="AA426" s="14">
        <f t="shared" si="526"/>
        <v>18</v>
      </c>
      <c r="AB426" s="18">
        <f t="shared" si="527"/>
        <v>32.4</v>
      </c>
    </row>
    <row r="427" spans="1:28" ht="31.5">
      <c r="A427" s="206" t="s">
        <v>51</v>
      </c>
      <c r="B427" s="22" t="s">
        <v>50</v>
      </c>
      <c r="C427" s="17">
        <v>17</v>
      </c>
      <c r="D427" s="18">
        <v>20.399999999999999</v>
      </c>
      <c r="E427" s="17">
        <f t="shared" si="520"/>
        <v>17</v>
      </c>
      <c r="F427" s="18">
        <f t="shared" si="520"/>
        <v>20.399999999999999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18</v>
      </c>
      <c r="Q427" s="18">
        <f t="shared" si="522"/>
        <v>21.599999999999998</v>
      </c>
      <c r="R427" s="92">
        <f t="shared" si="523"/>
        <v>18</v>
      </c>
      <c r="S427" s="18">
        <f t="shared" si="524"/>
        <v>21.599999999999998</v>
      </c>
      <c r="T427" s="22"/>
      <c r="U427" s="18"/>
      <c r="V427" s="22"/>
      <c r="W427" s="18"/>
      <c r="X427" s="21">
        <v>1.2</v>
      </c>
      <c r="Y427" s="14">
        <v>18</v>
      </c>
      <c r="Z427" s="18">
        <f t="shared" si="525"/>
        <v>21.599999999999998</v>
      </c>
      <c r="AA427" s="14">
        <f t="shared" si="526"/>
        <v>18</v>
      </c>
      <c r="AB427" s="18">
        <f t="shared" si="527"/>
        <v>21.599999999999998</v>
      </c>
    </row>
    <row r="428" spans="1:28" ht="47.25">
      <c r="A428" s="206" t="s">
        <v>53</v>
      </c>
      <c r="B428" s="22" t="s">
        <v>81</v>
      </c>
      <c r="C428" s="17">
        <v>17</v>
      </c>
      <c r="D428" s="18">
        <v>20.399999999999999</v>
      </c>
      <c r="E428" s="17">
        <f t="shared" si="520"/>
        <v>17</v>
      </c>
      <c r="F428" s="18">
        <f t="shared" si="520"/>
        <v>20.399999999999999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18</v>
      </c>
      <c r="Q428" s="18">
        <f t="shared" si="522"/>
        <v>21.599999999999998</v>
      </c>
      <c r="R428" s="92">
        <f t="shared" si="523"/>
        <v>18</v>
      </c>
      <c r="S428" s="18">
        <f t="shared" si="524"/>
        <v>21.599999999999998</v>
      </c>
      <c r="T428" s="22"/>
      <c r="U428" s="18"/>
      <c r="V428" s="22"/>
      <c r="W428" s="18"/>
      <c r="X428" s="21">
        <v>1.2</v>
      </c>
      <c r="Y428" s="14">
        <v>18</v>
      </c>
      <c r="Z428" s="18">
        <f t="shared" si="525"/>
        <v>21.599999999999998</v>
      </c>
      <c r="AA428" s="14">
        <f t="shared" si="526"/>
        <v>18</v>
      </c>
      <c r="AB428" s="18">
        <f t="shared" si="527"/>
        <v>21.599999999999998</v>
      </c>
    </row>
    <row r="429" spans="1:28" ht="47.25">
      <c r="A429" s="206" t="s">
        <v>82</v>
      </c>
      <c r="B429" s="22" t="s">
        <v>83</v>
      </c>
      <c r="C429" s="17">
        <v>17</v>
      </c>
      <c r="D429" s="18">
        <v>30.6</v>
      </c>
      <c r="E429" s="17">
        <f t="shared" si="520"/>
        <v>17</v>
      </c>
      <c r="F429" s="18">
        <f t="shared" si="520"/>
        <v>30.6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18</v>
      </c>
      <c r="Q429" s="18">
        <f t="shared" si="522"/>
        <v>32.4</v>
      </c>
      <c r="R429" s="92">
        <f t="shared" si="523"/>
        <v>18</v>
      </c>
      <c r="S429" s="18">
        <f t="shared" si="524"/>
        <v>32.4</v>
      </c>
      <c r="T429" s="22"/>
      <c r="U429" s="18"/>
      <c r="V429" s="22"/>
      <c r="W429" s="18"/>
      <c r="X429" s="21">
        <v>1.8</v>
      </c>
      <c r="Y429" s="14">
        <v>18</v>
      </c>
      <c r="Z429" s="18">
        <f t="shared" si="525"/>
        <v>32.4</v>
      </c>
      <c r="AA429" s="14">
        <f t="shared" si="526"/>
        <v>18</v>
      </c>
      <c r="AB429" s="18">
        <f t="shared" si="527"/>
        <v>32.4</v>
      </c>
    </row>
    <row r="430" spans="1:28" ht="31.5">
      <c r="A430" s="206">
        <v>26.14</v>
      </c>
      <c r="B430" s="51" t="s">
        <v>287</v>
      </c>
      <c r="C430" s="52">
        <v>2040</v>
      </c>
      <c r="D430" s="53">
        <v>20.400000000000002</v>
      </c>
      <c r="E430" s="17">
        <f t="shared" si="520"/>
        <v>2040</v>
      </c>
      <c r="F430" s="18">
        <f t="shared" si="520"/>
        <v>20.400000000000002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2180</v>
      </c>
      <c r="Q430" s="18">
        <f t="shared" si="522"/>
        <v>21.8</v>
      </c>
      <c r="R430" s="92">
        <f t="shared" si="523"/>
        <v>2180</v>
      </c>
      <c r="S430" s="18">
        <f t="shared" si="524"/>
        <v>21.8</v>
      </c>
      <c r="T430" s="51"/>
      <c r="U430" s="53"/>
      <c r="V430" s="51"/>
      <c r="W430" s="53"/>
      <c r="X430" s="250">
        <v>0.01</v>
      </c>
      <c r="Y430" s="312">
        <v>2180</v>
      </c>
      <c r="Z430" s="18">
        <f t="shared" si="525"/>
        <v>21.8</v>
      </c>
      <c r="AA430" s="14">
        <f t="shared" si="526"/>
        <v>2180</v>
      </c>
      <c r="AB430" s="18">
        <f t="shared" si="527"/>
        <v>21.8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2040</v>
      </c>
      <c r="D431" s="53">
        <v>20.400000000000002</v>
      </c>
      <c r="E431" s="17">
        <f t="shared" si="520"/>
        <v>2040</v>
      </c>
      <c r="F431" s="18">
        <f t="shared" si="520"/>
        <v>20.400000000000002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2180</v>
      </c>
      <c r="Q431" s="18">
        <f t="shared" si="522"/>
        <v>21.8</v>
      </c>
      <c r="R431" s="92">
        <f t="shared" si="523"/>
        <v>2180</v>
      </c>
      <c r="S431" s="18">
        <f t="shared" si="524"/>
        <v>21.8</v>
      </c>
      <c r="T431" s="51"/>
      <c r="U431" s="53"/>
      <c r="V431" s="51"/>
      <c r="W431" s="53"/>
      <c r="X431" s="250">
        <v>0.01</v>
      </c>
      <c r="Y431" s="312">
        <v>2180</v>
      </c>
      <c r="Z431" s="18">
        <f t="shared" si="525"/>
        <v>21.8</v>
      </c>
      <c r="AA431" s="14">
        <f t="shared" si="526"/>
        <v>2180</v>
      </c>
      <c r="AB431" s="18">
        <f t="shared" si="527"/>
        <v>21.8</v>
      </c>
    </row>
    <row r="432" spans="1:28" ht="31.5">
      <c r="A432" s="206">
        <f t="shared" si="528"/>
        <v>26.160000000000004</v>
      </c>
      <c r="B432" s="51" t="s">
        <v>289</v>
      </c>
      <c r="C432" s="52">
        <v>2040</v>
      </c>
      <c r="D432" s="53">
        <v>25.5</v>
      </c>
      <c r="E432" s="17">
        <f t="shared" si="520"/>
        <v>2040</v>
      </c>
      <c r="F432" s="18">
        <f t="shared" si="520"/>
        <v>25.5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2180</v>
      </c>
      <c r="Q432" s="18">
        <f t="shared" si="522"/>
        <v>27.25</v>
      </c>
      <c r="R432" s="92">
        <f t="shared" si="523"/>
        <v>2180</v>
      </c>
      <c r="S432" s="18">
        <f t="shared" si="524"/>
        <v>27.25</v>
      </c>
      <c r="T432" s="51"/>
      <c r="U432" s="53"/>
      <c r="V432" s="51"/>
      <c r="W432" s="53"/>
      <c r="X432" s="250">
        <v>1.2500000000000001E-2</v>
      </c>
      <c r="Y432" s="312">
        <v>2180</v>
      </c>
      <c r="Z432" s="18">
        <f t="shared" si="525"/>
        <v>27.25</v>
      </c>
      <c r="AA432" s="14">
        <f t="shared" si="526"/>
        <v>2180</v>
      </c>
      <c r="AB432" s="18">
        <f t="shared" si="527"/>
        <v>27.25</v>
      </c>
    </row>
    <row r="433" spans="1:28">
      <c r="A433" s="206">
        <f t="shared" si="528"/>
        <v>26.170000000000005</v>
      </c>
      <c r="B433" s="51" t="s">
        <v>290</v>
      </c>
      <c r="C433" s="52">
        <v>2040</v>
      </c>
      <c r="D433" s="53">
        <v>15.299999999999999</v>
      </c>
      <c r="E433" s="17">
        <f t="shared" si="520"/>
        <v>2040</v>
      </c>
      <c r="F433" s="18">
        <f t="shared" si="520"/>
        <v>15.299999999999999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2180</v>
      </c>
      <c r="Q433" s="18">
        <f t="shared" si="522"/>
        <v>16.349999999999998</v>
      </c>
      <c r="R433" s="92">
        <f t="shared" si="523"/>
        <v>2180</v>
      </c>
      <c r="S433" s="18">
        <f t="shared" si="524"/>
        <v>16.349999999999998</v>
      </c>
      <c r="T433" s="51"/>
      <c r="U433" s="53"/>
      <c r="V433" s="51"/>
      <c r="W433" s="53"/>
      <c r="X433" s="250">
        <v>7.4999999999999997E-3</v>
      </c>
      <c r="Y433" s="312">
        <v>2180</v>
      </c>
      <c r="Z433" s="18">
        <f t="shared" si="525"/>
        <v>16.349999999999998</v>
      </c>
      <c r="AA433" s="14">
        <f t="shared" si="526"/>
        <v>2180</v>
      </c>
      <c r="AB433" s="18">
        <f t="shared" si="527"/>
        <v>16.349999999999998</v>
      </c>
    </row>
    <row r="434" spans="1:28" ht="31.5">
      <c r="A434" s="206">
        <f t="shared" si="528"/>
        <v>26.180000000000007</v>
      </c>
      <c r="B434" s="51" t="s">
        <v>291</v>
      </c>
      <c r="C434" s="52">
        <v>2040</v>
      </c>
      <c r="D434" s="53">
        <v>15.299999999999999</v>
      </c>
      <c r="E434" s="17">
        <f t="shared" si="520"/>
        <v>2040</v>
      </c>
      <c r="F434" s="18">
        <f t="shared" si="520"/>
        <v>15.299999999999999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2180</v>
      </c>
      <c r="Q434" s="18">
        <f t="shared" si="522"/>
        <v>16.349999999999998</v>
      </c>
      <c r="R434" s="92">
        <f t="shared" si="523"/>
        <v>2180</v>
      </c>
      <c r="S434" s="18">
        <f t="shared" si="524"/>
        <v>16.349999999999998</v>
      </c>
      <c r="T434" s="51"/>
      <c r="U434" s="53"/>
      <c r="V434" s="51"/>
      <c r="W434" s="53"/>
      <c r="X434" s="250">
        <v>7.4999999999999997E-3</v>
      </c>
      <c r="Y434" s="312">
        <v>2180</v>
      </c>
      <c r="Z434" s="18">
        <f t="shared" si="525"/>
        <v>16.349999999999998</v>
      </c>
      <c r="AA434" s="14">
        <f t="shared" si="526"/>
        <v>2180</v>
      </c>
      <c r="AB434" s="18">
        <f t="shared" si="527"/>
        <v>16.349999999999998</v>
      </c>
    </row>
    <row r="435" spans="1:28" ht="31.5">
      <c r="A435" s="206">
        <f t="shared" si="528"/>
        <v>26.190000000000008</v>
      </c>
      <c r="B435" s="51" t="s">
        <v>292</v>
      </c>
      <c r="C435" s="52">
        <v>2040</v>
      </c>
      <c r="D435" s="53">
        <v>4.08</v>
      </c>
      <c r="E435" s="17">
        <f t="shared" si="520"/>
        <v>2040</v>
      </c>
      <c r="F435" s="18">
        <f t="shared" si="520"/>
        <v>4.08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2180</v>
      </c>
      <c r="Q435" s="18">
        <f t="shared" si="522"/>
        <v>4.3600000000000003</v>
      </c>
      <c r="R435" s="92">
        <f t="shared" si="523"/>
        <v>2180</v>
      </c>
      <c r="S435" s="18">
        <f t="shared" si="524"/>
        <v>4.3600000000000003</v>
      </c>
      <c r="T435" s="51"/>
      <c r="U435" s="53"/>
      <c r="V435" s="51"/>
      <c r="W435" s="53"/>
      <c r="X435" s="250">
        <v>2E-3</v>
      </c>
      <c r="Y435" s="312">
        <v>2180</v>
      </c>
      <c r="Z435" s="18">
        <f t="shared" si="525"/>
        <v>4.3600000000000003</v>
      </c>
      <c r="AA435" s="14">
        <f t="shared" si="526"/>
        <v>2180</v>
      </c>
      <c r="AB435" s="18">
        <f t="shared" si="527"/>
        <v>4.3600000000000003</v>
      </c>
    </row>
    <row r="436" spans="1:28" ht="31.5">
      <c r="A436" s="206">
        <f t="shared" si="528"/>
        <v>26.20000000000001</v>
      </c>
      <c r="B436" s="51" t="s">
        <v>293</v>
      </c>
      <c r="C436" s="52">
        <v>2040</v>
      </c>
      <c r="D436" s="53">
        <v>4.08</v>
      </c>
      <c r="E436" s="17">
        <f t="shared" si="520"/>
        <v>2040</v>
      </c>
      <c r="F436" s="18">
        <f t="shared" si="520"/>
        <v>4.08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2180</v>
      </c>
      <c r="Q436" s="18">
        <f t="shared" si="522"/>
        <v>4.3600000000000003</v>
      </c>
      <c r="R436" s="92">
        <f t="shared" si="523"/>
        <v>2180</v>
      </c>
      <c r="S436" s="18">
        <f t="shared" si="524"/>
        <v>4.3600000000000003</v>
      </c>
      <c r="T436" s="51"/>
      <c r="U436" s="53"/>
      <c r="V436" s="51"/>
      <c r="W436" s="53"/>
      <c r="X436" s="250">
        <v>2E-3</v>
      </c>
      <c r="Y436" s="312">
        <v>2180</v>
      </c>
      <c r="Z436" s="18">
        <f t="shared" si="525"/>
        <v>4.3600000000000003</v>
      </c>
      <c r="AA436" s="14">
        <f t="shared" si="526"/>
        <v>2180</v>
      </c>
      <c r="AB436" s="18">
        <f t="shared" si="527"/>
        <v>4.3600000000000003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>
        <v>1</v>
      </c>
      <c r="D437" s="210">
        <v>2.25</v>
      </c>
      <c r="E437" s="17">
        <f t="shared" si="520"/>
        <v>1</v>
      </c>
      <c r="F437" s="18">
        <f t="shared" si="520"/>
        <v>2.25</v>
      </c>
      <c r="G437" s="211">
        <f t="shared" si="521"/>
        <v>100</v>
      </c>
      <c r="H437" s="212">
        <f t="shared" si="521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2</v>
      </c>
      <c r="Q437" s="18">
        <f t="shared" si="522"/>
        <v>3.48</v>
      </c>
      <c r="R437" s="92">
        <f t="shared" si="523"/>
        <v>2</v>
      </c>
      <c r="S437" s="18">
        <f t="shared" si="524"/>
        <v>3.48</v>
      </c>
      <c r="T437" s="208"/>
      <c r="U437" s="210"/>
      <c r="V437" s="208"/>
      <c r="W437" s="210"/>
      <c r="X437" s="259">
        <v>1.74</v>
      </c>
      <c r="Y437" s="312">
        <v>1</v>
      </c>
      <c r="Z437" s="18">
        <f t="shared" si="525"/>
        <v>1.74</v>
      </c>
      <c r="AA437" s="14">
        <f t="shared" si="526"/>
        <v>1</v>
      </c>
      <c r="AB437" s="18">
        <f t="shared" si="527"/>
        <v>1.74</v>
      </c>
    </row>
    <row r="438" spans="1:28" ht="31.5">
      <c r="A438" s="206">
        <f t="shared" si="528"/>
        <v>26.220000000000013</v>
      </c>
      <c r="B438" s="51" t="s">
        <v>294</v>
      </c>
      <c r="C438" s="52">
        <v>2040</v>
      </c>
      <c r="D438" s="53">
        <v>10.200000000000001</v>
      </c>
      <c r="E438" s="17">
        <f t="shared" si="520"/>
        <v>2040</v>
      </c>
      <c r="F438" s="18">
        <f t="shared" si="520"/>
        <v>10.200000000000001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2180</v>
      </c>
      <c r="Q438" s="18">
        <f t="shared" si="522"/>
        <v>10.9</v>
      </c>
      <c r="R438" s="92">
        <f t="shared" si="523"/>
        <v>2180</v>
      </c>
      <c r="S438" s="18">
        <f t="shared" si="524"/>
        <v>10.9</v>
      </c>
      <c r="T438" s="51"/>
      <c r="U438" s="53"/>
      <c r="V438" s="51"/>
      <c r="W438" s="53"/>
      <c r="X438" s="250">
        <v>5.0000000000000001E-3</v>
      </c>
      <c r="Y438" s="312">
        <v>2180</v>
      </c>
      <c r="Z438" s="18">
        <f t="shared" si="525"/>
        <v>10.9</v>
      </c>
      <c r="AA438" s="14">
        <f t="shared" si="526"/>
        <v>2180</v>
      </c>
      <c r="AB438" s="18">
        <f t="shared" si="527"/>
        <v>10.9</v>
      </c>
    </row>
    <row r="439" spans="1:28" ht="31.5">
      <c r="A439" s="206">
        <f t="shared" si="528"/>
        <v>26.230000000000015</v>
      </c>
      <c r="B439" s="51" t="s">
        <v>93</v>
      </c>
      <c r="C439" s="52">
        <v>2040</v>
      </c>
      <c r="D439" s="53">
        <v>4.08</v>
      </c>
      <c r="E439" s="17">
        <f t="shared" si="520"/>
        <v>2040</v>
      </c>
      <c r="F439" s="18">
        <f t="shared" si="520"/>
        <v>4.08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2180</v>
      </c>
      <c r="Q439" s="18">
        <f t="shared" si="522"/>
        <v>4.3600000000000003</v>
      </c>
      <c r="R439" s="92">
        <f t="shared" si="523"/>
        <v>2180</v>
      </c>
      <c r="S439" s="18">
        <f t="shared" si="524"/>
        <v>4.3600000000000003</v>
      </c>
      <c r="T439" s="51"/>
      <c r="U439" s="53"/>
      <c r="V439" s="51"/>
      <c r="W439" s="53"/>
      <c r="X439" s="250">
        <v>2E-3</v>
      </c>
      <c r="Y439" s="312">
        <v>2180</v>
      </c>
      <c r="Z439" s="18">
        <f t="shared" si="525"/>
        <v>4.3600000000000003</v>
      </c>
      <c r="AA439" s="14">
        <f t="shared" si="526"/>
        <v>2180</v>
      </c>
      <c r="AB439" s="18">
        <f t="shared" si="527"/>
        <v>4.3600000000000003</v>
      </c>
    </row>
    <row r="440" spans="1:28" s="50" customFormat="1">
      <c r="A440" s="46"/>
      <c r="B440" s="89" t="s">
        <v>295</v>
      </c>
      <c r="C440" s="82"/>
      <c r="D440" s="84">
        <f>SUM(D418:D439)</f>
        <v>902.31000000000006</v>
      </c>
      <c r="E440" s="82"/>
      <c r="F440" s="84">
        <f>SUM(F418:F439)</f>
        <v>902.31000000000006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961.61</v>
      </c>
      <c r="R440" s="85"/>
      <c r="S440" s="84">
        <f>SUM(S418:S439)</f>
        <v>961.61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2180</v>
      </c>
      <c r="Z440" s="84">
        <f>SUM(Z418:Z439)</f>
        <v>959.87</v>
      </c>
      <c r="AA440" s="276"/>
      <c r="AB440" s="84">
        <f>SUM(AB418:AB439)</f>
        <v>959.87</v>
      </c>
    </row>
    <row r="441" spans="1:28" s="50" customFormat="1" ht="31.5">
      <c r="A441" s="46"/>
      <c r="B441" s="89" t="s">
        <v>296</v>
      </c>
      <c r="C441" s="82"/>
      <c r="D441" s="84">
        <f>D416+D440</f>
        <v>1035.9100000000001</v>
      </c>
      <c r="E441" s="82"/>
      <c r="F441" s="84">
        <f>F416+F440</f>
        <v>1035.9100000000001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1354.76</v>
      </c>
      <c r="R441" s="85"/>
      <c r="S441" s="84">
        <f>S416+S440</f>
        <v>1354.76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2180</v>
      </c>
      <c r="Z441" s="84">
        <f>Z416+Z440</f>
        <v>972.52</v>
      </c>
      <c r="AA441" s="276"/>
      <c r="AB441" s="84">
        <f>AB416+AB440</f>
        <v>972.52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1035.9100000000001</v>
      </c>
      <c r="E514" s="228">
        <f t="shared" ref="E514" si="547">E440</f>
        <v>0</v>
      </c>
      <c r="F514" s="11">
        <f>F441</f>
        <v>1035.9100000000001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1354.76</v>
      </c>
      <c r="R514" s="199">
        <f>R422</f>
        <v>18</v>
      </c>
      <c r="S514" s="11">
        <f>S441</f>
        <v>1354.76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2180</v>
      </c>
      <c r="Z514" s="11">
        <f>Z441</f>
        <v>972.52</v>
      </c>
      <c r="AA514" s="199">
        <f>AA422</f>
        <v>18</v>
      </c>
      <c r="AB514" s="11">
        <f>AB441</f>
        <v>972.52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1035.9100000000001</v>
      </c>
      <c r="E515" s="228">
        <f t="shared" ref="E515" si="554">E514</f>
        <v>0</v>
      </c>
      <c r="F515" s="11">
        <f>F514</f>
        <v>1035.9100000000001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1354.76</v>
      </c>
      <c r="R515" s="199">
        <f t="shared" ref="R515:U515" si="558">R514</f>
        <v>18</v>
      </c>
      <c r="S515" s="11">
        <f>S514</f>
        <v>1354.76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2180</v>
      </c>
      <c r="Z515" s="11">
        <f>Z514</f>
        <v>972.52</v>
      </c>
      <c r="AA515" s="199">
        <f t="shared" si="560"/>
        <v>18</v>
      </c>
      <c r="AB515" s="11">
        <f>AB514</f>
        <v>972.52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7627.7779999999993</v>
      </c>
      <c r="E516" s="228">
        <f t="shared" ref="E516" si="561">E515+E403</f>
        <v>0</v>
      </c>
      <c r="F516" s="11">
        <f>F403+F515</f>
        <v>6637.3923999999988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623.76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8275.3013035499989</v>
      </c>
      <c r="R516" s="199">
        <f t="shared" ref="R516:T516" si="565">R515+R403</f>
        <v>18</v>
      </c>
      <c r="S516" s="11">
        <f>S403+S515</f>
        <v>8899.0613035499991</v>
      </c>
      <c r="T516" s="228">
        <f t="shared" si="565"/>
        <v>0</v>
      </c>
      <c r="U516" s="11">
        <f>U403+U515</f>
        <v>623.76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2180</v>
      </c>
      <c r="Z516" s="11">
        <f>Z403+Z515</f>
        <v>7281.2145000000019</v>
      </c>
      <c r="AA516" s="199">
        <f t="shared" si="566"/>
        <v>18</v>
      </c>
      <c r="AB516" s="11">
        <f>AB403+AB515</f>
        <v>7904.9745000000003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Vikarabad&amp;C&amp;"-,Bold"&amp;18Costing Sheets for AWP&amp;&amp;B 2017-18 - SSA-RTE&amp;R&amp;"-,Bold"&amp;20Annexure-XII(Rs. in lakh)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8">
    <tabColor theme="5" tint="-0.249977111117893"/>
  </sheetPr>
  <dimension ref="A1:AC517"/>
  <sheetViews>
    <sheetView showZeros="0" zoomScale="70" zoomScaleNormal="70" zoomScaleSheetLayoutView="70" workbookViewId="0">
      <pane xSplit="2" ySplit="5" topLeftCell="N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/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>
        <v>1</v>
      </c>
      <c r="Q116" s="18">
        <f>O116*P116*100</f>
        <v>0.75</v>
      </c>
      <c r="R116" s="92">
        <f t="shared" si="103"/>
        <v>1</v>
      </c>
      <c r="S116" s="18">
        <f t="shared" si="110"/>
        <v>0.75</v>
      </c>
      <c r="T116" s="72"/>
      <c r="U116" s="74"/>
      <c r="V116" s="72"/>
      <c r="W116" s="74"/>
      <c r="X116" s="253">
        <v>7.4999999999999997E-3</v>
      </c>
      <c r="Y116" s="326">
        <v>1</v>
      </c>
      <c r="Z116" s="18">
        <f>X116*Y116*100</f>
        <v>0.75</v>
      </c>
      <c r="AA116" s="14">
        <f t="shared" si="106"/>
        <v>1</v>
      </c>
      <c r="AB116" s="18">
        <f t="shared" si="112"/>
        <v>0.75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1</v>
      </c>
      <c r="Q117" s="79">
        <f t="shared" si="115"/>
        <v>0.75</v>
      </c>
      <c r="R117" s="291">
        <f t="shared" si="115"/>
        <v>1</v>
      </c>
      <c r="S117" s="79">
        <f t="shared" si="115"/>
        <v>0.75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1</v>
      </c>
      <c r="Z117" s="79">
        <f t="shared" si="117"/>
        <v>0.75</v>
      </c>
      <c r="AA117" s="291">
        <f t="shared" si="117"/>
        <v>1</v>
      </c>
      <c r="AB117" s="79">
        <f t="shared" si="117"/>
        <v>0.75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7">
        <v>1</v>
      </c>
      <c r="D119" s="95">
        <v>18</v>
      </c>
      <c r="E119" s="96"/>
      <c r="F119" s="95"/>
      <c r="G119" s="8">
        <f t="shared" ref="G119:H140" si="118">E119/C119*100</f>
        <v>0</v>
      </c>
      <c r="H119" s="18">
        <f t="shared" si="118"/>
        <v>0</v>
      </c>
      <c r="I119" s="97"/>
      <c r="J119" s="98"/>
      <c r="K119" s="97"/>
      <c r="L119" s="95"/>
      <c r="M119" s="97"/>
      <c r="N119" s="95"/>
      <c r="O119" s="255">
        <v>18</v>
      </c>
      <c r="P119" s="292">
        <v>1</v>
      </c>
      <c r="Q119" s="18">
        <f t="shared" ref="Q119:Q140" si="119">O119*P119</f>
        <v>18</v>
      </c>
      <c r="R119" s="92">
        <f t="shared" ref="R119:R140" si="120">P119</f>
        <v>1</v>
      </c>
      <c r="S119" s="18">
        <f t="shared" ref="S119:S140" si="121">L119+Q119</f>
        <v>18</v>
      </c>
      <c r="T119" s="97"/>
      <c r="U119" s="95"/>
      <c r="V119" s="97"/>
      <c r="W119" s="95"/>
      <c r="X119" s="255">
        <v>18</v>
      </c>
      <c r="Y119" s="327">
        <v>1</v>
      </c>
      <c r="Z119" s="18">
        <f t="shared" ref="Z119:Z140" si="122">X119*Y119</f>
        <v>18</v>
      </c>
      <c r="AA119" s="14">
        <f t="shared" ref="AA119:AA140" si="123">Y119</f>
        <v>1</v>
      </c>
      <c r="AB119" s="18">
        <f t="shared" ref="AB119:AB140" si="124">U119+Z119</f>
        <v>18</v>
      </c>
    </row>
    <row r="120" spans="1:28">
      <c r="A120" s="8">
        <f>+A119+0.01</f>
        <v>3.23</v>
      </c>
      <c r="B120" s="56" t="s">
        <v>38</v>
      </c>
      <c r="C120" s="97">
        <v>0</v>
      </c>
      <c r="D120" s="95">
        <v>0</v>
      </c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>
        <v>0</v>
      </c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>
        <v>0</v>
      </c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7">
        <v>0</v>
      </c>
      <c r="D121" s="95">
        <v>0</v>
      </c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>
        <v>0</v>
      </c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>
        <v>0</v>
      </c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7">
        <v>0</v>
      </c>
      <c r="D122" s="95">
        <v>0</v>
      </c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>
        <v>0</v>
      </c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>
        <v>0</v>
      </c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102">
        <v>1</v>
      </c>
      <c r="D123" s="95">
        <v>3</v>
      </c>
      <c r="E123" s="101"/>
      <c r="F123" s="100"/>
      <c r="G123" s="8">
        <f t="shared" si="118"/>
        <v>0</v>
      </c>
      <c r="H123" s="18">
        <f t="shared" si="118"/>
        <v>0</v>
      </c>
      <c r="I123" s="102"/>
      <c r="J123" s="103"/>
      <c r="K123" s="102"/>
      <c r="L123" s="100"/>
      <c r="M123" s="102"/>
      <c r="N123" s="100"/>
      <c r="O123" s="256">
        <v>3</v>
      </c>
      <c r="P123" s="293">
        <v>1</v>
      </c>
      <c r="Q123" s="18">
        <f t="shared" si="119"/>
        <v>3</v>
      </c>
      <c r="R123" s="92">
        <f t="shared" si="120"/>
        <v>1</v>
      </c>
      <c r="S123" s="18">
        <f t="shared" si="121"/>
        <v>3</v>
      </c>
      <c r="T123" s="102"/>
      <c r="U123" s="100"/>
      <c r="V123" s="102"/>
      <c r="W123" s="100"/>
      <c r="X123" s="256">
        <v>3</v>
      </c>
      <c r="Y123" s="328">
        <v>1</v>
      </c>
      <c r="Z123" s="18">
        <f t="shared" si="122"/>
        <v>3</v>
      </c>
      <c r="AA123" s="14">
        <f t="shared" si="123"/>
        <v>1</v>
      </c>
      <c r="AB123" s="18">
        <f t="shared" si="124"/>
        <v>3</v>
      </c>
    </row>
    <row r="124" spans="1:28" ht="31.5">
      <c r="A124" s="8" t="s">
        <v>43</v>
      </c>
      <c r="B124" s="22" t="s">
        <v>77</v>
      </c>
      <c r="C124" s="22">
        <v>0</v>
      </c>
      <c r="D124" s="95">
        <v>0</v>
      </c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>
        <v>0</v>
      </c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>
        <v>0</v>
      </c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22">
        <v>0</v>
      </c>
      <c r="D125" s="95">
        <v>0</v>
      </c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0</v>
      </c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>
        <v>0</v>
      </c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22">
        <v>0</v>
      </c>
      <c r="D126" s="95">
        <v>0</v>
      </c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>
        <v>0</v>
      </c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22">
        <v>1</v>
      </c>
      <c r="D127" s="95">
        <v>1.5</v>
      </c>
      <c r="E127" s="19"/>
      <c r="F127" s="18"/>
      <c r="G127" s="8">
        <f t="shared" si="118"/>
        <v>0</v>
      </c>
      <c r="H127" s="18">
        <f t="shared" si="118"/>
        <v>0</v>
      </c>
      <c r="I127" s="22"/>
      <c r="J127" s="23"/>
      <c r="K127" s="22"/>
      <c r="L127" s="18"/>
      <c r="M127" s="22"/>
      <c r="N127" s="18"/>
      <c r="O127" s="21">
        <v>1.5</v>
      </c>
      <c r="P127" s="92">
        <v>1</v>
      </c>
      <c r="Q127" s="18">
        <f t="shared" si="119"/>
        <v>1.5</v>
      </c>
      <c r="R127" s="92">
        <f t="shared" si="120"/>
        <v>1</v>
      </c>
      <c r="S127" s="18">
        <f t="shared" si="121"/>
        <v>1.5</v>
      </c>
      <c r="T127" s="22"/>
      <c r="U127" s="18"/>
      <c r="V127" s="22"/>
      <c r="W127" s="18"/>
      <c r="X127" s="21">
        <v>1.5</v>
      </c>
      <c r="Y127" s="14">
        <v>1</v>
      </c>
      <c r="Z127" s="18">
        <f t="shared" si="122"/>
        <v>1.5</v>
      </c>
      <c r="AA127" s="14">
        <f t="shared" si="123"/>
        <v>1</v>
      </c>
      <c r="AB127" s="18">
        <f t="shared" si="124"/>
        <v>1.5</v>
      </c>
    </row>
    <row r="128" spans="1:28" ht="31.5">
      <c r="A128" s="8" t="s">
        <v>51</v>
      </c>
      <c r="B128" s="22" t="s">
        <v>50</v>
      </c>
      <c r="C128" s="22">
        <v>1</v>
      </c>
      <c r="D128" s="95">
        <v>1.2000000000000002</v>
      </c>
      <c r="E128" s="19"/>
      <c r="F128" s="18"/>
      <c r="G128" s="8">
        <f t="shared" si="118"/>
        <v>0</v>
      </c>
      <c r="H128" s="18">
        <f t="shared" si="118"/>
        <v>0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1</v>
      </c>
      <c r="Q128" s="18">
        <f t="shared" si="119"/>
        <v>1.2000000000000002</v>
      </c>
      <c r="R128" s="92">
        <f t="shared" si="120"/>
        <v>1</v>
      </c>
      <c r="S128" s="18">
        <f t="shared" si="121"/>
        <v>1.2000000000000002</v>
      </c>
      <c r="T128" s="22"/>
      <c r="U128" s="18"/>
      <c r="V128" s="22"/>
      <c r="W128" s="18"/>
      <c r="X128" s="21">
        <v>1.2000000000000002</v>
      </c>
      <c r="Y128" s="14">
        <v>1</v>
      </c>
      <c r="Z128" s="18">
        <f t="shared" si="122"/>
        <v>1.2000000000000002</v>
      </c>
      <c r="AA128" s="14">
        <f t="shared" si="123"/>
        <v>1</v>
      </c>
      <c r="AB128" s="18">
        <f t="shared" si="124"/>
        <v>1.2000000000000002</v>
      </c>
    </row>
    <row r="129" spans="1:28" ht="47.25">
      <c r="A129" s="8">
        <v>3.25</v>
      </c>
      <c r="B129" s="22" t="s">
        <v>81</v>
      </c>
      <c r="C129" s="22">
        <v>1</v>
      </c>
      <c r="D129" s="95">
        <v>1.2000000000000002</v>
      </c>
      <c r="E129" s="19"/>
      <c r="F129" s="18"/>
      <c r="G129" s="8">
        <f t="shared" si="118"/>
        <v>0</v>
      </c>
      <c r="H129" s="18">
        <f t="shared" si="118"/>
        <v>0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1</v>
      </c>
      <c r="Q129" s="18">
        <f t="shared" si="119"/>
        <v>1.2000000000000002</v>
      </c>
      <c r="R129" s="92">
        <f t="shared" si="120"/>
        <v>1</v>
      </c>
      <c r="S129" s="18">
        <f t="shared" si="121"/>
        <v>1.2000000000000002</v>
      </c>
      <c r="T129" s="22"/>
      <c r="U129" s="18"/>
      <c r="V129" s="22"/>
      <c r="W129" s="18"/>
      <c r="X129" s="21">
        <v>1.2000000000000002</v>
      </c>
      <c r="Y129" s="14">
        <v>1</v>
      </c>
      <c r="Z129" s="18">
        <f t="shared" si="122"/>
        <v>1.2000000000000002</v>
      </c>
      <c r="AA129" s="14">
        <f t="shared" si="123"/>
        <v>1</v>
      </c>
      <c r="AB129" s="18">
        <f t="shared" si="124"/>
        <v>1.2000000000000002</v>
      </c>
    </row>
    <row r="130" spans="1:28" ht="47.25">
      <c r="A130" s="8">
        <f t="shared" ref="A130:A138" si="125">+A129+0.01</f>
        <v>3.26</v>
      </c>
      <c r="B130" s="22" t="s">
        <v>83</v>
      </c>
      <c r="C130" s="22">
        <v>1</v>
      </c>
      <c r="D130" s="95">
        <v>1.7999999999999998</v>
      </c>
      <c r="E130" s="19"/>
      <c r="F130" s="18"/>
      <c r="G130" s="8">
        <f t="shared" si="118"/>
        <v>0</v>
      </c>
      <c r="H130" s="18">
        <f t="shared" si="118"/>
        <v>0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1</v>
      </c>
      <c r="Q130" s="18">
        <f t="shared" si="119"/>
        <v>1.7999999999999998</v>
      </c>
      <c r="R130" s="92">
        <f t="shared" si="120"/>
        <v>1</v>
      </c>
      <c r="S130" s="18">
        <f t="shared" si="121"/>
        <v>1.7999999999999998</v>
      </c>
      <c r="T130" s="22"/>
      <c r="U130" s="18"/>
      <c r="V130" s="22"/>
      <c r="W130" s="18"/>
      <c r="X130" s="21">
        <v>1.7999999999999998</v>
      </c>
      <c r="Y130" s="14">
        <v>1</v>
      </c>
      <c r="Z130" s="18">
        <f t="shared" si="122"/>
        <v>1.7999999999999998</v>
      </c>
      <c r="AA130" s="14">
        <f t="shared" si="123"/>
        <v>1</v>
      </c>
      <c r="AB130" s="18">
        <f t="shared" si="124"/>
        <v>1.7999999999999998</v>
      </c>
    </row>
    <row r="131" spans="1:28" ht="31.5">
      <c r="A131" s="8">
        <f t="shared" si="125"/>
        <v>3.2699999999999996</v>
      </c>
      <c r="B131" s="51" t="s">
        <v>84</v>
      </c>
      <c r="C131" s="22">
        <v>0</v>
      </c>
      <c r="D131" s="95">
        <v>0</v>
      </c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>
        <v>0</v>
      </c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>
        <v>0</v>
      </c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22">
        <v>1</v>
      </c>
      <c r="D132" s="95">
        <v>1</v>
      </c>
      <c r="E132" s="19"/>
      <c r="F132" s="18"/>
      <c r="G132" s="8">
        <f t="shared" si="118"/>
        <v>0</v>
      </c>
      <c r="H132" s="18">
        <f t="shared" si="118"/>
        <v>0</v>
      </c>
      <c r="I132" s="22"/>
      <c r="J132" s="23"/>
      <c r="K132" s="22"/>
      <c r="L132" s="18"/>
      <c r="M132" s="22"/>
      <c r="N132" s="18"/>
      <c r="O132" s="21">
        <v>1</v>
      </c>
      <c r="P132" s="92">
        <v>1</v>
      </c>
      <c r="Q132" s="18">
        <f t="shared" si="119"/>
        <v>1</v>
      </c>
      <c r="R132" s="92">
        <f t="shared" si="120"/>
        <v>1</v>
      </c>
      <c r="S132" s="18">
        <f t="shared" si="121"/>
        <v>1</v>
      </c>
      <c r="T132" s="22"/>
      <c r="U132" s="18"/>
      <c r="V132" s="22"/>
      <c r="W132" s="18"/>
      <c r="X132" s="21">
        <v>1</v>
      </c>
      <c r="Y132" s="14">
        <v>1</v>
      </c>
      <c r="Z132" s="18">
        <f t="shared" si="122"/>
        <v>1</v>
      </c>
      <c r="AA132" s="14">
        <f t="shared" si="123"/>
        <v>1</v>
      </c>
      <c r="AB132" s="18">
        <f t="shared" si="124"/>
        <v>1</v>
      </c>
    </row>
    <row r="133" spans="1:28" ht="31.5">
      <c r="A133" s="8">
        <f t="shared" si="125"/>
        <v>3.2899999999999991</v>
      </c>
      <c r="B133" s="51" t="s">
        <v>86</v>
      </c>
      <c r="C133" s="22">
        <v>1</v>
      </c>
      <c r="D133" s="95">
        <v>1.25</v>
      </c>
      <c r="E133" s="19"/>
      <c r="F133" s="18"/>
      <c r="G133" s="8">
        <f t="shared" si="118"/>
        <v>0</v>
      </c>
      <c r="H133" s="18">
        <f t="shared" si="118"/>
        <v>0</v>
      </c>
      <c r="I133" s="22"/>
      <c r="J133" s="23"/>
      <c r="K133" s="22"/>
      <c r="L133" s="18"/>
      <c r="M133" s="22"/>
      <c r="N133" s="18"/>
      <c r="O133" s="21">
        <v>1.25</v>
      </c>
      <c r="P133" s="92">
        <v>1</v>
      </c>
      <c r="Q133" s="18">
        <f t="shared" si="119"/>
        <v>1.25</v>
      </c>
      <c r="R133" s="92">
        <f t="shared" si="120"/>
        <v>1</v>
      </c>
      <c r="S133" s="18">
        <f t="shared" si="121"/>
        <v>1.25</v>
      </c>
      <c r="T133" s="22"/>
      <c r="U133" s="18"/>
      <c r="V133" s="22"/>
      <c r="W133" s="18"/>
      <c r="X133" s="21">
        <v>1.25</v>
      </c>
      <c r="Y133" s="14">
        <v>1</v>
      </c>
      <c r="Z133" s="18">
        <f t="shared" si="122"/>
        <v>1.25</v>
      </c>
      <c r="AA133" s="14">
        <f t="shared" si="123"/>
        <v>1</v>
      </c>
      <c r="AB133" s="18">
        <f t="shared" si="124"/>
        <v>1.25</v>
      </c>
    </row>
    <row r="134" spans="1:28" ht="31.5">
      <c r="A134" s="8">
        <f t="shared" si="125"/>
        <v>3.2999999999999989</v>
      </c>
      <c r="B134" s="51" t="s">
        <v>87</v>
      </c>
      <c r="C134" s="22">
        <v>1</v>
      </c>
      <c r="D134" s="95">
        <v>0.75</v>
      </c>
      <c r="E134" s="19"/>
      <c r="F134" s="18"/>
      <c r="G134" s="8">
        <f t="shared" si="118"/>
        <v>0</v>
      </c>
      <c r="H134" s="18">
        <f t="shared" si="118"/>
        <v>0</v>
      </c>
      <c r="I134" s="22"/>
      <c r="J134" s="23"/>
      <c r="K134" s="22"/>
      <c r="L134" s="18"/>
      <c r="M134" s="22"/>
      <c r="N134" s="18"/>
      <c r="O134" s="21">
        <v>0.75</v>
      </c>
      <c r="P134" s="92">
        <v>1</v>
      </c>
      <c r="Q134" s="18">
        <f t="shared" si="119"/>
        <v>0.75</v>
      </c>
      <c r="R134" s="92">
        <f t="shared" si="120"/>
        <v>1</v>
      </c>
      <c r="S134" s="18">
        <f t="shared" si="121"/>
        <v>0.75</v>
      </c>
      <c r="T134" s="22"/>
      <c r="U134" s="18"/>
      <c r="V134" s="22"/>
      <c r="W134" s="18"/>
      <c r="X134" s="21">
        <v>0.75</v>
      </c>
      <c r="Y134" s="14">
        <v>1</v>
      </c>
      <c r="Z134" s="18">
        <f t="shared" si="122"/>
        <v>0.75</v>
      </c>
      <c r="AA134" s="14">
        <f t="shared" si="123"/>
        <v>1</v>
      </c>
      <c r="AB134" s="18">
        <f t="shared" si="124"/>
        <v>0.75</v>
      </c>
    </row>
    <row r="135" spans="1:28" ht="31.5">
      <c r="A135" s="8">
        <f t="shared" si="125"/>
        <v>3.3099999999999987</v>
      </c>
      <c r="B135" s="51" t="s">
        <v>88</v>
      </c>
      <c r="C135" s="22">
        <v>1</v>
      </c>
      <c r="D135" s="95">
        <v>0.75</v>
      </c>
      <c r="E135" s="19"/>
      <c r="F135" s="18"/>
      <c r="G135" s="8">
        <f t="shared" si="118"/>
        <v>0</v>
      </c>
      <c r="H135" s="18">
        <f t="shared" si="118"/>
        <v>0</v>
      </c>
      <c r="I135" s="22"/>
      <c r="J135" s="23"/>
      <c r="K135" s="22"/>
      <c r="L135" s="18"/>
      <c r="M135" s="22"/>
      <c r="N135" s="18"/>
      <c r="O135" s="21">
        <v>0.75</v>
      </c>
      <c r="P135" s="92">
        <v>1</v>
      </c>
      <c r="Q135" s="18">
        <f t="shared" si="119"/>
        <v>0.75</v>
      </c>
      <c r="R135" s="92">
        <f t="shared" si="120"/>
        <v>1</v>
      </c>
      <c r="S135" s="18">
        <f t="shared" si="121"/>
        <v>0.75</v>
      </c>
      <c r="T135" s="22"/>
      <c r="U135" s="18"/>
      <c r="V135" s="22"/>
      <c r="W135" s="18"/>
      <c r="X135" s="21">
        <v>0.75</v>
      </c>
      <c r="Y135" s="14">
        <v>1</v>
      </c>
      <c r="Z135" s="18">
        <f t="shared" si="122"/>
        <v>0.75</v>
      </c>
      <c r="AA135" s="14">
        <f t="shared" si="123"/>
        <v>1</v>
      </c>
      <c r="AB135" s="18">
        <f t="shared" si="124"/>
        <v>0.75</v>
      </c>
    </row>
    <row r="136" spans="1:28" ht="31.5">
      <c r="A136" s="8">
        <f t="shared" si="125"/>
        <v>3.3199999999999985</v>
      </c>
      <c r="B136" s="51" t="s">
        <v>89</v>
      </c>
      <c r="C136" s="22">
        <v>0</v>
      </c>
      <c r="D136" s="95">
        <v>0</v>
      </c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1</v>
      </c>
      <c r="Q136" s="18">
        <f t="shared" si="119"/>
        <v>0.2</v>
      </c>
      <c r="R136" s="92">
        <f t="shared" si="120"/>
        <v>1</v>
      </c>
      <c r="S136" s="18">
        <f t="shared" si="121"/>
        <v>0.2</v>
      </c>
      <c r="T136" s="22"/>
      <c r="U136" s="18"/>
      <c r="V136" s="22"/>
      <c r="W136" s="18"/>
      <c r="X136" s="21">
        <v>0.2</v>
      </c>
      <c r="Y136" s="14">
        <v>1</v>
      </c>
      <c r="Z136" s="18">
        <f t="shared" si="122"/>
        <v>0.2</v>
      </c>
      <c r="AA136" s="14">
        <f t="shared" si="123"/>
        <v>1</v>
      </c>
      <c r="AB136" s="18">
        <f t="shared" si="124"/>
        <v>0.2</v>
      </c>
    </row>
    <row r="137" spans="1:28" ht="31.5">
      <c r="A137" s="8">
        <f t="shared" si="125"/>
        <v>3.3299999999999983</v>
      </c>
      <c r="B137" s="51" t="s">
        <v>90</v>
      </c>
      <c r="C137" s="22">
        <v>0</v>
      </c>
      <c r="D137" s="95">
        <v>0</v>
      </c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1</v>
      </c>
      <c r="Q137" s="18">
        <f t="shared" si="119"/>
        <v>0.2</v>
      </c>
      <c r="R137" s="92">
        <f t="shared" si="120"/>
        <v>1</v>
      </c>
      <c r="S137" s="18">
        <f t="shared" si="121"/>
        <v>0.2</v>
      </c>
      <c r="T137" s="22"/>
      <c r="U137" s="18"/>
      <c r="V137" s="22"/>
      <c r="W137" s="18"/>
      <c r="X137" s="21">
        <v>0.2</v>
      </c>
      <c r="Y137" s="14">
        <v>1</v>
      </c>
      <c r="Z137" s="18">
        <f t="shared" si="122"/>
        <v>0.2</v>
      </c>
      <c r="AA137" s="14">
        <f t="shared" si="123"/>
        <v>1</v>
      </c>
      <c r="AB137" s="18">
        <f t="shared" si="124"/>
        <v>0.2</v>
      </c>
    </row>
    <row r="138" spans="1:28" ht="31.5">
      <c r="A138" s="8">
        <f t="shared" si="125"/>
        <v>3.3399999999999981</v>
      </c>
      <c r="B138" s="51" t="s">
        <v>91</v>
      </c>
      <c r="C138" s="22">
        <v>0</v>
      </c>
      <c r="D138" s="95">
        <v>0</v>
      </c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>
        <v>1</v>
      </c>
      <c r="Q138" s="18">
        <f t="shared" si="119"/>
        <v>6</v>
      </c>
      <c r="R138" s="92">
        <f t="shared" si="120"/>
        <v>1</v>
      </c>
      <c r="S138" s="18">
        <f t="shared" si="121"/>
        <v>6</v>
      </c>
      <c r="T138" s="22"/>
      <c r="U138" s="18"/>
      <c r="V138" s="22"/>
      <c r="W138" s="18"/>
      <c r="X138" s="21">
        <v>6</v>
      </c>
      <c r="Y138" s="14">
        <v>1</v>
      </c>
      <c r="Z138" s="18">
        <f t="shared" si="122"/>
        <v>6</v>
      </c>
      <c r="AA138" s="14">
        <f t="shared" si="123"/>
        <v>1</v>
      </c>
      <c r="AB138" s="18">
        <f t="shared" si="124"/>
        <v>6</v>
      </c>
    </row>
    <row r="139" spans="1:28" ht="31.5">
      <c r="A139" s="8">
        <v>3.35</v>
      </c>
      <c r="B139" s="51" t="s">
        <v>92</v>
      </c>
      <c r="C139" s="22">
        <v>1</v>
      </c>
      <c r="D139" s="95">
        <v>0.5</v>
      </c>
      <c r="E139" s="19"/>
      <c r="F139" s="18"/>
      <c r="G139" s="8">
        <f t="shared" si="118"/>
        <v>0</v>
      </c>
      <c r="H139" s="18">
        <f t="shared" si="118"/>
        <v>0</v>
      </c>
      <c r="I139" s="22"/>
      <c r="J139" s="23"/>
      <c r="K139" s="22"/>
      <c r="L139" s="18"/>
      <c r="M139" s="22"/>
      <c r="N139" s="18"/>
      <c r="O139" s="21">
        <v>0.5</v>
      </c>
      <c r="P139" s="92">
        <v>1</v>
      </c>
      <c r="Q139" s="18">
        <f t="shared" si="119"/>
        <v>0.5</v>
      </c>
      <c r="R139" s="92">
        <f t="shared" si="120"/>
        <v>1</v>
      </c>
      <c r="S139" s="18">
        <f t="shared" si="121"/>
        <v>0.5</v>
      </c>
      <c r="T139" s="22"/>
      <c r="U139" s="18"/>
      <c r="V139" s="22"/>
      <c r="W139" s="18"/>
      <c r="X139" s="21">
        <v>0.5</v>
      </c>
      <c r="Y139" s="14">
        <v>1</v>
      </c>
      <c r="Z139" s="18">
        <f t="shared" si="122"/>
        <v>0.5</v>
      </c>
      <c r="AA139" s="14">
        <f t="shared" si="123"/>
        <v>1</v>
      </c>
      <c r="AB139" s="18">
        <f t="shared" si="124"/>
        <v>0.5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1</v>
      </c>
      <c r="Q140" s="18">
        <f t="shared" si="119"/>
        <v>0.2</v>
      </c>
      <c r="R140" s="92">
        <f t="shared" si="120"/>
        <v>1</v>
      </c>
      <c r="S140" s="18">
        <f t="shared" si="121"/>
        <v>0.2</v>
      </c>
      <c r="T140" s="22"/>
      <c r="U140" s="18"/>
      <c r="V140" s="22"/>
      <c r="W140" s="18"/>
      <c r="X140" s="21">
        <v>0.2</v>
      </c>
      <c r="Y140" s="14">
        <v>1</v>
      </c>
      <c r="Z140" s="18">
        <f t="shared" si="122"/>
        <v>0.2</v>
      </c>
      <c r="AA140" s="14">
        <f t="shared" si="123"/>
        <v>1</v>
      </c>
      <c r="AB140" s="18">
        <f t="shared" si="124"/>
        <v>0.2</v>
      </c>
    </row>
    <row r="141" spans="1:28" s="50" customFormat="1">
      <c r="A141" s="46"/>
      <c r="B141" s="82" t="s">
        <v>65</v>
      </c>
      <c r="C141" s="83">
        <f>SUM(C119:C140)</f>
        <v>11</v>
      </c>
      <c r="D141" s="84">
        <f>SUM(D119:D140)</f>
        <v>30.95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15</v>
      </c>
      <c r="Q141" s="84">
        <f t="shared" si="128"/>
        <v>37.549999999999997</v>
      </c>
      <c r="R141" s="276">
        <f t="shared" si="128"/>
        <v>15</v>
      </c>
      <c r="S141" s="84">
        <f t="shared" si="128"/>
        <v>37.549999999999997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15</v>
      </c>
      <c r="Z141" s="84">
        <f t="shared" si="130"/>
        <v>37.549999999999997</v>
      </c>
      <c r="AA141" s="276">
        <f t="shared" si="130"/>
        <v>15</v>
      </c>
      <c r="AB141" s="84">
        <f t="shared" si="130"/>
        <v>37.549999999999997</v>
      </c>
    </row>
    <row r="142" spans="1:28" s="50" customFormat="1">
      <c r="A142" s="46"/>
      <c r="B142" s="86" t="s">
        <v>94</v>
      </c>
      <c r="C142" s="83">
        <f>C117+C141</f>
        <v>11</v>
      </c>
      <c r="D142" s="84">
        <f>D117+D141</f>
        <v>30.95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16</v>
      </c>
      <c r="Q142" s="84">
        <f t="shared" si="133"/>
        <v>38.299999999999997</v>
      </c>
      <c r="R142" s="276">
        <f t="shared" si="133"/>
        <v>16</v>
      </c>
      <c r="S142" s="84">
        <f t="shared" si="133"/>
        <v>38.299999999999997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16</v>
      </c>
      <c r="Z142" s="84">
        <f t="shared" si="135"/>
        <v>38.299999999999997</v>
      </c>
      <c r="AA142" s="276">
        <f t="shared" si="135"/>
        <v>16</v>
      </c>
      <c r="AB142" s="84">
        <f t="shared" si="135"/>
        <v>38.299999999999997</v>
      </c>
    </row>
    <row r="143" spans="1:28" s="50" customFormat="1">
      <c r="A143" s="46"/>
      <c r="B143" s="89" t="s">
        <v>100</v>
      </c>
      <c r="C143" s="83">
        <f>C110+C142</f>
        <v>11</v>
      </c>
      <c r="D143" s="84">
        <f>D110+D142</f>
        <v>30.95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16</v>
      </c>
      <c r="Q143" s="84">
        <f t="shared" si="138"/>
        <v>38.299999999999997</v>
      </c>
      <c r="R143" s="276">
        <f t="shared" si="138"/>
        <v>16</v>
      </c>
      <c r="S143" s="84">
        <f t="shared" si="138"/>
        <v>38.299999999999997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16</v>
      </c>
      <c r="Z143" s="84">
        <f t="shared" si="140"/>
        <v>38.299999999999997</v>
      </c>
      <c r="AA143" s="276">
        <f t="shared" si="140"/>
        <v>16</v>
      </c>
      <c r="AB143" s="84">
        <f t="shared" si="140"/>
        <v>38.299999999999997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317</v>
      </c>
      <c r="Q145" s="18">
        <f t="shared" ref="Q145:Q146" si="141">O145*P145</f>
        <v>9.51</v>
      </c>
      <c r="R145" s="92">
        <f t="shared" ref="R145:R146" si="142">P145</f>
        <v>317</v>
      </c>
      <c r="S145" s="18">
        <f t="shared" ref="S145:S146" si="143">L145+Q145</f>
        <v>9.51</v>
      </c>
      <c r="T145" s="16"/>
      <c r="U145" s="18"/>
      <c r="V145" s="16"/>
      <c r="W145" s="18"/>
      <c r="X145" s="21">
        <v>0.03</v>
      </c>
      <c r="Y145" s="14">
        <v>317</v>
      </c>
      <c r="Z145" s="18">
        <f t="shared" ref="Z145:Z146" si="144">X145*Y145</f>
        <v>9.51</v>
      </c>
      <c r="AA145" s="14">
        <f t="shared" ref="AA145:AA146" si="145">Y145</f>
        <v>317</v>
      </c>
      <c r="AB145" s="18">
        <f t="shared" ref="AB145:AB146" si="146">U145+Z145</f>
        <v>9.51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317</v>
      </c>
      <c r="Q147" s="84">
        <f t="shared" si="149"/>
        <v>9.51</v>
      </c>
      <c r="R147" s="276">
        <f t="shared" si="149"/>
        <v>317</v>
      </c>
      <c r="S147" s="84">
        <f t="shared" si="149"/>
        <v>9.51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317</v>
      </c>
      <c r="Z147" s="84">
        <f t="shared" si="151"/>
        <v>9.51</v>
      </c>
      <c r="AA147" s="276">
        <f t="shared" si="151"/>
        <v>317</v>
      </c>
      <c r="AB147" s="84">
        <f t="shared" si="151"/>
        <v>9.51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750</v>
      </c>
      <c r="D164" s="18">
        <f>C164*O164</f>
        <v>45</v>
      </c>
      <c r="E164" s="19">
        <v>419</v>
      </c>
      <c r="F164" s="18"/>
      <c r="G164" s="8">
        <f t="shared" ref="G164:H167" si="182">E164/C164*100</f>
        <v>55.866666666666667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945</v>
      </c>
      <c r="Q166" s="18">
        <f t="shared" si="183"/>
        <v>28.349999999999998</v>
      </c>
      <c r="R166" s="92">
        <f t="shared" si="184"/>
        <v>945</v>
      </c>
      <c r="S166" s="18">
        <f t="shared" si="185"/>
        <v>28.349999999999998</v>
      </c>
      <c r="T166" s="16"/>
      <c r="U166" s="18"/>
      <c r="V166" s="16"/>
      <c r="W166" s="18"/>
      <c r="X166" s="21">
        <v>0.03</v>
      </c>
      <c r="Y166" s="14">
        <v>758</v>
      </c>
      <c r="Z166" s="18">
        <f t="shared" si="186"/>
        <v>22.74</v>
      </c>
      <c r="AA166" s="14">
        <f t="shared" si="187"/>
        <v>758</v>
      </c>
      <c r="AB166" s="18">
        <f t="shared" si="188"/>
        <v>22.74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750</v>
      </c>
      <c r="D168" s="84">
        <f>SUM(D164:D167)</f>
        <v>45</v>
      </c>
      <c r="E168" s="83">
        <f>SUM(E164:E167)</f>
        <v>419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945</v>
      </c>
      <c r="Q168" s="84">
        <f t="shared" si="191"/>
        <v>28.349999999999998</v>
      </c>
      <c r="R168" s="276">
        <f t="shared" si="191"/>
        <v>945</v>
      </c>
      <c r="S168" s="84">
        <f t="shared" si="191"/>
        <v>28.349999999999998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758</v>
      </c>
      <c r="Z168" s="84">
        <f t="shared" si="193"/>
        <v>22.74</v>
      </c>
      <c r="AA168" s="276">
        <f t="shared" si="193"/>
        <v>758</v>
      </c>
      <c r="AB168" s="84">
        <f t="shared" si="193"/>
        <v>22.74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419</v>
      </c>
      <c r="Q172" s="18">
        <f t="shared" si="195"/>
        <v>12.57</v>
      </c>
      <c r="R172" s="92">
        <f t="shared" si="196"/>
        <v>419</v>
      </c>
      <c r="S172" s="18">
        <f t="shared" si="197"/>
        <v>12.57</v>
      </c>
      <c r="T172" s="16"/>
      <c r="U172" s="18"/>
      <c r="V172" s="16"/>
      <c r="W172" s="18"/>
      <c r="X172" s="21">
        <v>0.03</v>
      </c>
      <c r="Y172" s="14">
        <v>419</v>
      </c>
      <c r="Z172" s="18">
        <f t="shared" si="198"/>
        <v>12.57</v>
      </c>
      <c r="AA172" s="14">
        <f t="shared" si="199"/>
        <v>419</v>
      </c>
      <c r="AB172" s="18">
        <f t="shared" si="200"/>
        <v>12.57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419</v>
      </c>
      <c r="Q174" s="84">
        <f t="shared" si="203"/>
        <v>12.57</v>
      </c>
      <c r="R174" s="276">
        <f t="shared" si="203"/>
        <v>419</v>
      </c>
      <c r="S174" s="84">
        <f t="shared" si="203"/>
        <v>12.57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419</v>
      </c>
      <c r="Z174" s="84">
        <f t="shared" si="205"/>
        <v>12.57</v>
      </c>
      <c r="AA174" s="276">
        <f t="shared" si="205"/>
        <v>419</v>
      </c>
      <c r="AB174" s="84">
        <f t="shared" si="205"/>
        <v>12.57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1380</v>
      </c>
      <c r="D176" s="18">
        <f>C176*O176</f>
        <v>82.8</v>
      </c>
      <c r="E176" s="19">
        <v>1240</v>
      </c>
      <c r="F176" s="18"/>
      <c r="G176" s="8">
        <f t="shared" ref="G176:H179" si="206">E176/C176*100</f>
        <v>89.85507246376811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3389</v>
      </c>
      <c r="Q176" s="18">
        <f t="shared" ref="Q176:Q179" si="207">O176*P176</f>
        <v>203.34</v>
      </c>
      <c r="R176" s="92">
        <f t="shared" ref="R176:R179" si="208">P176</f>
        <v>3389</v>
      </c>
      <c r="S176" s="18">
        <f t="shared" ref="S176:S179" si="209">L176+Q176</f>
        <v>203.34</v>
      </c>
      <c r="T176" s="16"/>
      <c r="U176" s="18"/>
      <c r="V176" s="16"/>
      <c r="W176" s="18"/>
      <c r="X176" s="21">
        <v>0.06</v>
      </c>
      <c r="Y176" s="14">
        <v>3012</v>
      </c>
      <c r="Z176" s="18">
        <f t="shared" ref="Z176:Z179" si="210">X176*Y176</f>
        <v>180.72</v>
      </c>
      <c r="AA176" s="14">
        <f t="shared" ref="AA176:AA179" si="211">Y176</f>
        <v>3012</v>
      </c>
      <c r="AB176" s="18">
        <f t="shared" ref="AB176:AB179" si="212">U176+Z176</f>
        <v>180.72</v>
      </c>
    </row>
    <row r="177" spans="1:28">
      <c r="A177" s="8"/>
      <c r="B177" s="16" t="s">
        <v>117</v>
      </c>
      <c r="C177" s="17">
        <v>120</v>
      </c>
      <c r="D177" s="18">
        <f>C177*O177</f>
        <v>7.1999999999999993</v>
      </c>
      <c r="E177" s="19"/>
      <c r="F177" s="18"/>
      <c r="G177" s="8">
        <f t="shared" si="206"/>
        <v>0</v>
      </c>
      <c r="H177" s="18">
        <f t="shared" si="206"/>
        <v>0</v>
      </c>
      <c r="I177" s="16"/>
      <c r="J177" s="20"/>
      <c r="K177" s="16"/>
      <c r="L177" s="18"/>
      <c r="M177" s="16"/>
      <c r="N177" s="18"/>
      <c r="O177" s="21">
        <v>0.06</v>
      </c>
      <c r="P177" s="92">
        <v>120</v>
      </c>
      <c r="Q177" s="18">
        <f t="shared" si="207"/>
        <v>7.1999999999999993</v>
      </c>
      <c r="R177" s="92">
        <f t="shared" si="208"/>
        <v>120</v>
      </c>
      <c r="S177" s="18">
        <f t="shared" si="209"/>
        <v>7.1999999999999993</v>
      </c>
      <c r="T177" s="16"/>
      <c r="U177" s="18"/>
      <c r="V177" s="16"/>
      <c r="W177" s="18"/>
      <c r="X177" s="21">
        <v>0.06</v>
      </c>
      <c r="Y177" s="14">
        <v>120</v>
      </c>
      <c r="Z177" s="18">
        <f t="shared" si="210"/>
        <v>7.1999999999999993</v>
      </c>
      <c r="AA177" s="14">
        <f t="shared" si="211"/>
        <v>120</v>
      </c>
      <c r="AB177" s="18">
        <f t="shared" si="212"/>
        <v>7.1999999999999993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1500</v>
      </c>
      <c r="D180" s="84">
        <f>SUM(D176:D179)</f>
        <v>90</v>
      </c>
      <c r="E180" s="83">
        <f>SUM(E176:E179)</f>
        <v>1240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3509</v>
      </c>
      <c r="Q180" s="84">
        <f t="shared" si="215"/>
        <v>210.54</v>
      </c>
      <c r="R180" s="276">
        <f t="shared" si="215"/>
        <v>3509</v>
      </c>
      <c r="S180" s="84">
        <f t="shared" si="215"/>
        <v>210.54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3132</v>
      </c>
      <c r="Z180" s="84">
        <f t="shared" si="217"/>
        <v>187.92</v>
      </c>
      <c r="AA180" s="276">
        <f t="shared" si="217"/>
        <v>3132</v>
      </c>
      <c r="AB180" s="84">
        <f t="shared" si="217"/>
        <v>187.92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450</v>
      </c>
      <c r="Q184" s="18">
        <f t="shared" si="219"/>
        <v>45</v>
      </c>
      <c r="R184" s="92">
        <f t="shared" si="220"/>
        <v>450</v>
      </c>
      <c r="S184" s="18">
        <f t="shared" si="221"/>
        <v>45</v>
      </c>
      <c r="T184" s="16"/>
      <c r="U184" s="18"/>
      <c r="V184" s="16"/>
      <c r="W184" s="18"/>
      <c r="X184" s="21">
        <v>0.1</v>
      </c>
      <c r="Y184" s="14">
        <v>0</v>
      </c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450</v>
      </c>
      <c r="Q186" s="84">
        <f t="shared" si="227"/>
        <v>45</v>
      </c>
      <c r="R186" s="276">
        <f t="shared" si="227"/>
        <v>450</v>
      </c>
      <c r="S186" s="84">
        <f t="shared" si="227"/>
        <v>45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500</v>
      </c>
      <c r="Q190" s="18">
        <f t="shared" si="231"/>
        <v>15</v>
      </c>
      <c r="R190" s="92">
        <f t="shared" si="232"/>
        <v>500</v>
      </c>
      <c r="S190" s="18">
        <f t="shared" si="233"/>
        <v>15</v>
      </c>
      <c r="T190" s="16"/>
      <c r="U190" s="18"/>
      <c r="V190" s="16"/>
      <c r="W190" s="18"/>
      <c r="X190" s="21">
        <v>0.03</v>
      </c>
      <c r="Y190" s="14">
        <v>500</v>
      </c>
      <c r="Z190" s="18">
        <f t="shared" si="234"/>
        <v>15</v>
      </c>
      <c r="AA190" s="14">
        <f t="shared" si="235"/>
        <v>500</v>
      </c>
      <c r="AB190" s="18">
        <f t="shared" si="236"/>
        <v>15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500</v>
      </c>
      <c r="Q192" s="84">
        <f t="shared" si="239"/>
        <v>15</v>
      </c>
      <c r="R192" s="276">
        <f t="shared" si="239"/>
        <v>500</v>
      </c>
      <c r="S192" s="84">
        <f t="shared" si="239"/>
        <v>15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500</v>
      </c>
      <c r="Z192" s="84">
        <f t="shared" si="241"/>
        <v>15</v>
      </c>
      <c r="AA192" s="276">
        <f t="shared" si="241"/>
        <v>500</v>
      </c>
      <c r="AB192" s="84">
        <f t="shared" si="241"/>
        <v>15</v>
      </c>
    </row>
    <row r="193" spans="1:28" s="50" customFormat="1">
      <c r="A193" s="46"/>
      <c r="B193" s="82" t="s">
        <v>10</v>
      </c>
      <c r="C193" s="83">
        <f>C156+C162+C168+C174+C180+C186+C192</f>
        <v>2250</v>
      </c>
      <c r="D193" s="84">
        <f>D156+D162+D168+D174+D180+D186+D192</f>
        <v>135</v>
      </c>
      <c r="E193" s="83">
        <f>E156+E162+E168+E174+E180+E186+E192</f>
        <v>1659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5823</v>
      </c>
      <c r="Q193" s="84">
        <f t="shared" si="244"/>
        <v>311.45999999999998</v>
      </c>
      <c r="R193" s="276">
        <f t="shared" si="244"/>
        <v>5823</v>
      </c>
      <c r="S193" s="84">
        <f t="shared" si="244"/>
        <v>311.45999999999998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4809</v>
      </c>
      <c r="Z193" s="84">
        <f t="shared" si="246"/>
        <v>238.23</v>
      </c>
      <c r="AA193" s="276">
        <f t="shared" si="246"/>
        <v>4809</v>
      </c>
      <c r="AB193" s="84">
        <f t="shared" si="246"/>
        <v>238.23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35539</v>
      </c>
      <c r="Q197" s="212">
        <f t="shared" ref="Q197:Q205" si="248">O197*P197</f>
        <v>53.308500000000002</v>
      </c>
      <c r="R197" s="313">
        <f t="shared" ref="R197:R205" si="249">P197</f>
        <v>35539</v>
      </c>
      <c r="S197" s="212">
        <f t="shared" ref="S197:S205" si="250">L197+Q197</f>
        <v>53.308500000000002</v>
      </c>
      <c r="T197" s="335"/>
      <c r="U197" s="212"/>
      <c r="V197" s="335"/>
      <c r="W197" s="212"/>
      <c r="X197" s="338">
        <v>1.5E-3</v>
      </c>
      <c r="Y197" s="214">
        <v>35539</v>
      </c>
      <c r="Z197" s="212">
        <f t="shared" ref="Z197:Z205" si="251">X197*Y197</f>
        <v>53.308500000000002</v>
      </c>
      <c r="AA197" s="214">
        <f t="shared" ref="AA197:AA205" si="252">Y197</f>
        <v>35539</v>
      </c>
      <c r="AB197" s="212">
        <f t="shared" ref="AB197:AB205" si="253">U197+Z197</f>
        <v>53.308500000000002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34</v>
      </c>
      <c r="Q198" s="212">
        <f t="shared" si="248"/>
        <v>5.1000000000000004E-2</v>
      </c>
      <c r="R198" s="313">
        <f t="shared" si="249"/>
        <v>34</v>
      </c>
      <c r="S198" s="212">
        <f t="shared" si="250"/>
        <v>5.1000000000000004E-2</v>
      </c>
      <c r="T198" s="335"/>
      <c r="U198" s="212"/>
      <c r="V198" s="335"/>
      <c r="W198" s="212"/>
      <c r="X198" s="338">
        <v>1.5E-3</v>
      </c>
      <c r="Y198" s="214">
        <v>34</v>
      </c>
      <c r="Z198" s="212">
        <f t="shared" si="251"/>
        <v>5.1000000000000004E-2</v>
      </c>
      <c r="AA198" s="214">
        <f t="shared" si="252"/>
        <v>34</v>
      </c>
      <c r="AB198" s="212">
        <f t="shared" si="253"/>
        <v>5.1000000000000004E-2</v>
      </c>
    </row>
    <row r="199" spans="1:28" s="339" customFormat="1">
      <c r="A199" s="211"/>
      <c r="B199" s="335" t="s">
        <v>126</v>
      </c>
      <c r="C199" s="336">
        <v>10</v>
      </c>
      <c r="D199" s="212">
        <f>C199*0.0015</f>
        <v>1.4999999999999999E-2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24</v>
      </c>
      <c r="Q199" s="212">
        <f t="shared" si="248"/>
        <v>3.6000000000000004E-2</v>
      </c>
      <c r="R199" s="313">
        <f t="shared" si="249"/>
        <v>24</v>
      </c>
      <c r="S199" s="212">
        <f t="shared" si="250"/>
        <v>3.6000000000000004E-2</v>
      </c>
      <c r="T199" s="335"/>
      <c r="U199" s="212"/>
      <c r="V199" s="335"/>
      <c r="W199" s="212"/>
      <c r="X199" s="338">
        <v>1.5E-3</v>
      </c>
      <c r="Y199" s="214">
        <v>24</v>
      </c>
      <c r="Z199" s="212">
        <f t="shared" si="251"/>
        <v>3.6000000000000004E-2</v>
      </c>
      <c r="AA199" s="214">
        <f t="shared" si="252"/>
        <v>24</v>
      </c>
      <c r="AB199" s="212">
        <f t="shared" si="253"/>
        <v>3.6000000000000004E-2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50746</v>
      </c>
      <c r="Q200" s="212">
        <f t="shared" si="248"/>
        <v>76.119</v>
      </c>
      <c r="R200" s="313">
        <f t="shared" si="249"/>
        <v>50746</v>
      </c>
      <c r="S200" s="212">
        <f t="shared" si="250"/>
        <v>76.119</v>
      </c>
      <c r="T200" s="335"/>
      <c r="U200" s="212"/>
      <c r="V200" s="335"/>
      <c r="W200" s="212"/>
      <c r="X200" s="338">
        <v>1.5E-3</v>
      </c>
      <c r="Y200" s="214">
        <v>50746</v>
      </c>
      <c r="Z200" s="212">
        <f t="shared" si="251"/>
        <v>76.119</v>
      </c>
      <c r="AA200" s="214">
        <f t="shared" si="252"/>
        <v>50746</v>
      </c>
      <c r="AB200" s="212">
        <f t="shared" si="253"/>
        <v>76.119</v>
      </c>
    </row>
    <row r="201" spans="1:28" s="339" customFormat="1">
      <c r="A201" s="211"/>
      <c r="B201" s="335" t="s">
        <v>128</v>
      </c>
      <c r="C201" s="336">
        <v>40</v>
      </c>
      <c r="D201" s="212">
        <f>C201*0.0015</f>
        <v>0.06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74</v>
      </c>
      <c r="Q201" s="212">
        <f t="shared" si="248"/>
        <v>0.111</v>
      </c>
      <c r="R201" s="313">
        <f t="shared" si="249"/>
        <v>74</v>
      </c>
      <c r="S201" s="212">
        <f t="shared" si="250"/>
        <v>0.111</v>
      </c>
      <c r="T201" s="335"/>
      <c r="U201" s="212"/>
      <c r="V201" s="335"/>
      <c r="W201" s="212"/>
      <c r="X201" s="338">
        <v>1.5E-3</v>
      </c>
      <c r="Y201" s="214">
        <v>74</v>
      </c>
      <c r="Z201" s="212">
        <f t="shared" si="251"/>
        <v>0.111</v>
      </c>
      <c r="AA201" s="214">
        <f t="shared" si="252"/>
        <v>74</v>
      </c>
      <c r="AB201" s="212">
        <f t="shared" si="253"/>
        <v>0.111</v>
      </c>
    </row>
    <row r="202" spans="1:28" s="339" customFormat="1">
      <c r="A202" s="211"/>
      <c r="B202" s="335" t="s">
        <v>129</v>
      </c>
      <c r="C202" s="336">
        <v>28</v>
      </c>
      <c r="D202" s="212">
        <f>C202*0.0015</f>
        <v>4.2000000000000003E-2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90</v>
      </c>
      <c r="Q202" s="212">
        <f t="shared" si="248"/>
        <v>0.13500000000000001</v>
      </c>
      <c r="R202" s="313">
        <f t="shared" si="249"/>
        <v>90</v>
      </c>
      <c r="S202" s="212">
        <f t="shared" si="250"/>
        <v>0.13500000000000001</v>
      </c>
      <c r="T202" s="335"/>
      <c r="U202" s="212"/>
      <c r="V202" s="335"/>
      <c r="W202" s="212"/>
      <c r="X202" s="338">
        <v>1.5E-3</v>
      </c>
      <c r="Y202" s="214">
        <v>90</v>
      </c>
      <c r="Z202" s="212">
        <f t="shared" si="251"/>
        <v>0.13500000000000001</v>
      </c>
      <c r="AA202" s="214">
        <f t="shared" si="252"/>
        <v>90</v>
      </c>
      <c r="AB202" s="212">
        <f t="shared" si="253"/>
        <v>0.13500000000000001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53223</v>
      </c>
      <c r="Q203" s="212">
        <f t="shared" si="248"/>
        <v>133.0575</v>
      </c>
      <c r="R203" s="313">
        <f t="shared" si="249"/>
        <v>53223</v>
      </c>
      <c r="S203" s="212">
        <f t="shared" si="250"/>
        <v>133.0575</v>
      </c>
      <c r="T203" s="335"/>
      <c r="U203" s="212"/>
      <c r="V203" s="335"/>
      <c r="W203" s="212"/>
      <c r="X203" s="338">
        <v>2.5000000000000001E-3</v>
      </c>
      <c r="Y203" s="214">
        <v>53223</v>
      </c>
      <c r="Z203" s="212">
        <f t="shared" si="251"/>
        <v>133.0575</v>
      </c>
      <c r="AA203" s="214">
        <f t="shared" si="252"/>
        <v>53223</v>
      </c>
      <c r="AB203" s="212">
        <f t="shared" si="253"/>
        <v>133.0575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154</v>
      </c>
      <c r="D204" s="212">
        <f>C204*0.0025</f>
        <v>0.38500000000000001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62</v>
      </c>
      <c r="Q204" s="212">
        <f t="shared" si="248"/>
        <v>0.155</v>
      </c>
      <c r="R204" s="313">
        <f t="shared" si="249"/>
        <v>62</v>
      </c>
      <c r="S204" s="212">
        <f t="shared" si="250"/>
        <v>0.155</v>
      </c>
      <c r="T204" s="335"/>
      <c r="U204" s="212"/>
      <c r="V204" s="335"/>
      <c r="W204" s="212"/>
      <c r="X204" s="338">
        <v>2.5000000000000001E-3</v>
      </c>
      <c r="Y204" s="214">
        <v>62</v>
      </c>
      <c r="Z204" s="212">
        <f t="shared" si="251"/>
        <v>0.155</v>
      </c>
      <c r="AA204" s="214">
        <f t="shared" si="252"/>
        <v>62</v>
      </c>
      <c r="AB204" s="212">
        <f t="shared" si="253"/>
        <v>0.155</v>
      </c>
    </row>
    <row r="205" spans="1:28">
      <c r="A205" s="8">
        <f>+A204+0.01</f>
        <v>7.0399999999999991</v>
      </c>
      <c r="B205" s="16" t="s">
        <v>132</v>
      </c>
      <c r="C205" s="17">
        <v>30</v>
      </c>
      <c r="D205" s="18">
        <f>C205*0.0025</f>
        <v>7.4999999999999997E-2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144</v>
      </c>
      <c r="Q205" s="18">
        <f t="shared" si="248"/>
        <v>0.36</v>
      </c>
      <c r="R205" s="92">
        <f t="shared" si="249"/>
        <v>144</v>
      </c>
      <c r="S205" s="18">
        <f t="shared" si="250"/>
        <v>0.36</v>
      </c>
      <c r="T205" s="16"/>
      <c r="U205" s="18"/>
      <c r="V205" s="16"/>
      <c r="W205" s="18"/>
      <c r="X205" s="21">
        <v>2.5000000000000001E-3</v>
      </c>
      <c r="Y205" s="14">
        <v>144</v>
      </c>
      <c r="Z205" s="18">
        <f t="shared" si="251"/>
        <v>0.36</v>
      </c>
      <c r="AA205" s="14">
        <f t="shared" si="252"/>
        <v>144</v>
      </c>
      <c r="AB205" s="18">
        <f t="shared" si="253"/>
        <v>0.36</v>
      </c>
    </row>
    <row r="206" spans="1:28" s="50" customFormat="1">
      <c r="A206" s="46"/>
      <c r="B206" s="82" t="s">
        <v>104</v>
      </c>
      <c r="C206" s="83">
        <f>SUM(C197:C205)</f>
        <v>262</v>
      </c>
      <c r="D206" s="84">
        <f>SUM(D197:D205)</f>
        <v>0.57699999999999996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139936</v>
      </c>
      <c r="Q206" s="84">
        <f t="shared" si="256"/>
        <v>263.33299999999997</v>
      </c>
      <c r="R206" s="276">
        <f t="shared" si="256"/>
        <v>139936</v>
      </c>
      <c r="S206" s="84">
        <f t="shared" si="256"/>
        <v>263.33299999999997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139936</v>
      </c>
      <c r="Z206" s="84">
        <f t="shared" si="258"/>
        <v>263.33299999999997</v>
      </c>
      <c r="AA206" s="276">
        <f t="shared" si="258"/>
        <v>139936</v>
      </c>
      <c r="AB206" s="84">
        <f t="shared" si="258"/>
        <v>263.33299999999997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64455</v>
      </c>
      <c r="D208" s="18">
        <v>257.82</v>
      </c>
      <c r="E208" s="17">
        <f>C208</f>
        <v>64455</v>
      </c>
      <c r="F208" s="18">
        <f>D208</f>
        <v>257.82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72348</v>
      </c>
      <c r="Q208" s="18">
        <f t="shared" ref="Q208:Q211" si="260">O208*P208</f>
        <v>289.392</v>
      </c>
      <c r="R208" s="92">
        <f t="shared" ref="R208:R211" si="261">P208</f>
        <v>72348</v>
      </c>
      <c r="S208" s="18">
        <f t="shared" ref="S208:S211" si="262">L208+Q208</f>
        <v>289.392</v>
      </c>
      <c r="T208" s="16"/>
      <c r="U208" s="18"/>
      <c r="V208" s="16"/>
      <c r="W208" s="18"/>
      <c r="X208" s="21">
        <v>4.0000000000000001E-3</v>
      </c>
      <c r="Y208" s="14">
        <v>72348</v>
      </c>
      <c r="Z208" s="18">
        <f t="shared" ref="Z208:Z211" si="263">X208*Y208</f>
        <v>289.392</v>
      </c>
      <c r="AA208" s="14">
        <f t="shared" ref="AA208:AA211" si="264">Y208</f>
        <v>72348</v>
      </c>
      <c r="AB208" s="18">
        <f t="shared" ref="AB208:AB211" si="265">U208+Z208</f>
        <v>289.392</v>
      </c>
    </row>
    <row r="209" spans="1:28">
      <c r="A209" s="8">
        <f>+A208+0.01</f>
        <v>8.02</v>
      </c>
      <c r="B209" s="16" t="s">
        <v>135</v>
      </c>
      <c r="C209" s="17">
        <v>11591</v>
      </c>
      <c r="D209" s="18">
        <v>46.364000000000004</v>
      </c>
      <c r="E209" s="17">
        <f t="shared" ref="E209:F211" si="266">C209</f>
        <v>11591</v>
      </c>
      <c r="F209" s="18">
        <f t="shared" si="266"/>
        <v>46.364000000000004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13602</v>
      </c>
      <c r="Q209" s="18">
        <f t="shared" si="260"/>
        <v>54.408000000000001</v>
      </c>
      <c r="R209" s="92">
        <f t="shared" si="261"/>
        <v>13602</v>
      </c>
      <c r="S209" s="18">
        <f t="shared" si="262"/>
        <v>54.408000000000001</v>
      </c>
      <c r="T209" s="16"/>
      <c r="U209" s="18"/>
      <c r="V209" s="16"/>
      <c r="W209" s="18"/>
      <c r="X209" s="21">
        <v>4.0000000000000001E-3</v>
      </c>
      <c r="Y209" s="14">
        <v>13602</v>
      </c>
      <c r="Z209" s="18">
        <f t="shared" si="263"/>
        <v>54.408000000000001</v>
      </c>
      <c r="AA209" s="14">
        <f t="shared" si="264"/>
        <v>13602</v>
      </c>
      <c r="AB209" s="18">
        <f t="shared" si="265"/>
        <v>54.408000000000001</v>
      </c>
    </row>
    <row r="210" spans="1:28">
      <c r="A210" s="8">
        <f>+A209+0.01</f>
        <v>8.0299999999999994</v>
      </c>
      <c r="B210" s="16" t="s">
        <v>136</v>
      </c>
      <c r="C210" s="17">
        <v>7484</v>
      </c>
      <c r="D210" s="18">
        <v>29.936</v>
      </c>
      <c r="E210" s="17">
        <f t="shared" si="266"/>
        <v>7484</v>
      </c>
      <c r="F210" s="18">
        <f t="shared" si="266"/>
        <v>29.936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7713</v>
      </c>
      <c r="Q210" s="18">
        <f t="shared" si="260"/>
        <v>30.852</v>
      </c>
      <c r="R210" s="92">
        <f t="shared" si="261"/>
        <v>7713</v>
      </c>
      <c r="S210" s="18">
        <f t="shared" si="262"/>
        <v>30.852</v>
      </c>
      <c r="T210" s="16"/>
      <c r="U210" s="18"/>
      <c r="V210" s="16"/>
      <c r="W210" s="18"/>
      <c r="X210" s="21">
        <v>4.0000000000000001E-3</v>
      </c>
      <c r="Y210" s="14">
        <v>7713</v>
      </c>
      <c r="Z210" s="18">
        <f t="shared" si="263"/>
        <v>30.852</v>
      </c>
      <c r="AA210" s="14">
        <f t="shared" si="264"/>
        <v>7713</v>
      </c>
      <c r="AB210" s="18">
        <f t="shared" si="265"/>
        <v>30.852</v>
      </c>
    </row>
    <row r="211" spans="1:28">
      <c r="A211" s="8">
        <f>+A210+0.01</f>
        <v>8.0399999999999991</v>
      </c>
      <c r="B211" s="16" t="s">
        <v>137</v>
      </c>
      <c r="C211" s="17">
        <v>36099</v>
      </c>
      <c r="D211" s="18">
        <v>144.39600000000002</v>
      </c>
      <c r="E211" s="17">
        <f t="shared" si="266"/>
        <v>36099</v>
      </c>
      <c r="F211" s="18">
        <f t="shared" si="266"/>
        <v>144.39600000000002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41254</v>
      </c>
      <c r="Q211" s="18">
        <f t="shared" si="260"/>
        <v>165.01599999999999</v>
      </c>
      <c r="R211" s="92">
        <f t="shared" si="261"/>
        <v>41254</v>
      </c>
      <c r="S211" s="18">
        <f t="shared" si="262"/>
        <v>165.01599999999999</v>
      </c>
      <c r="T211" s="16"/>
      <c r="U211" s="18"/>
      <c r="V211" s="16"/>
      <c r="W211" s="18"/>
      <c r="X211" s="21">
        <v>4.0000000000000001E-3</v>
      </c>
      <c r="Y211" s="14">
        <v>41254</v>
      </c>
      <c r="Z211" s="18">
        <f t="shared" si="263"/>
        <v>165.01599999999999</v>
      </c>
      <c r="AA211" s="14">
        <f t="shared" si="264"/>
        <v>41254</v>
      </c>
      <c r="AB211" s="18">
        <f t="shared" si="265"/>
        <v>165.01599999999999</v>
      </c>
    </row>
    <row r="212" spans="1:28" s="50" customFormat="1">
      <c r="A212" s="46"/>
      <c r="B212" s="82" t="s">
        <v>106</v>
      </c>
      <c r="C212" s="83">
        <f>SUM(C208:C211)</f>
        <v>119629</v>
      </c>
      <c r="D212" s="84">
        <f>SUM(D208:D211)</f>
        <v>478.51599999999996</v>
      </c>
      <c r="E212" s="83">
        <f>SUM(E208:E211)</f>
        <v>119629</v>
      </c>
      <c r="F212" s="84">
        <f>SUM(F208:F211)</f>
        <v>478.51599999999996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134917</v>
      </c>
      <c r="Q212" s="84">
        <f t="shared" si="269"/>
        <v>539.66800000000001</v>
      </c>
      <c r="R212" s="276">
        <f t="shared" si="269"/>
        <v>134917</v>
      </c>
      <c r="S212" s="84">
        <f t="shared" si="269"/>
        <v>539.66800000000001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134917</v>
      </c>
      <c r="Z212" s="84">
        <f>SUM(Z208:Z211)</f>
        <v>539.66800000000001</v>
      </c>
      <c r="AA212" s="276">
        <f>SUM(AA208:AA211)</f>
        <v>134917</v>
      </c>
      <c r="AB212" s="84">
        <f>SUM(AB208:AB211)</f>
        <v>539.66800000000001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246</v>
      </c>
      <c r="D241" s="164">
        <f>C241*0.429*12</f>
        <v>1266.4079999999999</v>
      </c>
      <c r="E241" s="163">
        <f>C241</f>
        <v>246</v>
      </c>
      <c r="F241" s="164">
        <f>D241</f>
        <v>1266.4079999999999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246</v>
      </c>
      <c r="Q241" s="18">
        <f t="shared" ref="Q241:Q254" si="299">O241*P241*12</f>
        <v>1346.1120000000001</v>
      </c>
      <c r="R241" s="92">
        <f t="shared" ref="R241:R257" si="300">P241</f>
        <v>246</v>
      </c>
      <c r="S241" s="18">
        <f t="shared" ref="S241:S257" si="301">L241+Q241</f>
        <v>1346.1120000000001</v>
      </c>
      <c r="T241" s="162"/>
      <c r="U241" s="164"/>
      <c r="V241" s="162"/>
      <c r="W241" s="164"/>
      <c r="X241" s="166">
        <v>0.45600000000000002</v>
      </c>
      <c r="Y241" s="331">
        <v>246</v>
      </c>
      <c r="Z241" s="121">
        <f>X241*Y241*12</f>
        <v>1346.1120000000001</v>
      </c>
      <c r="AA241" s="321">
        <f>Y241</f>
        <v>246</v>
      </c>
      <c r="AB241" s="121">
        <f>U241+Z241</f>
        <v>1346.1120000000001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120</v>
      </c>
      <c r="D246" s="176">
        <f>C246*0.6006*12</f>
        <v>864.86400000000003</v>
      </c>
      <c r="E246" s="163">
        <f t="shared" ref="E246:E248" si="309">C246</f>
        <v>120</v>
      </c>
      <c r="F246" s="164">
        <f t="shared" ref="F246:F248" si="310">D246</f>
        <v>864.86400000000003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120</v>
      </c>
      <c r="Q246" s="18">
        <f t="shared" si="299"/>
        <v>920.16000000000008</v>
      </c>
      <c r="R246" s="92">
        <f t="shared" si="300"/>
        <v>120</v>
      </c>
      <c r="S246" s="18">
        <f t="shared" si="301"/>
        <v>920.16000000000008</v>
      </c>
      <c r="T246" s="174"/>
      <c r="U246" s="176"/>
      <c r="V246" s="174"/>
      <c r="W246" s="176"/>
      <c r="X246" s="177">
        <v>0.63900000000000001</v>
      </c>
      <c r="Y246" s="278">
        <v>120</v>
      </c>
      <c r="Z246" s="121">
        <f t="shared" ref="Z246:Z254" si="311">X246*Y246*12</f>
        <v>920.16000000000008</v>
      </c>
      <c r="AA246" s="321">
        <f t="shared" si="306"/>
        <v>120</v>
      </c>
      <c r="AB246" s="121">
        <f t="shared" ref="AB246:AB257" si="312">U246+Z246</f>
        <v>920.16000000000008</v>
      </c>
    </row>
    <row r="247" spans="1:28" s="125" customFormat="1">
      <c r="A247" s="118"/>
      <c r="B247" s="174" t="s">
        <v>151</v>
      </c>
      <c r="C247" s="175">
        <f t="shared" si="308"/>
        <v>138</v>
      </c>
      <c r="D247" s="176">
        <f t="shared" ref="D247:D248" si="313">C247*0.6006*12</f>
        <v>994.59360000000004</v>
      </c>
      <c r="E247" s="163">
        <f t="shared" si="309"/>
        <v>138</v>
      </c>
      <c r="F247" s="164">
        <f t="shared" si="310"/>
        <v>994.59360000000004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138</v>
      </c>
      <c r="Q247" s="18">
        <f t="shared" si="299"/>
        <v>1058.184</v>
      </c>
      <c r="R247" s="92">
        <f t="shared" si="300"/>
        <v>138</v>
      </c>
      <c r="S247" s="18">
        <f t="shared" si="301"/>
        <v>1058.184</v>
      </c>
      <c r="T247" s="174"/>
      <c r="U247" s="176"/>
      <c r="V247" s="174"/>
      <c r="W247" s="176"/>
      <c r="X247" s="177">
        <v>0.63900000000000001</v>
      </c>
      <c r="Y247" s="278">
        <v>138</v>
      </c>
      <c r="Z247" s="121">
        <f t="shared" si="311"/>
        <v>1058.184</v>
      </c>
      <c r="AA247" s="321">
        <f t="shared" si="306"/>
        <v>138</v>
      </c>
      <c r="AB247" s="121">
        <f t="shared" si="312"/>
        <v>1058.184</v>
      </c>
    </row>
    <row r="248" spans="1:28" s="125" customFormat="1">
      <c r="A248" s="118"/>
      <c r="B248" s="174" t="s">
        <v>152</v>
      </c>
      <c r="C248" s="175">
        <f t="shared" si="308"/>
        <v>136</v>
      </c>
      <c r="D248" s="176">
        <f t="shared" si="313"/>
        <v>980.17920000000004</v>
      </c>
      <c r="E248" s="163">
        <f t="shared" si="309"/>
        <v>136</v>
      </c>
      <c r="F248" s="164">
        <f t="shared" si="310"/>
        <v>980.17920000000004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136</v>
      </c>
      <c r="Q248" s="18">
        <f t="shared" si="299"/>
        <v>1042.848</v>
      </c>
      <c r="R248" s="92">
        <f t="shared" si="300"/>
        <v>136</v>
      </c>
      <c r="S248" s="18">
        <f t="shared" si="301"/>
        <v>1042.848</v>
      </c>
      <c r="T248" s="174"/>
      <c r="U248" s="176"/>
      <c r="V248" s="174"/>
      <c r="W248" s="176"/>
      <c r="X248" s="177">
        <v>0.63900000000000001</v>
      </c>
      <c r="Y248" s="278">
        <v>136</v>
      </c>
      <c r="Z248" s="121">
        <f t="shared" si="311"/>
        <v>1042.848</v>
      </c>
      <c r="AA248" s="321">
        <f t="shared" si="306"/>
        <v>136</v>
      </c>
      <c r="AB248" s="121">
        <f t="shared" si="312"/>
        <v>1042.848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108</v>
      </c>
      <c r="D255" s="176">
        <f>C255*0.12*10</f>
        <v>129.6</v>
      </c>
      <c r="E255" s="163">
        <f t="shared" ref="E255:E257" si="314">C255</f>
        <v>108</v>
      </c>
      <c r="F255" s="164">
        <f t="shared" ref="F255:F257" si="315">D255</f>
        <v>129.6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108</v>
      </c>
      <c r="Q255" s="18">
        <f>O255*P255*10</f>
        <v>129.6</v>
      </c>
      <c r="R255" s="92">
        <f t="shared" si="300"/>
        <v>108</v>
      </c>
      <c r="S255" s="18">
        <f t="shared" si="301"/>
        <v>129.6</v>
      </c>
      <c r="T255" s="178"/>
      <c r="U255" s="176"/>
      <c r="V255" s="178"/>
      <c r="W255" s="176"/>
      <c r="X255" s="177">
        <v>0.12</v>
      </c>
      <c r="Y255" s="278">
        <v>108</v>
      </c>
      <c r="Z255" s="18">
        <f t="shared" ref="Z255:Z257" si="316">X255*Y255*10</f>
        <v>129.6</v>
      </c>
      <c r="AA255" s="321">
        <f t="shared" si="306"/>
        <v>108</v>
      </c>
      <c r="AB255" s="121">
        <f t="shared" si="312"/>
        <v>129.6</v>
      </c>
    </row>
    <row r="256" spans="1:28" s="125" customFormat="1">
      <c r="A256" s="118"/>
      <c r="B256" s="178" t="s">
        <v>157</v>
      </c>
      <c r="C256" s="175">
        <f t="shared" ref="C256:C257" si="317">P256</f>
        <v>94</v>
      </c>
      <c r="D256" s="176">
        <f t="shared" ref="D256:D257" si="318">C256*0.12*10</f>
        <v>112.8</v>
      </c>
      <c r="E256" s="163">
        <f t="shared" si="314"/>
        <v>94</v>
      </c>
      <c r="F256" s="164">
        <f t="shared" si="315"/>
        <v>112.8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94</v>
      </c>
      <c r="Q256" s="18">
        <f>O256*P256*10</f>
        <v>112.8</v>
      </c>
      <c r="R256" s="92">
        <f t="shared" si="300"/>
        <v>94</v>
      </c>
      <c r="S256" s="18">
        <f t="shared" si="301"/>
        <v>112.8</v>
      </c>
      <c r="T256" s="178"/>
      <c r="U256" s="176"/>
      <c r="V256" s="178"/>
      <c r="W256" s="176"/>
      <c r="X256" s="177">
        <v>0.12</v>
      </c>
      <c r="Y256" s="278">
        <v>94</v>
      </c>
      <c r="Z256" s="18">
        <f t="shared" si="316"/>
        <v>112.8</v>
      </c>
      <c r="AA256" s="321">
        <f t="shared" si="306"/>
        <v>94</v>
      </c>
      <c r="AB256" s="121">
        <f t="shared" si="312"/>
        <v>112.8</v>
      </c>
    </row>
    <row r="257" spans="1:28" s="125" customFormat="1">
      <c r="A257" s="118"/>
      <c r="B257" s="178" t="s">
        <v>167</v>
      </c>
      <c r="C257" s="175">
        <f t="shared" si="317"/>
        <v>118</v>
      </c>
      <c r="D257" s="176">
        <f t="shared" si="318"/>
        <v>141.6</v>
      </c>
      <c r="E257" s="163">
        <f t="shared" si="314"/>
        <v>118</v>
      </c>
      <c r="F257" s="164">
        <f t="shared" si="315"/>
        <v>141.6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118</v>
      </c>
      <c r="Q257" s="18">
        <f>O257*P257*10</f>
        <v>141.6</v>
      </c>
      <c r="R257" s="92">
        <f t="shared" si="300"/>
        <v>118</v>
      </c>
      <c r="S257" s="18">
        <f t="shared" si="301"/>
        <v>141.6</v>
      </c>
      <c r="T257" s="178"/>
      <c r="U257" s="176"/>
      <c r="V257" s="178"/>
      <c r="W257" s="176"/>
      <c r="X257" s="177">
        <v>0.12</v>
      </c>
      <c r="Y257" s="278">
        <v>118</v>
      </c>
      <c r="Z257" s="18">
        <f t="shared" si="316"/>
        <v>141.6</v>
      </c>
      <c r="AA257" s="321">
        <f t="shared" si="306"/>
        <v>118</v>
      </c>
      <c r="AB257" s="121">
        <f t="shared" si="312"/>
        <v>141.6</v>
      </c>
    </row>
    <row r="258" spans="1:28" s="50" customFormat="1">
      <c r="A258" s="179"/>
      <c r="B258" s="159" t="s">
        <v>106</v>
      </c>
      <c r="C258" s="160">
        <f>SUM(C241:C257)</f>
        <v>960</v>
      </c>
      <c r="D258" s="161">
        <f>SUM(D241:D257)</f>
        <v>4490.0448000000006</v>
      </c>
      <c r="E258" s="160">
        <f>SUM(E241:E257)</f>
        <v>960</v>
      </c>
      <c r="F258" s="161">
        <f>SUM(F241:F257)</f>
        <v>4490.0448000000006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960</v>
      </c>
      <c r="Q258" s="161">
        <f t="shared" si="321"/>
        <v>4751.304000000001</v>
      </c>
      <c r="R258" s="301">
        <f t="shared" si="321"/>
        <v>960</v>
      </c>
      <c r="S258" s="161">
        <f t="shared" si="321"/>
        <v>4751.304000000001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960</v>
      </c>
      <c r="Z258" s="161">
        <f t="shared" si="323"/>
        <v>4751.304000000001</v>
      </c>
      <c r="AA258" s="301">
        <f t="shared" si="323"/>
        <v>960</v>
      </c>
      <c r="AB258" s="161">
        <f t="shared" si="323"/>
        <v>4751.304000000001</v>
      </c>
    </row>
    <row r="259" spans="1:28" s="50" customFormat="1">
      <c r="A259" s="179"/>
      <c r="B259" s="180" t="s">
        <v>10</v>
      </c>
      <c r="C259" s="181">
        <f>C258</f>
        <v>960</v>
      </c>
      <c r="D259" s="182">
        <f>D258</f>
        <v>4490.0448000000006</v>
      </c>
      <c r="E259" s="181">
        <f>E258</f>
        <v>960</v>
      </c>
      <c r="F259" s="182">
        <f>F258</f>
        <v>4490.0448000000006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960</v>
      </c>
      <c r="Q259" s="182">
        <f t="shared" si="326"/>
        <v>4751.304000000001</v>
      </c>
      <c r="R259" s="304">
        <f t="shared" si="326"/>
        <v>960</v>
      </c>
      <c r="S259" s="182">
        <f t="shared" si="326"/>
        <v>4751.304000000001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960</v>
      </c>
      <c r="Z259" s="182">
        <f t="shared" si="328"/>
        <v>4751.304000000001</v>
      </c>
      <c r="AA259" s="304">
        <f t="shared" si="328"/>
        <v>960</v>
      </c>
      <c r="AB259" s="182">
        <f t="shared" si="328"/>
        <v>4751.304000000001</v>
      </c>
    </row>
    <row r="260" spans="1:28" s="50" customFormat="1">
      <c r="A260" s="179"/>
      <c r="B260" s="180" t="s">
        <v>168</v>
      </c>
      <c r="C260" s="181">
        <f>C238+C259</f>
        <v>960</v>
      </c>
      <c r="D260" s="182">
        <f>D238+D259</f>
        <v>4490.0448000000006</v>
      </c>
      <c r="E260" s="181">
        <f>E238+E259</f>
        <v>960</v>
      </c>
      <c r="F260" s="182">
        <f>F238+F259</f>
        <v>4490.0448000000006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960</v>
      </c>
      <c r="Q260" s="182">
        <f t="shared" si="331"/>
        <v>4751.304000000001</v>
      </c>
      <c r="R260" s="304">
        <f t="shared" si="331"/>
        <v>960</v>
      </c>
      <c r="S260" s="182">
        <f t="shared" si="331"/>
        <v>4751.304000000001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960</v>
      </c>
      <c r="Z260" s="182">
        <f t="shared" si="333"/>
        <v>4751.304000000001</v>
      </c>
      <c r="AA260" s="304">
        <f t="shared" si="333"/>
        <v>960</v>
      </c>
      <c r="AB260" s="182">
        <f t="shared" si="333"/>
        <v>4751.304000000001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1373</v>
      </c>
      <c r="D264" s="18">
        <v>9.6110000000000007</v>
      </c>
      <c r="E264" s="19">
        <v>1336</v>
      </c>
      <c r="F264" s="18">
        <v>9.35</v>
      </c>
      <c r="G264" s="241">
        <f t="shared" ref="G264:G270" si="334">E264/C264*100</f>
        <v>97.305171158048068</v>
      </c>
      <c r="H264" s="18">
        <f t="shared" ref="H264:H270" si="335">F264/D264*100</f>
        <v>97.284361668921022</v>
      </c>
      <c r="I264" s="16"/>
      <c r="J264" s="20"/>
      <c r="K264" s="16"/>
      <c r="L264" s="18"/>
      <c r="M264" s="16"/>
      <c r="N264" s="18"/>
      <c r="O264" s="21">
        <v>0.01</v>
      </c>
      <c r="P264" s="92">
        <v>1372</v>
      </c>
      <c r="Q264" s="18">
        <f>O264*P264</f>
        <v>13.72</v>
      </c>
      <c r="R264" s="92">
        <f>P264</f>
        <v>1372</v>
      </c>
      <c r="S264" s="18">
        <f>L264+Q264</f>
        <v>13.72</v>
      </c>
      <c r="T264" s="16"/>
      <c r="U264" s="18"/>
      <c r="V264" s="16"/>
      <c r="W264" s="18"/>
      <c r="X264" s="21">
        <v>0.01</v>
      </c>
      <c r="Y264" s="14">
        <v>1372</v>
      </c>
      <c r="Z264" s="18">
        <f>X264*Y264</f>
        <v>13.72</v>
      </c>
      <c r="AA264" s="14">
        <f>Y264</f>
        <v>1372</v>
      </c>
      <c r="AB264" s="18">
        <f>U264+Z264</f>
        <v>13.72</v>
      </c>
    </row>
    <row r="265" spans="1:28" s="66" customFormat="1">
      <c r="A265" s="8"/>
      <c r="B265" s="16" t="s">
        <v>172</v>
      </c>
      <c r="C265" s="17">
        <v>1556</v>
      </c>
      <c r="D265" s="18">
        <v>10.891999999999999</v>
      </c>
      <c r="E265" s="19">
        <v>1517</v>
      </c>
      <c r="F265" s="18">
        <v>6.83</v>
      </c>
      <c r="G265" s="241">
        <f t="shared" si="334"/>
        <v>97.493573264781489</v>
      </c>
      <c r="H265" s="18">
        <f t="shared" si="335"/>
        <v>62.706573632023513</v>
      </c>
      <c r="I265" s="16"/>
      <c r="J265" s="20"/>
      <c r="K265" s="16"/>
      <c r="L265" s="18"/>
      <c r="M265" s="16"/>
      <c r="N265" s="18"/>
      <c r="O265" s="21">
        <v>0.01</v>
      </c>
      <c r="P265" s="92">
        <v>1516</v>
      </c>
      <c r="Q265" s="18">
        <f t="shared" ref="Q265:Q282" si="336">O265*P265</f>
        <v>15.16</v>
      </c>
      <c r="R265" s="92">
        <f t="shared" ref="R265:R282" si="337">P265</f>
        <v>1516</v>
      </c>
      <c r="S265" s="18">
        <f t="shared" ref="S265:S282" si="338">L265+Q265</f>
        <v>15.16</v>
      </c>
      <c r="T265" s="16"/>
      <c r="U265" s="18"/>
      <c r="V265" s="16"/>
      <c r="W265" s="18"/>
      <c r="X265" s="21">
        <v>0.01</v>
      </c>
      <c r="Y265" s="14">
        <v>1516</v>
      </c>
      <c r="Z265" s="18">
        <f t="shared" ref="Z265:Z270" si="339">X265*Y265</f>
        <v>15.16</v>
      </c>
      <c r="AA265" s="14">
        <f t="shared" ref="AA265:AA270" si="340">Y265</f>
        <v>1516</v>
      </c>
      <c r="AB265" s="18">
        <f t="shared" ref="AB265:AB270" si="341">U265+Z265</f>
        <v>15.16</v>
      </c>
    </row>
    <row r="266" spans="1:28" s="66" customFormat="1">
      <c r="A266" s="8"/>
      <c r="B266" s="16" t="s">
        <v>173</v>
      </c>
      <c r="C266" s="17">
        <v>2046</v>
      </c>
      <c r="D266" s="18">
        <v>14.322000000000001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1968</v>
      </c>
      <c r="Q266" s="18">
        <f t="shared" si="336"/>
        <v>19.68</v>
      </c>
      <c r="R266" s="92">
        <f t="shared" si="337"/>
        <v>1968</v>
      </c>
      <c r="S266" s="18">
        <f t="shared" si="338"/>
        <v>19.68</v>
      </c>
      <c r="T266" s="16"/>
      <c r="U266" s="18"/>
      <c r="V266" s="16"/>
      <c r="W266" s="18"/>
      <c r="X266" s="21">
        <v>0.01</v>
      </c>
      <c r="Y266" s="14">
        <v>1968</v>
      </c>
      <c r="Z266" s="18">
        <f t="shared" si="339"/>
        <v>19.68</v>
      </c>
      <c r="AA266" s="14">
        <f t="shared" si="340"/>
        <v>1968</v>
      </c>
      <c r="AB266" s="18">
        <f t="shared" si="341"/>
        <v>19.68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1373</v>
      </c>
      <c r="D268" s="18">
        <v>8.2379999999999995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1372</v>
      </c>
      <c r="Q268" s="18">
        <f t="shared" si="336"/>
        <v>13.72</v>
      </c>
      <c r="R268" s="92">
        <f t="shared" si="337"/>
        <v>1372</v>
      </c>
      <c r="S268" s="18">
        <f t="shared" si="338"/>
        <v>13.72</v>
      </c>
      <c r="T268" s="16"/>
      <c r="U268" s="18"/>
      <c r="V268" s="16"/>
      <c r="W268" s="18"/>
      <c r="X268" s="21">
        <v>0.01</v>
      </c>
      <c r="Y268" s="14">
        <f>Y264</f>
        <v>1372</v>
      </c>
      <c r="Z268" s="18">
        <f t="shared" si="339"/>
        <v>13.72</v>
      </c>
      <c r="AA268" s="14">
        <f t="shared" si="340"/>
        <v>1372</v>
      </c>
      <c r="AB268" s="18">
        <f t="shared" si="341"/>
        <v>13.72</v>
      </c>
    </row>
    <row r="269" spans="1:28" s="66" customFormat="1">
      <c r="A269" s="8"/>
      <c r="B269" s="16" t="s">
        <v>172</v>
      </c>
      <c r="C269" s="17">
        <v>1556</v>
      </c>
      <c r="D269" s="18">
        <v>9.3360000000000003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1516</v>
      </c>
      <c r="Q269" s="18">
        <f t="shared" si="336"/>
        <v>15.16</v>
      </c>
      <c r="R269" s="92">
        <f t="shared" si="337"/>
        <v>1516</v>
      </c>
      <c r="S269" s="18">
        <f t="shared" si="338"/>
        <v>15.16</v>
      </c>
      <c r="T269" s="16"/>
      <c r="U269" s="18"/>
      <c r="V269" s="16"/>
      <c r="W269" s="18"/>
      <c r="X269" s="21">
        <v>0.01</v>
      </c>
      <c r="Y269" s="14">
        <f>Y265</f>
        <v>1516</v>
      </c>
      <c r="Z269" s="18">
        <f t="shared" si="339"/>
        <v>15.16</v>
      </c>
      <c r="AA269" s="14">
        <f t="shared" si="340"/>
        <v>1516</v>
      </c>
      <c r="AB269" s="18">
        <f t="shared" si="341"/>
        <v>15.16</v>
      </c>
    </row>
    <row r="270" spans="1:28" s="66" customFormat="1">
      <c r="A270" s="8"/>
      <c r="B270" s="16" t="s">
        <v>173</v>
      </c>
      <c r="C270" s="17">
        <v>2046</v>
      </c>
      <c r="D270" s="18">
        <v>12.276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1968</v>
      </c>
      <c r="Q270" s="18">
        <f t="shared" si="336"/>
        <v>19.68</v>
      </c>
      <c r="R270" s="92">
        <f t="shared" si="337"/>
        <v>1968</v>
      </c>
      <c r="S270" s="18">
        <f t="shared" si="338"/>
        <v>19.68</v>
      </c>
      <c r="T270" s="16"/>
      <c r="U270" s="18"/>
      <c r="V270" s="16"/>
      <c r="W270" s="18"/>
      <c r="X270" s="21">
        <v>0.01</v>
      </c>
      <c r="Y270" s="14">
        <f>Y266</f>
        <v>1968</v>
      </c>
      <c r="Z270" s="18">
        <f t="shared" si="339"/>
        <v>19.68</v>
      </c>
      <c r="AA270" s="14">
        <f t="shared" si="340"/>
        <v>1968</v>
      </c>
      <c r="AB270" s="18">
        <f t="shared" si="341"/>
        <v>19.68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100</v>
      </c>
      <c r="D282" s="18">
        <v>1.6</v>
      </c>
      <c r="E282" s="17">
        <f>C282</f>
        <v>100</v>
      </c>
      <c r="F282" s="18">
        <f>D282</f>
        <v>1.6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212</v>
      </c>
      <c r="Q282" s="18">
        <f t="shared" si="336"/>
        <v>4.24</v>
      </c>
      <c r="R282" s="92">
        <f t="shared" si="337"/>
        <v>212</v>
      </c>
      <c r="S282" s="18">
        <f t="shared" si="338"/>
        <v>4.24</v>
      </c>
      <c r="T282" s="16"/>
      <c r="U282" s="18"/>
      <c r="V282" s="16"/>
      <c r="W282" s="18"/>
      <c r="X282" s="21">
        <v>1.6E-2</v>
      </c>
      <c r="Y282" s="14">
        <v>212</v>
      </c>
      <c r="Z282" s="18">
        <f t="shared" si="343"/>
        <v>3.3919999999999999</v>
      </c>
      <c r="AA282" s="14">
        <f t="shared" si="344"/>
        <v>212</v>
      </c>
      <c r="AB282" s="18">
        <f t="shared" si="345"/>
        <v>3.3919999999999999</v>
      </c>
    </row>
    <row r="283" spans="1:28" s="50" customFormat="1">
      <c r="A283" s="46"/>
      <c r="B283" s="82" t="s">
        <v>106</v>
      </c>
      <c r="C283" s="83">
        <f>SUM(C268:C282)</f>
        <v>5088</v>
      </c>
      <c r="D283" s="84">
        <f>SUM(D264:D282)</f>
        <v>66.480999999999995</v>
      </c>
      <c r="E283" s="83">
        <f>SUM(E268:E282)</f>
        <v>109</v>
      </c>
      <c r="F283" s="84">
        <f>SUM(F264:F282)</f>
        <v>17.906000000000006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5218</v>
      </c>
      <c r="Q283" s="84">
        <f t="shared" ref="Q283" si="355">SUM(Q264:Q282)</f>
        <v>104.44</v>
      </c>
      <c r="R283" s="276">
        <f t="shared" ref="R283" si="356">SUM(R268:R282)</f>
        <v>5218</v>
      </c>
      <c r="S283" s="84">
        <f t="shared" ref="S283" si="357">SUM(S264:S282)</f>
        <v>104.44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5218</v>
      </c>
      <c r="Z283" s="84">
        <f t="shared" ref="Z283" si="361">SUM(Z264:Z282)</f>
        <v>103.512</v>
      </c>
      <c r="AA283" s="276">
        <f t="shared" ref="AA283" si="362">SUM(AA268:AA282)</f>
        <v>5218</v>
      </c>
      <c r="AB283" s="84">
        <f t="shared" ref="AB283" si="363">SUM(AB264:AB282)</f>
        <v>103.512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42</v>
      </c>
      <c r="D287" s="185">
        <f>C287*12*0.16</f>
        <v>80.64</v>
      </c>
      <c r="E287" s="184">
        <f>C287</f>
        <v>42</v>
      </c>
      <c r="F287" s="185">
        <f>D287</f>
        <v>80.64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52</v>
      </c>
      <c r="Q287" s="18">
        <f>O287*P287*12</f>
        <v>109.82399999999998</v>
      </c>
      <c r="R287" s="92">
        <f t="shared" si="365"/>
        <v>52</v>
      </c>
      <c r="S287" s="18">
        <f t="shared" si="366"/>
        <v>109.82399999999998</v>
      </c>
      <c r="T287" s="183"/>
      <c r="U287" s="185"/>
      <c r="V287" s="183"/>
      <c r="W287" s="185"/>
      <c r="X287" s="188">
        <v>0.17599999999999999</v>
      </c>
      <c r="Y287" s="333">
        <v>52</v>
      </c>
      <c r="Z287" s="18">
        <f>X287*Y287*12</f>
        <v>109.82399999999998</v>
      </c>
      <c r="AA287" s="14">
        <f>Y287</f>
        <v>52</v>
      </c>
      <c r="AB287" s="18">
        <f>U287+Z287</f>
        <v>109.82399999999998</v>
      </c>
    </row>
    <row r="288" spans="1:28" s="66" customFormat="1">
      <c r="A288" s="8"/>
      <c r="B288" s="183" t="s">
        <v>188</v>
      </c>
      <c r="C288" s="184">
        <v>21</v>
      </c>
      <c r="D288" s="185">
        <f>C288*12*0.16</f>
        <v>40.32</v>
      </c>
      <c r="E288" s="184">
        <f t="shared" ref="E288:E296" si="368">C288</f>
        <v>21</v>
      </c>
      <c r="F288" s="185">
        <f t="shared" ref="F288:F296" si="369">D288</f>
        <v>40.32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26</v>
      </c>
      <c r="Q288" s="18">
        <f>O288*P288*12</f>
        <v>54.911999999999992</v>
      </c>
      <c r="R288" s="92">
        <f t="shared" si="365"/>
        <v>26</v>
      </c>
      <c r="S288" s="18">
        <f t="shared" si="366"/>
        <v>54.911999999999992</v>
      </c>
      <c r="T288" s="183"/>
      <c r="U288" s="185"/>
      <c r="V288" s="183"/>
      <c r="W288" s="185"/>
      <c r="X288" s="188">
        <v>0.17599999999999999</v>
      </c>
      <c r="Y288" s="333">
        <v>26</v>
      </c>
      <c r="Z288" s="18">
        <f t="shared" ref="Z288:Z290" si="370">X288*Y288*12</f>
        <v>54.911999999999992</v>
      </c>
      <c r="AA288" s="14">
        <f t="shared" ref="AA288:AA290" si="371">Y288</f>
        <v>26</v>
      </c>
      <c r="AB288" s="18">
        <f t="shared" ref="AB288:AB290" si="372">U288+Z288</f>
        <v>54.911999999999992</v>
      </c>
    </row>
    <row r="289" spans="1:28" s="66" customFormat="1">
      <c r="A289" s="8"/>
      <c r="B289" s="183" t="s">
        <v>189</v>
      </c>
      <c r="C289" s="184">
        <v>21</v>
      </c>
      <c r="D289" s="185">
        <f>C289*12*0.16</f>
        <v>40.32</v>
      </c>
      <c r="E289" s="184">
        <f t="shared" si="368"/>
        <v>21</v>
      </c>
      <c r="F289" s="185">
        <f t="shared" si="369"/>
        <v>40.32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26</v>
      </c>
      <c r="Q289" s="18">
        <f>O289*P289*12</f>
        <v>54.911999999999992</v>
      </c>
      <c r="R289" s="92">
        <f t="shared" si="365"/>
        <v>26</v>
      </c>
      <c r="S289" s="18">
        <f t="shared" si="366"/>
        <v>54.911999999999992</v>
      </c>
      <c r="T289" s="183"/>
      <c r="U289" s="185"/>
      <c r="V289" s="183"/>
      <c r="W289" s="185"/>
      <c r="X289" s="188">
        <v>0.17599999999999999</v>
      </c>
      <c r="Y289" s="333">
        <v>26</v>
      </c>
      <c r="Z289" s="18">
        <f t="shared" si="370"/>
        <v>54.911999999999992</v>
      </c>
      <c r="AA289" s="14">
        <f t="shared" si="371"/>
        <v>26</v>
      </c>
      <c r="AB289" s="18">
        <f t="shared" si="372"/>
        <v>54.911999999999992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26</v>
      </c>
      <c r="Q290" s="18">
        <f>O290*P290*12</f>
        <v>37.44</v>
      </c>
      <c r="R290" s="92">
        <f t="shared" si="365"/>
        <v>26</v>
      </c>
      <c r="S290" s="18">
        <f t="shared" si="366"/>
        <v>37.44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21</v>
      </c>
      <c r="Q292" s="18">
        <f>O292*P292</f>
        <v>21</v>
      </c>
      <c r="R292" s="92">
        <f t="shared" si="365"/>
        <v>21</v>
      </c>
      <c r="S292" s="18">
        <f t="shared" si="366"/>
        <v>21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21</v>
      </c>
      <c r="D293" s="185">
        <f>C293*0.5</f>
        <v>10.5</v>
      </c>
      <c r="E293" s="184">
        <f t="shared" si="368"/>
        <v>21</v>
      </c>
      <c r="F293" s="185">
        <f t="shared" si="369"/>
        <v>10.5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26</v>
      </c>
      <c r="Q293" s="18">
        <f t="shared" ref="Q293:Q296" si="376">O293*P293</f>
        <v>13</v>
      </c>
      <c r="R293" s="92">
        <f t="shared" ref="R293:R296" si="377">P293</f>
        <v>26</v>
      </c>
      <c r="S293" s="18">
        <f t="shared" ref="S293:S296" si="378">L293+Q293</f>
        <v>13</v>
      </c>
      <c r="T293" s="16"/>
      <c r="U293" s="18"/>
      <c r="V293" s="16"/>
      <c r="W293" s="18"/>
      <c r="X293" s="21">
        <v>0.5</v>
      </c>
      <c r="Y293" s="14">
        <v>26</v>
      </c>
      <c r="Z293" s="18">
        <f t="shared" si="373"/>
        <v>13</v>
      </c>
      <c r="AA293" s="14">
        <f t="shared" si="374"/>
        <v>26</v>
      </c>
      <c r="AB293" s="18">
        <f t="shared" si="375"/>
        <v>13</v>
      </c>
    </row>
    <row r="294" spans="1:28" s="66" customFormat="1">
      <c r="A294" s="8">
        <f>+A293+0.01</f>
        <v>12.049999999999999</v>
      </c>
      <c r="B294" s="183" t="s">
        <v>193</v>
      </c>
      <c r="C294" s="184">
        <v>21</v>
      </c>
      <c r="D294" s="185">
        <f>C294*0.3</f>
        <v>6.3</v>
      </c>
      <c r="E294" s="184">
        <f t="shared" si="368"/>
        <v>21</v>
      </c>
      <c r="F294" s="185">
        <f t="shared" si="369"/>
        <v>6.3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26</v>
      </c>
      <c r="Q294" s="18">
        <f t="shared" si="376"/>
        <v>7.8</v>
      </c>
      <c r="R294" s="92">
        <f t="shared" si="377"/>
        <v>26</v>
      </c>
      <c r="S294" s="18">
        <f t="shared" si="378"/>
        <v>7.8</v>
      </c>
      <c r="T294" s="183"/>
      <c r="U294" s="185"/>
      <c r="V294" s="183"/>
      <c r="W294" s="185"/>
      <c r="X294" s="188">
        <v>0.3</v>
      </c>
      <c r="Y294" s="333">
        <v>26</v>
      </c>
      <c r="Z294" s="18">
        <f t="shared" si="373"/>
        <v>7.8</v>
      </c>
      <c r="AA294" s="14">
        <f t="shared" si="374"/>
        <v>26</v>
      </c>
      <c r="AB294" s="18">
        <f t="shared" si="375"/>
        <v>7.8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26</v>
      </c>
      <c r="Q295" s="18">
        <f t="shared" si="376"/>
        <v>2.6</v>
      </c>
      <c r="R295" s="92">
        <f t="shared" si="377"/>
        <v>26</v>
      </c>
      <c r="S295" s="18">
        <f t="shared" si="378"/>
        <v>2.6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26</v>
      </c>
      <c r="Q296" s="18">
        <f t="shared" si="376"/>
        <v>2.6</v>
      </c>
      <c r="R296" s="92">
        <f t="shared" si="377"/>
        <v>26</v>
      </c>
      <c r="S296" s="18">
        <f t="shared" si="378"/>
        <v>2.6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21</v>
      </c>
      <c r="D297" s="84">
        <f>SUM(D287:D296)</f>
        <v>178.08</v>
      </c>
      <c r="E297" s="83">
        <f>E293</f>
        <v>21</v>
      </c>
      <c r="F297" s="84">
        <f>SUM(F287:F296)</f>
        <v>178.08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26</v>
      </c>
      <c r="Q297" s="84">
        <f t="shared" ref="Q297" si="386">SUM(Q287:Q296)</f>
        <v>309.08800000000002</v>
      </c>
      <c r="R297" s="276">
        <f t="shared" ref="R297" si="387">R293</f>
        <v>26</v>
      </c>
      <c r="S297" s="84">
        <f t="shared" ref="S297" si="388">SUM(S287:S296)</f>
        <v>309.08800000000002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26</v>
      </c>
      <c r="Z297" s="84">
        <f t="shared" ref="Z297" si="391">SUM(Z287:Z296)</f>
        <v>240.44799999999998</v>
      </c>
      <c r="AA297" s="276">
        <f t="shared" ref="AA297" si="392">AA293</f>
        <v>26</v>
      </c>
      <c r="AB297" s="84">
        <f t="shared" ref="AB297" si="393">SUM(AB287:AB296)</f>
        <v>240.44799999999998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95</v>
      </c>
      <c r="D299" s="18">
        <f>C299*0.162*12</f>
        <v>184.68</v>
      </c>
      <c r="E299" s="17">
        <f>C299</f>
        <v>95</v>
      </c>
      <c r="F299" s="18">
        <f>D299</f>
        <v>184.68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88</v>
      </c>
      <c r="Q299" s="18">
        <f>O299*P299*12</f>
        <v>188.17919999999998</v>
      </c>
      <c r="R299" s="92">
        <f>P299</f>
        <v>88</v>
      </c>
      <c r="S299" s="18">
        <f>L299+Q299</f>
        <v>188.17919999999998</v>
      </c>
      <c r="T299" s="16"/>
      <c r="U299" s="18"/>
      <c r="V299" s="16"/>
      <c r="W299" s="18"/>
      <c r="X299" s="21">
        <v>0.1782</v>
      </c>
      <c r="Y299" s="14">
        <v>95</v>
      </c>
      <c r="Z299" s="18">
        <f>X299*Y299*12</f>
        <v>203.14799999999997</v>
      </c>
      <c r="AA299" s="14">
        <f>Y299</f>
        <v>95</v>
      </c>
      <c r="AB299" s="18">
        <f>U299+Z299</f>
        <v>203.14799999999997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88</v>
      </c>
      <c r="Q301" s="18">
        <f t="shared" ref="Q301:Q305" si="400">O301*P301</f>
        <v>8.8000000000000007</v>
      </c>
      <c r="R301" s="92">
        <f t="shared" si="396"/>
        <v>88</v>
      </c>
      <c r="S301" s="18">
        <f t="shared" ref="S301:S305" si="401">L301+Q301</f>
        <v>8.8000000000000007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95</v>
      </c>
      <c r="D302" s="18">
        <f>C302*0.1</f>
        <v>9.5</v>
      </c>
      <c r="E302" s="17">
        <f>C302</f>
        <v>95</v>
      </c>
      <c r="F302" s="18">
        <f>D302</f>
        <v>9.5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88</v>
      </c>
      <c r="Q302" s="18">
        <f t="shared" si="400"/>
        <v>8.8000000000000007</v>
      </c>
      <c r="R302" s="92">
        <f t="shared" si="396"/>
        <v>88</v>
      </c>
      <c r="S302" s="18">
        <f t="shared" si="401"/>
        <v>8.8000000000000007</v>
      </c>
      <c r="T302" s="16"/>
      <c r="U302" s="18"/>
      <c r="V302" s="16"/>
      <c r="W302" s="18"/>
      <c r="X302" s="21">
        <v>0.1</v>
      </c>
      <c r="Y302" s="14">
        <v>95</v>
      </c>
      <c r="Z302" s="18">
        <f t="shared" si="402"/>
        <v>9.5</v>
      </c>
      <c r="AA302" s="14">
        <f t="shared" si="398"/>
        <v>95</v>
      </c>
      <c r="AB302" s="18">
        <f t="shared" si="403"/>
        <v>9.5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95</v>
      </c>
      <c r="D303" s="185">
        <f>C303*0.12</f>
        <v>11.4</v>
      </c>
      <c r="E303" s="17">
        <f>C303</f>
        <v>95</v>
      </c>
      <c r="F303" s="18">
        <f>D303</f>
        <v>11.4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88</v>
      </c>
      <c r="Q303" s="18">
        <f t="shared" si="400"/>
        <v>10.559999999999999</v>
      </c>
      <c r="R303" s="92">
        <f t="shared" si="396"/>
        <v>88</v>
      </c>
      <c r="S303" s="18">
        <f t="shared" si="401"/>
        <v>10.559999999999999</v>
      </c>
      <c r="T303" s="183"/>
      <c r="U303" s="185"/>
      <c r="V303" s="183"/>
      <c r="W303" s="185"/>
      <c r="X303" s="188">
        <v>0.12</v>
      </c>
      <c r="Y303" s="333">
        <v>95</v>
      </c>
      <c r="Z303" s="18">
        <f t="shared" si="402"/>
        <v>11.4</v>
      </c>
      <c r="AA303" s="14">
        <f t="shared" si="398"/>
        <v>95</v>
      </c>
      <c r="AB303" s="18">
        <f t="shared" si="403"/>
        <v>11.4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88</v>
      </c>
      <c r="Q304" s="18">
        <f t="shared" si="400"/>
        <v>2.6399999999999997</v>
      </c>
      <c r="R304" s="92">
        <f t="shared" si="396"/>
        <v>88</v>
      </c>
      <c r="S304" s="18">
        <f t="shared" si="401"/>
        <v>2.6399999999999997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88</v>
      </c>
      <c r="Q305" s="18">
        <f t="shared" si="400"/>
        <v>1.76</v>
      </c>
      <c r="R305" s="92">
        <f t="shared" si="396"/>
        <v>88</v>
      </c>
      <c r="S305" s="18">
        <f t="shared" si="401"/>
        <v>1.76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95</v>
      </c>
      <c r="D306" s="84">
        <f>SUM(D299:D305)</f>
        <v>205.58</v>
      </c>
      <c r="E306" s="83"/>
      <c r="F306" s="84">
        <f>SUM(F299:F305)</f>
        <v>205.58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88</v>
      </c>
      <c r="Q306" s="84">
        <f>SUM(Q299:Q305)</f>
        <v>220.73919999999998</v>
      </c>
      <c r="R306" s="276">
        <f>R302</f>
        <v>88</v>
      </c>
      <c r="S306" s="84">
        <f>SUM(S299:S305)</f>
        <v>220.73919999999998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95</v>
      </c>
      <c r="Z306" s="84">
        <f>SUM(Z299:Z305)</f>
        <v>224.04799999999997</v>
      </c>
      <c r="AA306" s="276">
        <f>AA302</f>
        <v>95</v>
      </c>
      <c r="AB306" s="84">
        <f>SUM(AB299:AB305)</f>
        <v>224.04799999999997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1372</v>
      </c>
      <c r="Q319" s="18">
        <f>O319*P319</f>
        <v>6.86</v>
      </c>
      <c r="R319" s="92">
        <f>P319</f>
        <v>1372</v>
      </c>
      <c r="S319" s="18">
        <f>L319+Q319</f>
        <v>6.86</v>
      </c>
      <c r="T319" s="127"/>
      <c r="U319" s="129"/>
      <c r="V319" s="127"/>
      <c r="W319" s="129"/>
      <c r="X319" s="131">
        <v>5.0000000000000001E-3</v>
      </c>
      <c r="Y319" s="108">
        <v>1372</v>
      </c>
      <c r="Z319" s="18">
        <f t="shared" ref="Z319:Z321" si="425">X319*Y319</f>
        <v>6.86</v>
      </c>
      <c r="AA319" s="14">
        <f t="shared" ref="AA319:AA321" si="426">Y319</f>
        <v>1372</v>
      </c>
      <c r="AB319" s="18">
        <f t="shared" ref="AB319:AB321" si="427">U319+Z319</f>
        <v>6.86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1516</v>
      </c>
      <c r="Q320" s="18">
        <f t="shared" ref="Q320:Q321" si="428">O320*P320</f>
        <v>7.58</v>
      </c>
      <c r="R320" s="92">
        <f t="shared" ref="R320:R321" si="429">P320</f>
        <v>1516</v>
      </c>
      <c r="S320" s="18">
        <f t="shared" ref="S320:S321" si="430">L320+Q320</f>
        <v>7.58</v>
      </c>
      <c r="T320" s="127"/>
      <c r="U320" s="129"/>
      <c r="V320" s="127"/>
      <c r="W320" s="129"/>
      <c r="X320" s="131">
        <v>5.0000000000000001E-3</v>
      </c>
      <c r="Y320" s="108">
        <v>1516</v>
      </c>
      <c r="Z320" s="18">
        <f t="shared" si="425"/>
        <v>7.58</v>
      </c>
      <c r="AA320" s="14">
        <f t="shared" si="426"/>
        <v>1516</v>
      </c>
      <c r="AB320" s="18">
        <f t="shared" si="427"/>
        <v>7.58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1968</v>
      </c>
      <c r="Q321" s="18">
        <f t="shared" si="428"/>
        <v>9.84</v>
      </c>
      <c r="R321" s="92">
        <f t="shared" si="429"/>
        <v>1968</v>
      </c>
      <c r="S321" s="18">
        <f t="shared" si="430"/>
        <v>9.84</v>
      </c>
      <c r="T321" s="127"/>
      <c r="U321" s="129"/>
      <c r="V321" s="127"/>
      <c r="W321" s="129"/>
      <c r="X321" s="131">
        <v>5.0000000000000001E-3</v>
      </c>
      <c r="Y321" s="108">
        <v>1968</v>
      </c>
      <c r="Z321" s="18">
        <f t="shared" si="425"/>
        <v>9.84</v>
      </c>
      <c r="AA321" s="14">
        <f t="shared" si="426"/>
        <v>1968</v>
      </c>
      <c r="AB321" s="18">
        <f t="shared" si="427"/>
        <v>9.84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4856</v>
      </c>
      <c r="Q322" s="84">
        <f t="shared" si="433"/>
        <v>24.28</v>
      </c>
      <c r="R322" s="276">
        <f t="shared" si="433"/>
        <v>4856</v>
      </c>
      <c r="S322" s="84">
        <f t="shared" si="433"/>
        <v>24.28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4856</v>
      </c>
      <c r="Z322" s="84">
        <f>SUM(Z319:Z321)</f>
        <v>24.28</v>
      </c>
      <c r="AA322" s="276">
        <f>SUM(AA319:AA321)</f>
        <v>4856</v>
      </c>
      <c r="AB322" s="84">
        <f>SUM(AB319:AB321)</f>
        <v>24.28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1176</v>
      </c>
      <c r="D324" s="18">
        <v>58.800000000000004</v>
      </c>
      <c r="E324" s="17">
        <f t="shared" ref="E324:F325" si="435">C324</f>
        <v>1176</v>
      </c>
      <c r="F324" s="18">
        <f t="shared" si="435"/>
        <v>58.800000000000004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1179</v>
      </c>
      <c r="Q324" s="18">
        <f t="shared" ref="Q324:Q325" si="436">O324*P324</f>
        <v>58.95</v>
      </c>
      <c r="R324" s="92">
        <f t="shared" ref="R324:R325" si="437">P324</f>
        <v>1179</v>
      </c>
      <c r="S324" s="18">
        <f t="shared" ref="S324:S325" si="438">L324+Q324</f>
        <v>58.95</v>
      </c>
      <c r="T324" s="16"/>
      <c r="U324" s="18"/>
      <c r="V324" s="16"/>
      <c r="W324" s="18"/>
      <c r="X324" s="21">
        <v>0.05</v>
      </c>
      <c r="Y324" s="14">
        <v>1162</v>
      </c>
      <c r="Z324" s="18">
        <f t="shared" ref="Z324:Z325" si="439">X324*Y324</f>
        <v>58.1</v>
      </c>
      <c r="AA324" s="14">
        <f t="shared" ref="AA324:AA325" si="440">Y324</f>
        <v>1162</v>
      </c>
      <c r="AB324" s="18">
        <f t="shared" ref="AB324:AB325" si="441">U324+Z324</f>
        <v>58.1</v>
      </c>
      <c r="AC324" s="343">
        <f>P324-Y324</f>
        <v>17</v>
      </c>
    </row>
    <row r="325" spans="1:29" s="66" customFormat="1">
      <c r="A325" s="8">
        <v>17.02</v>
      </c>
      <c r="B325" s="16" t="s">
        <v>205</v>
      </c>
      <c r="C325" s="17">
        <v>430</v>
      </c>
      <c r="D325" s="18">
        <v>30.1</v>
      </c>
      <c r="E325" s="17">
        <f t="shared" si="435"/>
        <v>430</v>
      </c>
      <c r="F325" s="18">
        <f t="shared" si="435"/>
        <v>30.1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452</v>
      </c>
      <c r="Q325" s="18">
        <f t="shared" si="436"/>
        <v>31.640000000000004</v>
      </c>
      <c r="R325" s="92">
        <f t="shared" si="437"/>
        <v>452</v>
      </c>
      <c r="S325" s="18">
        <f t="shared" si="438"/>
        <v>31.640000000000004</v>
      </c>
      <c r="T325" s="16"/>
      <c r="U325" s="18"/>
      <c r="V325" s="16"/>
      <c r="W325" s="18"/>
      <c r="X325" s="21">
        <v>7.0000000000000007E-2</v>
      </c>
      <c r="Y325" s="14">
        <v>448</v>
      </c>
      <c r="Z325" s="18">
        <f t="shared" si="439"/>
        <v>31.360000000000003</v>
      </c>
      <c r="AA325" s="14">
        <f t="shared" si="440"/>
        <v>448</v>
      </c>
      <c r="AB325" s="18">
        <f t="shared" si="441"/>
        <v>31.360000000000003</v>
      </c>
      <c r="AC325" s="343">
        <f>P325-Y325</f>
        <v>4</v>
      </c>
    </row>
    <row r="326" spans="1:29" s="50" customFormat="1">
      <c r="A326" s="46"/>
      <c r="B326" s="82" t="s">
        <v>106</v>
      </c>
      <c r="C326" s="83">
        <f>SUM(C324:C325)</f>
        <v>1606</v>
      </c>
      <c r="D326" s="84">
        <f>SUM(D324:D325)</f>
        <v>88.9</v>
      </c>
      <c r="E326" s="83">
        <f>SUM(E324:E325)</f>
        <v>1606</v>
      </c>
      <c r="F326" s="84">
        <f>SUM(F324:F325)</f>
        <v>88.9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1631</v>
      </c>
      <c r="Q326" s="84">
        <f t="shared" si="444"/>
        <v>90.59</v>
      </c>
      <c r="R326" s="276">
        <f t="shared" si="444"/>
        <v>1631</v>
      </c>
      <c r="S326" s="84">
        <f t="shared" si="444"/>
        <v>90.59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1610</v>
      </c>
      <c r="Z326" s="84">
        <f t="shared" si="446"/>
        <v>89.460000000000008</v>
      </c>
      <c r="AA326" s="276">
        <f t="shared" si="446"/>
        <v>1610</v>
      </c>
      <c r="AB326" s="84">
        <f t="shared" si="446"/>
        <v>89.460000000000008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1594</v>
      </c>
      <c r="D332" s="18">
        <v>107.7</v>
      </c>
      <c r="E332" s="17">
        <f t="shared" ref="E332:F332" si="449">C332</f>
        <v>1594</v>
      </c>
      <c r="F332" s="18">
        <f t="shared" si="449"/>
        <v>107.7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1613</v>
      </c>
      <c r="Q332" s="18">
        <v>109.45</v>
      </c>
      <c r="R332" s="92">
        <f>P332</f>
        <v>1613</v>
      </c>
      <c r="S332" s="18">
        <f>L332+Q332</f>
        <v>109.45</v>
      </c>
      <c r="T332" s="16"/>
      <c r="U332" s="18"/>
      <c r="V332" s="16"/>
      <c r="W332" s="18"/>
      <c r="X332" s="21"/>
      <c r="Y332" s="14">
        <v>1613</v>
      </c>
      <c r="Z332" s="18">
        <v>109.45</v>
      </c>
      <c r="AA332" s="14">
        <f>Y332</f>
        <v>1613</v>
      </c>
      <c r="AB332" s="18">
        <f>U332+Z332</f>
        <v>109.45</v>
      </c>
    </row>
    <row r="333" spans="1:29" s="50" customFormat="1">
      <c r="A333" s="46"/>
      <c r="B333" s="82" t="s">
        <v>106</v>
      </c>
      <c r="C333" s="83">
        <f>C332</f>
        <v>1594</v>
      </c>
      <c r="D333" s="84">
        <f>D332</f>
        <v>107.7</v>
      </c>
      <c r="E333" s="83">
        <f>E332</f>
        <v>1594</v>
      </c>
      <c r="F333" s="84">
        <f>F332</f>
        <v>107.7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1613</v>
      </c>
      <c r="Q333" s="84">
        <f t="shared" si="452"/>
        <v>109.45</v>
      </c>
      <c r="R333" s="276">
        <f t="shared" si="452"/>
        <v>1613</v>
      </c>
      <c r="S333" s="84">
        <f t="shared" si="452"/>
        <v>109.45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1613</v>
      </c>
      <c r="Z333" s="84">
        <f>Z332</f>
        <v>109.45</v>
      </c>
      <c r="AA333" s="276">
        <f>AA332</f>
        <v>1613</v>
      </c>
      <c r="AB333" s="84">
        <f>AB332</f>
        <v>109.45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1772</v>
      </c>
      <c r="D336" s="18">
        <v>53.16</v>
      </c>
      <c r="E336" s="17">
        <f>C336</f>
        <v>1772</v>
      </c>
      <c r="F336" s="18">
        <f>D336</f>
        <v>53.16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2390</v>
      </c>
      <c r="Q336" s="18">
        <f>O336*P336</f>
        <v>71.7</v>
      </c>
      <c r="R336" s="92">
        <f>P336</f>
        <v>2390</v>
      </c>
      <c r="S336" s="18">
        <f>L336+Q336</f>
        <v>71.7</v>
      </c>
      <c r="T336" s="16"/>
      <c r="U336" s="18"/>
      <c r="V336" s="16"/>
      <c r="W336" s="18"/>
      <c r="X336" s="21">
        <v>0.03</v>
      </c>
      <c r="Y336" s="14">
        <v>1699</v>
      </c>
      <c r="Z336" s="18">
        <f t="shared" ref="Z336" si="454">X336*Y336</f>
        <v>50.97</v>
      </c>
      <c r="AA336" s="14">
        <f t="shared" ref="AA336" si="455">Y336</f>
        <v>1699</v>
      </c>
      <c r="AB336" s="18">
        <f t="shared" ref="AB336" si="456">U336+Z336</f>
        <v>50.97</v>
      </c>
    </row>
    <row r="337" spans="1:28" s="50" customFormat="1">
      <c r="A337" s="46"/>
      <c r="B337" s="82" t="s">
        <v>106</v>
      </c>
      <c r="C337" s="83">
        <f>C336</f>
        <v>1772</v>
      </c>
      <c r="D337" s="84">
        <f>D336</f>
        <v>53.16</v>
      </c>
      <c r="E337" s="83">
        <f>E336</f>
        <v>1772</v>
      </c>
      <c r="F337" s="84">
        <f>F336</f>
        <v>53.16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2390</v>
      </c>
      <c r="Q337" s="84">
        <f t="shared" si="459"/>
        <v>71.7</v>
      </c>
      <c r="R337" s="276">
        <f t="shared" si="459"/>
        <v>2390</v>
      </c>
      <c r="S337" s="84">
        <f t="shared" si="459"/>
        <v>71.7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1699</v>
      </c>
      <c r="Z337" s="84">
        <f t="shared" si="461"/>
        <v>50.97</v>
      </c>
      <c r="AA337" s="276">
        <f t="shared" si="461"/>
        <v>1699</v>
      </c>
      <c r="AB337" s="84">
        <f t="shared" si="461"/>
        <v>50.97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8586</v>
      </c>
      <c r="D346" s="18">
        <v>25.757999999999999</v>
      </c>
      <c r="E346" s="17">
        <v>8238</v>
      </c>
      <c r="F346" s="18">
        <v>24.714000000000002</v>
      </c>
      <c r="G346" s="8">
        <f>E346/C346*100</f>
        <v>95.946890286512925</v>
      </c>
      <c r="H346" s="18">
        <f>F346/D346*100</f>
        <v>95.946890286512939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9786</v>
      </c>
      <c r="Q346" s="18">
        <f>O346*P346</f>
        <v>29.358000000000001</v>
      </c>
      <c r="R346" s="92">
        <f>P346</f>
        <v>9786</v>
      </c>
      <c r="S346" s="18">
        <f>L346+Q346</f>
        <v>29.358000000000001</v>
      </c>
      <c r="T346" s="16"/>
      <c r="U346" s="18"/>
      <c r="V346" s="16"/>
      <c r="W346" s="18"/>
      <c r="X346" s="21">
        <v>3.0000000000000001E-3</v>
      </c>
      <c r="Y346" s="14">
        <v>8484</v>
      </c>
      <c r="Z346" s="18">
        <f t="shared" ref="Z346" si="469">X346*Y346</f>
        <v>25.452000000000002</v>
      </c>
      <c r="AA346" s="14">
        <f t="shared" ref="AA346" si="470">Y346</f>
        <v>8484</v>
      </c>
      <c r="AB346" s="18">
        <f t="shared" ref="AB346" si="471">U346+Z346</f>
        <v>25.452000000000002</v>
      </c>
    </row>
    <row r="347" spans="1:28" s="50" customFormat="1">
      <c r="A347" s="46"/>
      <c r="B347" s="47" t="s">
        <v>104</v>
      </c>
      <c r="C347" s="48">
        <f>C346</f>
        <v>8586</v>
      </c>
      <c r="D347" s="49">
        <f>D346</f>
        <v>25.757999999999999</v>
      </c>
      <c r="E347" s="48">
        <f>E346</f>
        <v>8238</v>
      </c>
      <c r="F347" s="49">
        <f>F346</f>
        <v>24.714000000000002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9786</v>
      </c>
      <c r="Q347" s="49">
        <f t="shared" si="474"/>
        <v>29.358000000000001</v>
      </c>
      <c r="R347" s="286">
        <f t="shared" si="474"/>
        <v>9786</v>
      </c>
      <c r="S347" s="49">
        <f t="shared" si="474"/>
        <v>29.358000000000001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8484</v>
      </c>
      <c r="Z347" s="49">
        <f>Z346</f>
        <v>25.452000000000002</v>
      </c>
      <c r="AA347" s="286">
        <f>AA346</f>
        <v>8484</v>
      </c>
      <c r="AB347" s="49">
        <f>AB346</f>
        <v>25.452000000000002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1856</v>
      </c>
      <c r="E355" s="17">
        <f t="shared" si="476"/>
        <v>0</v>
      </c>
      <c r="F355" s="18">
        <f t="shared" si="477"/>
        <v>188.34000000000015</v>
      </c>
      <c r="G355" s="8" t="e">
        <f t="shared" si="486"/>
        <v>#DIV/0!</v>
      </c>
      <c r="H355" s="18">
        <f t="shared" si="486"/>
        <v>10.147629310344836</v>
      </c>
      <c r="I355" s="16"/>
      <c r="J355" s="20"/>
      <c r="K355" s="16">
        <v>0</v>
      </c>
      <c r="L355" s="18">
        <v>1667.6599999999999</v>
      </c>
      <c r="M355" s="16"/>
      <c r="N355" s="18"/>
      <c r="O355" s="138">
        <v>8.3000000000000007</v>
      </c>
      <c r="P355" s="92">
        <v>81</v>
      </c>
      <c r="Q355" s="18">
        <f t="shared" si="479"/>
        <v>672.30000000000007</v>
      </c>
      <c r="R355" s="92">
        <f t="shared" si="480"/>
        <v>81</v>
      </c>
      <c r="S355" s="18">
        <f t="shared" si="481"/>
        <v>2339.96</v>
      </c>
      <c r="T355" s="16">
        <v>0</v>
      </c>
      <c r="U355" s="18">
        <v>1667.6599999999999</v>
      </c>
      <c r="V355" s="16"/>
      <c r="W355" s="18"/>
      <c r="X355" s="138">
        <v>8.3000000000000007</v>
      </c>
      <c r="Y355" s="14">
        <v>14</v>
      </c>
      <c r="Z355" s="18">
        <f t="shared" si="482"/>
        <v>116.20000000000002</v>
      </c>
      <c r="AA355" s="14">
        <f t="shared" si="483"/>
        <v>14</v>
      </c>
      <c r="AB355" s="18">
        <f t="shared" si="484"/>
        <v>1783.86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18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18</v>
      </c>
      <c r="M356" s="16"/>
      <c r="N356" s="18"/>
      <c r="O356" s="138">
        <v>9.25</v>
      </c>
      <c r="P356" s="92">
        <v>2</v>
      </c>
      <c r="Q356" s="18">
        <f t="shared" si="479"/>
        <v>18.5</v>
      </c>
      <c r="R356" s="92">
        <f t="shared" si="480"/>
        <v>2</v>
      </c>
      <c r="S356" s="18">
        <f t="shared" si="481"/>
        <v>36.5</v>
      </c>
      <c r="T356" s="16">
        <v>0</v>
      </c>
      <c r="U356" s="18">
        <v>18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18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59</v>
      </c>
      <c r="D359" s="129">
        <v>85.84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59</v>
      </c>
      <c r="L359" s="129">
        <v>85.84</v>
      </c>
      <c r="M359" s="127"/>
      <c r="N359" s="129"/>
      <c r="O359" s="245">
        <v>2.1</v>
      </c>
      <c r="P359" s="92">
        <v>48</v>
      </c>
      <c r="Q359" s="18">
        <f t="shared" si="479"/>
        <v>100.80000000000001</v>
      </c>
      <c r="R359" s="92">
        <f t="shared" si="480"/>
        <v>48</v>
      </c>
      <c r="S359" s="18">
        <f t="shared" si="481"/>
        <v>186.64000000000001</v>
      </c>
      <c r="T359" s="127">
        <v>59</v>
      </c>
      <c r="U359" s="129">
        <v>85.84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85.84</v>
      </c>
    </row>
    <row r="360" spans="1:28">
      <c r="A360" s="8">
        <f t="shared" si="485"/>
        <v>23.110000000000003</v>
      </c>
      <c r="B360" s="16" t="s">
        <v>240</v>
      </c>
      <c r="C360" s="17">
        <v>48</v>
      </c>
      <c r="D360" s="18">
        <v>65.099999999999994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48</v>
      </c>
      <c r="L360" s="18">
        <v>65.099999999999994</v>
      </c>
      <c r="M360" s="16"/>
      <c r="N360" s="18"/>
      <c r="O360" s="138">
        <v>2.1</v>
      </c>
      <c r="P360" s="92">
        <v>40</v>
      </c>
      <c r="Q360" s="18">
        <f t="shared" si="479"/>
        <v>84</v>
      </c>
      <c r="R360" s="92">
        <f t="shared" si="480"/>
        <v>40</v>
      </c>
      <c r="S360" s="18">
        <f t="shared" si="481"/>
        <v>149.1</v>
      </c>
      <c r="T360" s="16">
        <v>48</v>
      </c>
      <c r="U360" s="18">
        <v>65.099999999999994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65.099999999999994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60</v>
      </c>
      <c r="Q361" s="18">
        <f t="shared" si="479"/>
        <v>66</v>
      </c>
      <c r="R361" s="92">
        <f t="shared" si="480"/>
        <v>60</v>
      </c>
      <c r="S361" s="18">
        <f t="shared" si="481"/>
        <v>66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156</v>
      </c>
      <c r="D364" s="129">
        <v>187.2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156</v>
      </c>
      <c r="L364" s="129">
        <v>187.2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187.2</v>
      </c>
      <c r="T364" s="127">
        <v>156</v>
      </c>
      <c r="U364" s="129">
        <v>187.2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187.2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70.37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70.37</v>
      </c>
      <c r="M367" s="183"/>
      <c r="N367" s="185"/>
      <c r="O367" s="242">
        <v>8.3000000000000007</v>
      </c>
      <c r="P367" s="92">
        <v>9</v>
      </c>
      <c r="Q367" s="18">
        <f t="shared" si="479"/>
        <v>74.7</v>
      </c>
      <c r="R367" s="92">
        <f t="shared" si="480"/>
        <v>9</v>
      </c>
      <c r="S367" s="18">
        <f t="shared" si="481"/>
        <v>145.07</v>
      </c>
      <c r="T367" s="183">
        <v>0</v>
      </c>
      <c r="U367" s="185">
        <v>70.37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70.37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100.76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100.76</v>
      </c>
      <c r="M368" s="183"/>
      <c r="N368" s="185"/>
      <c r="O368" s="242">
        <v>8.3000000000000007</v>
      </c>
      <c r="P368" s="92">
        <v>6</v>
      </c>
      <c r="Q368" s="18">
        <f t="shared" si="479"/>
        <v>49.800000000000004</v>
      </c>
      <c r="R368" s="92">
        <f t="shared" si="480"/>
        <v>6</v>
      </c>
      <c r="S368" s="18">
        <f t="shared" si="481"/>
        <v>150.56</v>
      </c>
      <c r="T368" s="183">
        <v>0</v>
      </c>
      <c r="U368" s="185">
        <v>100.76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100.76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156</v>
      </c>
      <c r="Q370" s="18">
        <f>O370*P370</f>
        <v>40.56</v>
      </c>
      <c r="R370" s="92">
        <f>P370</f>
        <v>156</v>
      </c>
      <c r="S370" s="18">
        <f>L370+Q370</f>
        <v>40.56</v>
      </c>
      <c r="T370" s="24">
        <v>0</v>
      </c>
      <c r="U370" s="26">
        <v>0</v>
      </c>
      <c r="V370" s="24"/>
      <c r="W370" s="26"/>
      <c r="X370" s="244">
        <v>0.26</v>
      </c>
      <c r="Y370" s="14">
        <v>156</v>
      </c>
      <c r="Z370" s="18">
        <f t="shared" si="482"/>
        <v>40.56</v>
      </c>
      <c r="AA370" s="14">
        <f t="shared" si="483"/>
        <v>156</v>
      </c>
      <c r="AB370" s="18">
        <f t="shared" si="484"/>
        <v>40.56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>
        <v>8.5</v>
      </c>
      <c r="E373" s="17">
        <f t="shared" si="476"/>
        <v>0</v>
      </c>
      <c r="F373" s="18">
        <f t="shared" si="477"/>
        <v>8.5</v>
      </c>
      <c r="G373" s="8" t="e">
        <f t="shared" si="486"/>
        <v>#DIV/0!</v>
      </c>
      <c r="H373" s="18">
        <f t="shared" si="486"/>
        <v>100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3</v>
      </c>
      <c r="Q373" s="18">
        <v>3</v>
      </c>
      <c r="R373" s="92">
        <f t="shared" si="488"/>
        <v>3</v>
      </c>
      <c r="S373" s="18">
        <f t="shared" si="489"/>
        <v>3</v>
      </c>
      <c r="T373" s="195">
        <v>0</v>
      </c>
      <c r="U373" s="194">
        <v>0</v>
      </c>
      <c r="V373" s="195"/>
      <c r="W373" s="194"/>
      <c r="X373" s="246"/>
      <c r="Y373" s="14">
        <v>3</v>
      </c>
      <c r="Z373" s="18">
        <v>3</v>
      </c>
      <c r="AA373" s="14">
        <f t="shared" si="483"/>
        <v>3</v>
      </c>
      <c r="AB373" s="18">
        <f t="shared" si="484"/>
        <v>3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6</v>
      </c>
      <c r="Q374" s="18">
        <v>6.5</v>
      </c>
      <c r="R374" s="92">
        <f t="shared" si="488"/>
        <v>6</v>
      </c>
      <c r="S374" s="18">
        <f t="shared" si="489"/>
        <v>6.5</v>
      </c>
      <c r="T374" s="195">
        <v>0</v>
      </c>
      <c r="U374" s="194">
        <v>0</v>
      </c>
      <c r="V374" s="195"/>
      <c r="W374" s="194"/>
      <c r="X374" s="246"/>
      <c r="Y374" s="14">
        <v>6</v>
      </c>
      <c r="Z374" s="18">
        <v>6.5</v>
      </c>
      <c r="AA374" s="14">
        <f t="shared" si="483"/>
        <v>6</v>
      </c>
      <c r="AB374" s="18">
        <f t="shared" si="484"/>
        <v>6.5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>
        <v>5</v>
      </c>
      <c r="Z381" s="18">
        <f t="shared" si="482"/>
        <v>155</v>
      </c>
      <c r="AA381" s="14">
        <f t="shared" si="483"/>
        <v>5</v>
      </c>
      <c r="AB381" s="18">
        <f t="shared" si="484"/>
        <v>155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7</v>
      </c>
      <c r="Q382" s="18">
        <f t="shared" si="487"/>
        <v>64.75</v>
      </c>
      <c r="R382" s="92">
        <f t="shared" si="488"/>
        <v>7</v>
      </c>
      <c r="S382" s="18">
        <f t="shared" si="489"/>
        <v>64.75</v>
      </c>
      <c r="T382" s="271">
        <v>0</v>
      </c>
      <c r="U382" s="267">
        <v>0</v>
      </c>
      <c r="V382" s="271"/>
      <c r="W382" s="267"/>
      <c r="X382" s="274">
        <v>9.25</v>
      </c>
      <c r="Y382" s="14">
        <v>3</v>
      </c>
      <c r="Z382" s="18">
        <f t="shared" si="482"/>
        <v>27.75</v>
      </c>
      <c r="AA382" s="14">
        <f t="shared" si="483"/>
        <v>3</v>
      </c>
      <c r="AB382" s="18">
        <f t="shared" si="484"/>
        <v>27.75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20</v>
      </c>
      <c r="Q383" s="18">
        <f t="shared" si="487"/>
        <v>166</v>
      </c>
      <c r="R383" s="92">
        <f t="shared" si="488"/>
        <v>20</v>
      </c>
      <c r="S383" s="18">
        <f t="shared" si="489"/>
        <v>166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4</v>
      </c>
      <c r="Z383" s="18">
        <f t="shared" si="482"/>
        <v>33.200000000000003</v>
      </c>
      <c r="AA383" s="14">
        <f t="shared" si="483"/>
        <v>4</v>
      </c>
      <c r="AB383" s="18">
        <f t="shared" si="484"/>
        <v>33.200000000000003</v>
      </c>
    </row>
    <row r="384" spans="1:28" s="50" customFormat="1">
      <c r="A384" s="46"/>
      <c r="B384" s="82" t="s">
        <v>104</v>
      </c>
      <c r="C384" s="83">
        <f>SUM(C350:C383)</f>
        <v>263</v>
      </c>
      <c r="D384" s="84">
        <f>SUM(D350:D383)</f>
        <v>2391.77</v>
      </c>
      <c r="E384" s="83">
        <f>SUM(E350:E383)</f>
        <v>0</v>
      </c>
      <c r="F384" s="84">
        <f>SUM(F350:F383)</f>
        <v>196.84000000000015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263</v>
      </c>
      <c r="L384" s="84">
        <f t="shared" si="490"/>
        <v>2194.9299999999998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443</v>
      </c>
      <c r="Q384" s="84">
        <f t="shared" si="491"/>
        <v>1501.91</v>
      </c>
      <c r="R384" s="276">
        <f t="shared" si="491"/>
        <v>443</v>
      </c>
      <c r="S384" s="84">
        <f t="shared" si="491"/>
        <v>3696.8399999999997</v>
      </c>
      <c r="T384" s="83">
        <f t="shared" si="491"/>
        <v>263</v>
      </c>
      <c r="U384" s="84">
        <f t="shared" si="491"/>
        <v>2194.9299999999998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191</v>
      </c>
      <c r="Z384" s="84">
        <f t="shared" si="492"/>
        <v>382.21</v>
      </c>
      <c r="AA384" s="276">
        <f t="shared" si="492"/>
        <v>191</v>
      </c>
      <c r="AB384" s="84">
        <f t="shared" si="492"/>
        <v>2577.1399999999994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510.94277500000004</v>
      </c>
      <c r="R388" s="92"/>
      <c r="S388" s="18">
        <f>Q388</f>
        <v>510.94277500000004</v>
      </c>
      <c r="T388" s="16"/>
      <c r="U388" s="18"/>
      <c r="V388" s="16"/>
      <c r="W388" s="18"/>
      <c r="X388" s="21"/>
      <c r="Y388" s="14"/>
      <c r="Z388" s="18">
        <v>198</v>
      </c>
      <c r="AA388" s="14">
        <f t="shared" ref="AA388" si="494">Y388</f>
        <v>0</v>
      </c>
      <c r="AB388" s="18">
        <f t="shared" ref="AB388" si="495">U388+Z388</f>
        <v>198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510.94277500000004</v>
      </c>
      <c r="R391" s="276">
        <f t="shared" si="500"/>
        <v>0</v>
      </c>
      <c r="S391" s="84">
        <f t="shared" si="500"/>
        <v>510.94277500000004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198</v>
      </c>
      <c r="AA391" s="276">
        <f>SUM(AA388:AA390)</f>
        <v>0</v>
      </c>
      <c r="AB391" s="84">
        <f>SUM(AB388:AB390)</f>
        <v>198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57.85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1429</v>
      </c>
      <c r="Q393" s="129">
        <v>41.506</v>
      </c>
      <c r="R393" s="92">
        <f>P393</f>
        <v>1429</v>
      </c>
      <c r="S393" s="18">
        <f>Q393</f>
        <v>41.506</v>
      </c>
      <c r="T393" s="127"/>
      <c r="U393" s="129"/>
      <c r="V393" s="127"/>
      <c r="W393" s="129"/>
      <c r="X393" s="131"/>
      <c r="Y393" s="108">
        <v>1429</v>
      </c>
      <c r="Z393" s="129">
        <v>41.506</v>
      </c>
      <c r="AA393" s="14">
        <f t="shared" ref="AA393:AA396" si="503">Y393</f>
        <v>1429</v>
      </c>
      <c r="AB393" s="18">
        <f t="shared" ref="AB393:AB396" si="504">U393+Z393</f>
        <v>41.506</v>
      </c>
    </row>
    <row r="394" spans="1:29">
      <c r="A394" s="126"/>
      <c r="B394" s="127" t="s">
        <v>172</v>
      </c>
      <c r="C394" s="128"/>
      <c r="D394" s="129">
        <v>17.559999999999999</v>
      </c>
      <c r="E394" s="189">
        <v>93701</v>
      </c>
      <c r="F394" s="129">
        <v>5.62</v>
      </c>
      <c r="G394" s="8" t="e">
        <f t="shared" si="502"/>
        <v>#DIV/0!</v>
      </c>
      <c r="H394" s="18">
        <f t="shared" si="502"/>
        <v>32.004555808656036</v>
      </c>
      <c r="I394" s="127"/>
      <c r="J394" s="130"/>
      <c r="K394" s="127"/>
      <c r="L394" s="129"/>
      <c r="M394" s="127"/>
      <c r="N394" s="129"/>
      <c r="O394" s="131"/>
      <c r="P394" s="277">
        <v>24028</v>
      </c>
      <c r="Q394" s="129">
        <v>28.834</v>
      </c>
      <c r="R394" s="92">
        <f t="shared" ref="R394:R396" si="505">P394</f>
        <v>24028</v>
      </c>
      <c r="S394" s="18">
        <f t="shared" ref="S394:S396" si="506">Q394</f>
        <v>28.834</v>
      </c>
      <c r="T394" s="127"/>
      <c r="U394" s="129"/>
      <c r="V394" s="127"/>
      <c r="W394" s="129"/>
      <c r="X394" s="131"/>
      <c r="Y394" s="108">
        <v>24028</v>
      </c>
      <c r="Z394" s="129">
        <v>28.834</v>
      </c>
      <c r="AA394" s="14">
        <f t="shared" si="503"/>
        <v>24028</v>
      </c>
      <c r="AB394" s="18">
        <f t="shared" si="504"/>
        <v>28.834</v>
      </c>
    </row>
    <row r="395" spans="1:29">
      <c r="A395" s="126"/>
      <c r="B395" s="127" t="s">
        <v>173</v>
      </c>
      <c r="C395" s="128"/>
      <c r="D395" s="129">
        <v>85.6</v>
      </c>
      <c r="E395" s="189">
        <v>54049</v>
      </c>
      <c r="F395" s="129">
        <v>4.32</v>
      </c>
      <c r="G395" s="8" t="e">
        <f t="shared" si="502"/>
        <v>#DIV/0!</v>
      </c>
      <c r="H395" s="18">
        <f t="shared" si="502"/>
        <v>5.0467289719626178</v>
      </c>
      <c r="I395" s="127"/>
      <c r="J395" s="130"/>
      <c r="K395" s="127"/>
      <c r="L395" s="129"/>
      <c r="M395" s="127"/>
      <c r="N395" s="129"/>
      <c r="O395" s="131"/>
      <c r="P395" s="277">
        <v>454</v>
      </c>
      <c r="Q395" s="129">
        <v>110.4</v>
      </c>
      <c r="R395" s="92">
        <f t="shared" si="505"/>
        <v>454</v>
      </c>
      <c r="S395" s="18">
        <f t="shared" si="506"/>
        <v>110.4</v>
      </c>
      <c r="T395" s="127"/>
      <c r="U395" s="129"/>
      <c r="V395" s="127"/>
      <c r="W395" s="129"/>
      <c r="X395" s="131"/>
      <c r="Y395" s="108">
        <v>454</v>
      </c>
      <c r="Z395" s="129">
        <v>110.4</v>
      </c>
      <c r="AA395" s="14">
        <f t="shared" si="503"/>
        <v>454</v>
      </c>
      <c r="AB395" s="18">
        <f t="shared" si="504"/>
        <v>110.4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75.54653887500001</v>
      </c>
      <c r="R396" s="92">
        <f t="shared" si="505"/>
        <v>0</v>
      </c>
      <c r="S396" s="18">
        <f t="shared" si="506"/>
        <v>75.54653887500001</v>
      </c>
      <c r="T396" s="16"/>
      <c r="U396" s="18"/>
      <c r="V396" s="16"/>
      <c r="W396" s="18"/>
      <c r="X396" s="21"/>
      <c r="Y396" s="14"/>
      <c r="Z396" s="18">
        <v>54</v>
      </c>
      <c r="AA396" s="14">
        <f t="shared" si="503"/>
        <v>0</v>
      </c>
      <c r="AB396" s="18">
        <f t="shared" si="504"/>
        <v>54</v>
      </c>
    </row>
    <row r="397" spans="1:29" s="50" customFormat="1">
      <c r="A397" s="46"/>
      <c r="B397" s="82" t="s">
        <v>106</v>
      </c>
      <c r="C397" s="83"/>
      <c r="D397" s="84">
        <f>SUM(D393:D396)</f>
        <v>184.84199999999998</v>
      </c>
      <c r="E397" s="83">
        <f>SUM(E393:E396)</f>
        <v>147750</v>
      </c>
      <c r="F397" s="84">
        <f>SUM(F393:F396)</f>
        <v>9.9400000000000013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25911</v>
      </c>
      <c r="Q397" s="84">
        <f t="shared" si="508"/>
        <v>256.28653887500002</v>
      </c>
      <c r="R397" s="276">
        <f t="shared" si="508"/>
        <v>25911</v>
      </c>
      <c r="S397" s="84">
        <f t="shared" si="508"/>
        <v>256.28653887500002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25911</v>
      </c>
      <c r="Z397" s="84">
        <f>SUM(Z393:Z396)</f>
        <v>234.74</v>
      </c>
      <c r="AA397" s="276">
        <f>SUM(AA393:AA396)</f>
        <v>25911</v>
      </c>
      <c r="AB397" s="84">
        <f>SUM(AB393:AB396)</f>
        <v>234.74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8606.6694000000007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5863.880799999999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263</v>
      </c>
      <c r="L398" s="84">
        <f>SUM(L21+L44+L52+L76+L86+L109+L117+L141+L147+L149+L156+L162+L168+L174+L180+L186+L192+L206+L212+L216+L237+L258+L283+L297+L306+L311+L315+L322+L326+L330+L333+L337+L343+L347+L384+L391+L397)</f>
        <v>2194.9299999999998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333953</v>
      </c>
      <c r="Q398" s="84">
        <f>SUM(Q21+Q44+Q52+Q76+Q86+Q109+Q117+Q141+Q147+Q149+Q156+Q162+Q168+Q174+Q180+Q186+Q192+Q206+Q212+Q216+Q237+Q258+Q283+Q297+Q306+Q311+Q315+Q322+Q326+Q330+Q333+Q337+Q343+Q347+Q384+Q391+Q397)</f>
        <v>9299.9595138749992</v>
      </c>
      <c r="R398" s="276">
        <f>R397+R391+R384+R347+R343+R337+R333+R330+R326+R322+R315+R311+R306+R297+R283+R260+R216+R212+R206+R193+R147+R143+R78</f>
        <v>333953</v>
      </c>
      <c r="S398" s="84">
        <f>SUM(S21+S44+S52+S76+S86+S109+S117+S141+S147+S149+S156+S162+S168+S174+S180+S186+S192+S206+S212+S216+S237+S258+S283+S297+S306+S311+S315+S322+S326+S330+S333+S337+S343+S347+S384+S391+S397)</f>
        <v>11494.889513874999</v>
      </c>
      <c r="T398" s="83">
        <f>T397+T391+T384+T347+T343+T337+T333+T330+T326+T322+T315+T311+T306+T297+T283+T260+T216+T212+T206+T193+T147+T143+T78</f>
        <v>263</v>
      </c>
      <c r="U398" s="84">
        <f>SUM(U21+U44+U52+U76+U86+U109+U117+U141+U147+U149+U156+U162+U168+U174+U180+U186+U192+U206+U212+U216+U237+U258+U283+U297+U306+U311+U315+U322+U326+U330+U333+U337+U343+U347+U384+U391+U397)</f>
        <v>2194.9299999999998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330680</v>
      </c>
      <c r="Z398" s="84">
        <f>SUM(Z21+Z44+Z52+Z76+Z86+Z109+Z117+Z141+Z147+Z149+Z156+Z162+Z168+Z174+Z180+Z186+Z192+Z206+Z212+Z216+Z237+Z258+Z283+Z297+Z306+Z311+Z315+Z322+Z326+Z330+Z333+Z337+Z343+Z347+Z384+Z391+Z397)</f>
        <v>7680.5150000000012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330680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9875.4450000000015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8606.6694000000007</v>
      </c>
      <c r="E403" s="82"/>
      <c r="F403" s="84">
        <f>F398</f>
        <v>5863.880799999999</v>
      </c>
      <c r="G403" s="82"/>
      <c r="H403" s="82"/>
      <c r="I403" s="82"/>
      <c r="J403" s="84">
        <f>J398</f>
        <v>0</v>
      </c>
      <c r="K403" s="83"/>
      <c r="L403" s="84">
        <f>L398</f>
        <v>2194.9299999999998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9299.9595138749992</v>
      </c>
      <c r="R403" s="276"/>
      <c r="S403" s="84">
        <f>S398</f>
        <v>11494.889513874999</v>
      </c>
      <c r="T403" s="83"/>
      <c r="U403" s="84">
        <f>U398</f>
        <v>2194.9299999999998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7680.5150000000012</v>
      </c>
      <c r="AA403" s="276"/>
      <c r="AB403" s="84">
        <f>AB398</f>
        <v>9875.4450000000015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>
        <v>1</v>
      </c>
      <c r="Z407" s="18">
        <f>X407*Y407</f>
        <v>270</v>
      </c>
      <c r="AA407" s="14">
        <f>Y407</f>
        <v>1</v>
      </c>
      <c r="AB407" s="18">
        <f>U407+Z407</f>
        <v>270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25</v>
      </c>
      <c r="Q412" s="18">
        <f t="shared" si="512"/>
        <v>75</v>
      </c>
      <c r="R412" s="92">
        <f t="shared" si="513"/>
        <v>25</v>
      </c>
      <c r="S412" s="18">
        <f t="shared" si="514"/>
        <v>75</v>
      </c>
      <c r="T412" s="22"/>
      <c r="U412" s="18"/>
      <c r="V412" s="22"/>
      <c r="W412" s="18"/>
      <c r="X412" s="21">
        <v>3</v>
      </c>
      <c r="Y412" s="14">
        <v>3</v>
      </c>
      <c r="Z412" s="18">
        <f t="shared" si="515"/>
        <v>9</v>
      </c>
      <c r="AA412" s="14">
        <f t="shared" si="516"/>
        <v>3</v>
      </c>
      <c r="AB412" s="18">
        <f t="shared" si="517"/>
        <v>9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25</v>
      </c>
      <c r="Q413" s="18">
        <f t="shared" si="512"/>
        <v>87.5</v>
      </c>
      <c r="R413" s="92">
        <f t="shared" si="513"/>
        <v>25</v>
      </c>
      <c r="S413" s="18">
        <f t="shared" si="514"/>
        <v>87.5</v>
      </c>
      <c r="T413" s="22"/>
      <c r="U413" s="18"/>
      <c r="V413" s="22"/>
      <c r="W413" s="18"/>
      <c r="X413" s="21">
        <v>3.5</v>
      </c>
      <c r="Y413" s="14">
        <v>3</v>
      </c>
      <c r="Z413" s="18">
        <f t="shared" si="515"/>
        <v>10.5</v>
      </c>
      <c r="AA413" s="14">
        <f t="shared" si="516"/>
        <v>3</v>
      </c>
      <c r="AB413" s="18">
        <f t="shared" si="517"/>
        <v>10.5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3</v>
      </c>
      <c r="Z414" s="18">
        <f t="shared" si="515"/>
        <v>2.25</v>
      </c>
      <c r="AA414" s="14">
        <f t="shared" si="516"/>
        <v>3</v>
      </c>
      <c r="AB414" s="18">
        <f t="shared" si="517"/>
        <v>2.25</v>
      </c>
    </row>
    <row r="415" spans="1:28">
      <c r="A415" s="8">
        <f t="shared" si="518"/>
        <v>26.090000000000014</v>
      </c>
      <c r="B415" s="22" t="s">
        <v>34</v>
      </c>
      <c r="C415" s="17">
        <v>4</v>
      </c>
      <c r="D415" s="18">
        <v>3.6</v>
      </c>
      <c r="E415" s="17">
        <f>C415</f>
        <v>4</v>
      </c>
      <c r="F415" s="18">
        <f>D415</f>
        <v>3.6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1</v>
      </c>
      <c r="Q415" s="18">
        <f t="shared" si="512"/>
        <v>0.9</v>
      </c>
      <c r="R415" s="92">
        <f t="shared" si="513"/>
        <v>1</v>
      </c>
      <c r="S415" s="18">
        <f t="shared" si="514"/>
        <v>0.9</v>
      </c>
      <c r="T415" s="22"/>
      <c r="U415" s="18"/>
      <c r="V415" s="22"/>
      <c r="W415" s="18"/>
      <c r="X415" s="21">
        <v>0.9</v>
      </c>
      <c r="Y415" s="14">
        <v>1</v>
      </c>
      <c r="Z415" s="18">
        <f t="shared" si="515"/>
        <v>0.9</v>
      </c>
      <c r="AA415" s="14">
        <f t="shared" si="516"/>
        <v>1</v>
      </c>
      <c r="AB415" s="18">
        <f t="shared" si="517"/>
        <v>0.9</v>
      </c>
    </row>
    <row r="416" spans="1:28" s="50" customFormat="1">
      <c r="A416" s="46"/>
      <c r="B416" s="89" t="s">
        <v>282</v>
      </c>
      <c r="C416" s="83">
        <f>SUM(C407:C415)</f>
        <v>4</v>
      </c>
      <c r="D416" s="84">
        <f>SUM(D407:D415)</f>
        <v>3.6</v>
      </c>
      <c r="E416" s="83">
        <f>SUM(E407:E415)</f>
        <v>4</v>
      </c>
      <c r="F416" s="84">
        <f>SUM(F407:F415)</f>
        <v>3.6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1246.4000000000001</v>
      </c>
      <c r="R416" s="276"/>
      <c r="S416" s="84">
        <f>SUM(S407:S415)</f>
        <v>1246.4000000000001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292.64999999999998</v>
      </c>
      <c r="AA416" s="276"/>
      <c r="AB416" s="84">
        <f>SUM(AB407:AB415)</f>
        <v>292.64999999999998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2520</v>
      </c>
      <c r="D418" s="53">
        <v>453.59999999999997</v>
      </c>
      <c r="E418" s="17">
        <f t="shared" ref="E418:F439" si="520">C418</f>
        <v>2520</v>
      </c>
      <c r="F418" s="18">
        <f t="shared" si="520"/>
        <v>453.59999999999997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3000</v>
      </c>
      <c r="Q418" s="18">
        <f t="shared" ref="Q418:Q439" si="522">O418*P418</f>
        <v>540</v>
      </c>
      <c r="R418" s="92">
        <f t="shared" ref="R418:R439" si="523">P418</f>
        <v>3000</v>
      </c>
      <c r="S418" s="18">
        <f t="shared" ref="S418:S439" si="524">L418+Q418</f>
        <v>540</v>
      </c>
      <c r="T418" s="51"/>
      <c r="U418" s="53"/>
      <c r="V418" s="51"/>
      <c r="W418" s="53"/>
      <c r="X418" s="250">
        <v>0.18</v>
      </c>
      <c r="Y418" s="312">
        <f>2670+240</f>
        <v>2910</v>
      </c>
      <c r="Z418" s="18">
        <f t="shared" ref="Z418:Z439" si="525">X418*Y418</f>
        <v>523.79999999999995</v>
      </c>
      <c r="AA418" s="14">
        <f t="shared" ref="AA418:AA439" si="526">Y418</f>
        <v>2910</v>
      </c>
      <c r="AB418" s="18">
        <f t="shared" ref="AB418:AB439" si="527">U418+Z418</f>
        <v>523.79999999999995</v>
      </c>
    </row>
    <row r="419" spans="1:28">
      <c r="A419" s="206">
        <f>+A418+0.01</f>
        <v>26.110000000000003</v>
      </c>
      <c r="B419" s="51" t="s">
        <v>285</v>
      </c>
      <c r="C419" s="52">
        <v>2520</v>
      </c>
      <c r="D419" s="53">
        <v>30.240000000000002</v>
      </c>
      <c r="E419" s="17">
        <f t="shared" si="520"/>
        <v>2520</v>
      </c>
      <c r="F419" s="18">
        <f t="shared" si="520"/>
        <v>30.240000000000002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3000</v>
      </c>
      <c r="Q419" s="18">
        <f t="shared" si="522"/>
        <v>36</v>
      </c>
      <c r="R419" s="92">
        <f t="shared" si="523"/>
        <v>3000</v>
      </c>
      <c r="S419" s="18">
        <f t="shared" si="524"/>
        <v>36</v>
      </c>
      <c r="T419" s="51"/>
      <c r="U419" s="53"/>
      <c r="V419" s="51"/>
      <c r="W419" s="53"/>
      <c r="X419" s="250">
        <v>1.2E-2</v>
      </c>
      <c r="Y419" s="312">
        <v>2910</v>
      </c>
      <c r="Z419" s="18">
        <f t="shared" si="525"/>
        <v>34.92</v>
      </c>
      <c r="AA419" s="14">
        <f t="shared" si="526"/>
        <v>2910</v>
      </c>
      <c r="AB419" s="18">
        <f t="shared" si="527"/>
        <v>34.92</v>
      </c>
    </row>
    <row r="420" spans="1:28" ht="47.25">
      <c r="A420" s="206">
        <f>+A419+0.01</f>
        <v>26.120000000000005</v>
      </c>
      <c r="B420" s="51" t="s">
        <v>286</v>
      </c>
      <c r="C420" s="52">
        <v>2520</v>
      </c>
      <c r="D420" s="53">
        <v>25.2</v>
      </c>
      <c r="E420" s="17">
        <f t="shared" si="520"/>
        <v>2520</v>
      </c>
      <c r="F420" s="18">
        <f t="shared" si="520"/>
        <v>25.2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3000</v>
      </c>
      <c r="Q420" s="18">
        <f t="shared" si="522"/>
        <v>30</v>
      </c>
      <c r="R420" s="92">
        <f t="shared" si="523"/>
        <v>3000</v>
      </c>
      <c r="S420" s="18">
        <f t="shared" si="524"/>
        <v>30</v>
      </c>
      <c r="T420" s="51"/>
      <c r="U420" s="53"/>
      <c r="V420" s="51"/>
      <c r="W420" s="53"/>
      <c r="X420" s="250">
        <v>0.01</v>
      </c>
      <c r="Y420" s="312">
        <v>2910</v>
      </c>
      <c r="Z420" s="18">
        <f t="shared" si="525"/>
        <v>29.1</v>
      </c>
      <c r="AA420" s="14">
        <f t="shared" si="526"/>
        <v>2910</v>
      </c>
      <c r="AB420" s="18">
        <f t="shared" si="527"/>
        <v>29.1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21</v>
      </c>
      <c r="D422" s="18">
        <v>63</v>
      </c>
      <c r="E422" s="17">
        <f t="shared" si="520"/>
        <v>21</v>
      </c>
      <c r="F422" s="18">
        <f t="shared" si="520"/>
        <v>63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25</v>
      </c>
      <c r="Q422" s="18">
        <f t="shared" si="522"/>
        <v>75</v>
      </c>
      <c r="R422" s="92">
        <f t="shared" si="523"/>
        <v>25</v>
      </c>
      <c r="S422" s="18">
        <f t="shared" si="524"/>
        <v>75</v>
      </c>
      <c r="T422" s="22"/>
      <c r="U422" s="18"/>
      <c r="V422" s="22"/>
      <c r="W422" s="18"/>
      <c r="X422" s="21">
        <v>3</v>
      </c>
      <c r="Y422" s="14">
        <v>24</v>
      </c>
      <c r="Z422" s="18">
        <f t="shared" si="525"/>
        <v>72</v>
      </c>
      <c r="AA422" s="14">
        <f t="shared" si="526"/>
        <v>24</v>
      </c>
      <c r="AB422" s="18">
        <f t="shared" si="527"/>
        <v>72</v>
      </c>
    </row>
    <row r="423" spans="1:28" ht="31.5">
      <c r="A423" s="206" t="s">
        <v>43</v>
      </c>
      <c r="B423" s="22" t="s">
        <v>77</v>
      </c>
      <c r="C423" s="17">
        <v>21</v>
      </c>
      <c r="D423" s="18">
        <v>63</v>
      </c>
      <c r="E423" s="17">
        <f t="shared" si="520"/>
        <v>21</v>
      </c>
      <c r="F423" s="18">
        <f t="shared" si="520"/>
        <v>63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25</v>
      </c>
      <c r="Q423" s="18">
        <f t="shared" si="522"/>
        <v>75</v>
      </c>
      <c r="R423" s="92">
        <f t="shared" si="523"/>
        <v>25</v>
      </c>
      <c r="S423" s="18">
        <f t="shared" si="524"/>
        <v>75</v>
      </c>
      <c r="T423" s="22"/>
      <c r="U423" s="18"/>
      <c r="V423" s="22"/>
      <c r="W423" s="18"/>
      <c r="X423" s="21">
        <v>3</v>
      </c>
      <c r="Y423" s="14">
        <v>24</v>
      </c>
      <c r="Z423" s="18">
        <f t="shared" si="525"/>
        <v>72</v>
      </c>
      <c r="AA423" s="14">
        <f t="shared" si="526"/>
        <v>24</v>
      </c>
      <c r="AB423" s="18">
        <f t="shared" si="527"/>
        <v>72</v>
      </c>
    </row>
    <row r="424" spans="1:28" ht="31.5">
      <c r="A424" s="206" t="s">
        <v>45</v>
      </c>
      <c r="B424" s="22" t="s">
        <v>78</v>
      </c>
      <c r="C424" s="17">
        <v>21</v>
      </c>
      <c r="D424" s="18">
        <v>201.60000000000002</v>
      </c>
      <c r="E424" s="17">
        <f t="shared" si="520"/>
        <v>21</v>
      </c>
      <c r="F424" s="18">
        <f t="shared" si="520"/>
        <v>201.60000000000002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25</v>
      </c>
      <c r="Q424" s="18">
        <f t="shared" si="522"/>
        <v>240</v>
      </c>
      <c r="R424" s="92">
        <f t="shared" si="523"/>
        <v>25</v>
      </c>
      <c r="S424" s="18">
        <f t="shared" si="524"/>
        <v>240</v>
      </c>
      <c r="T424" s="22"/>
      <c r="U424" s="18"/>
      <c r="V424" s="22"/>
      <c r="W424" s="18"/>
      <c r="X424" s="21">
        <v>9.6</v>
      </c>
      <c r="Y424" s="14">
        <v>24</v>
      </c>
      <c r="Z424" s="18">
        <f t="shared" si="525"/>
        <v>230.39999999999998</v>
      </c>
      <c r="AA424" s="14">
        <f t="shared" si="526"/>
        <v>24</v>
      </c>
      <c r="AB424" s="18">
        <f t="shared" si="527"/>
        <v>230.39999999999998</v>
      </c>
    </row>
    <row r="425" spans="1:28" ht="63">
      <c r="A425" s="206" t="s">
        <v>47</v>
      </c>
      <c r="B425" s="22" t="s">
        <v>79</v>
      </c>
      <c r="C425" s="17">
        <v>2</v>
      </c>
      <c r="D425" s="18">
        <v>2.88</v>
      </c>
      <c r="E425" s="17">
        <f t="shared" si="520"/>
        <v>2</v>
      </c>
      <c r="F425" s="18">
        <f t="shared" si="520"/>
        <v>2.88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2</v>
      </c>
      <c r="Q425" s="18">
        <f t="shared" si="522"/>
        <v>2.88</v>
      </c>
      <c r="R425" s="92">
        <f t="shared" si="523"/>
        <v>2</v>
      </c>
      <c r="S425" s="18">
        <f t="shared" si="524"/>
        <v>2.88</v>
      </c>
      <c r="T425" s="22"/>
      <c r="U425" s="18"/>
      <c r="V425" s="22"/>
      <c r="W425" s="18"/>
      <c r="X425" s="21">
        <v>1.44</v>
      </c>
      <c r="Y425" s="14">
        <v>2</v>
      </c>
      <c r="Z425" s="18">
        <f t="shared" si="525"/>
        <v>2.88</v>
      </c>
      <c r="AA425" s="14">
        <f t="shared" si="526"/>
        <v>2</v>
      </c>
      <c r="AB425" s="18">
        <f t="shared" si="527"/>
        <v>2.88</v>
      </c>
    </row>
    <row r="426" spans="1:28" ht="31.5">
      <c r="A426" s="206" t="s">
        <v>49</v>
      </c>
      <c r="B426" s="22" t="s">
        <v>80</v>
      </c>
      <c r="C426" s="17">
        <v>21</v>
      </c>
      <c r="D426" s="18">
        <v>37.800000000000004</v>
      </c>
      <c r="E426" s="17">
        <f t="shared" si="520"/>
        <v>21</v>
      </c>
      <c r="F426" s="18">
        <f t="shared" si="520"/>
        <v>37.800000000000004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25</v>
      </c>
      <c r="Q426" s="18">
        <f t="shared" si="522"/>
        <v>45</v>
      </c>
      <c r="R426" s="92">
        <f t="shared" si="523"/>
        <v>25</v>
      </c>
      <c r="S426" s="18">
        <f t="shared" si="524"/>
        <v>45</v>
      </c>
      <c r="T426" s="22"/>
      <c r="U426" s="18"/>
      <c r="V426" s="22"/>
      <c r="W426" s="18"/>
      <c r="X426" s="21">
        <v>1.8</v>
      </c>
      <c r="Y426" s="14">
        <v>24</v>
      </c>
      <c r="Z426" s="18">
        <f t="shared" si="525"/>
        <v>43.2</v>
      </c>
      <c r="AA426" s="14">
        <f t="shared" si="526"/>
        <v>24</v>
      </c>
      <c r="AB426" s="18">
        <f t="shared" si="527"/>
        <v>43.2</v>
      </c>
    </row>
    <row r="427" spans="1:28" ht="31.5">
      <c r="A427" s="206" t="s">
        <v>51</v>
      </c>
      <c r="B427" s="22" t="s">
        <v>50</v>
      </c>
      <c r="C427" s="17">
        <v>21</v>
      </c>
      <c r="D427" s="18">
        <v>25.2</v>
      </c>
      <c r="E427" s="17">
        <f t="shared" si="520"/>
        <v>21</v>
      </c>
      <c r="F427" s="18">
        <f t="shared" si="520"/>
        <v>25.2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25</v>
      </c>
      <c r="Q427" s="18">
        <f t="shared" si="522"/>
        <v>30</v>
      </c>
      <c r="R427" s="92">
        <f t="shared" si="523"/>
        <v>25</v>
      </c>
      <c r="S427" s="18">
        <f t="shared" si="524"/>
        <v>30</v>
      </c>
      <c r="T427" s="22"/>
      <c r="U427" s="18"/>
      <c r="V427" s="22"/>
      <c r="W427" s="18"/>
      <c r="X427" s="21">
        <v>1.2</v>
      </c>
      <c r="Y427" s="14">
        <v>24</v>
      </c>
      <c r="Z427" s="18">
        <f t="shared" si="525"/>
        <v>28.799999999999997</v>
      </c>
      <c r="AA427" s="14">
        <f t="shared" si="526"/>
        <v>24</v>
      </c>
      <c r="AB427" s="18">
        <f t="shared" si="527"/>
        <v>28.799999999999997</v>
      </c>
    </row>
    <row r="428" spans="1:28" ht="47.25">
      <c r="A428" s="206" t="s">
        <v>53</v>
      </c>
      <c r="B428" s="22" t="s">
        <v>81</v>
      </c>
      <c r="C428" s="17">
        <v>21</v>
      </c>
      <c r="D428" s="18">
        <v>25.2</v>
      </c>
      <c r="E428" s="17">
        <f t="shared" si="520"/>
        <v>21</v>
      </c>
      <c r="F428" s="18">
        <f t="shared" si="520"/>
        <v>25.2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25</v>
      </c>
      <c r="Q428" s="18">
        <f t="shared" si="522"/>
        <v>30</v>
      </c>
      <c r="R428" s="92">
        <f t="shared" si="523"/>
        <v>25</v>
      </c>
      <c r="S428" s="18">
        <f t="shared" si="524"/>
        <v>30</v>
      </c>
      <c r="T428" s="22"/>
      <c r="U428" s="18"/>
      <c r="V428" s="22"/>
      <c r="W428" s="18"/>
      <c r="X428" s="21">
        <v>1.2</v>
      </c>
      <c r="Y428" s="14">
        <v>24</v>
      </c>
      <c r="Z428" s="18">
        <f t="shared" si="525"/>
        <v>28.799999999999997</v>
      </c>
      <c r="AA428" s="14">
        <f t="shared" si="526"/>
        <v>24</v>
      </c>
      <c r="AB428" s="18">
        <f t="shared" si="527"/>
        <v>28.799999999999997</v>
      </c>
    </row>
    <row r="429" spans="1:28" ht="47.25">
      <c r="A429" s="206" t="s">
        <v>82</v>
      </c>
      <c r="B429" s="22" t="s">
        <v>83</v>
      </c>
      <c r="C429" s="17">
        <v>21</v>
      </c>
      <c r="D429" s="18">
        <v>37.800000000000004</v>
      </c>
      <c r="E429" s="17">
        <f t="shared" si="520"/>
        <v>21</v>
      </c>
      <c r="F429" s="18">
        <f t="shared" si="520"/>
        <v>37.800000000000004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25</v>
      </c>
      <c r="Q429" s="18">
        <f t="shared" si="522"/>
        <v>45</v>
      </c>
      <c r="R429" s="92">
        <f t="shared" si="523"/>
        <v>25</v>
      </c>
      <c r="S429" s="18">
        <f t="shared" si="524"/>
        <v>45</v>
      </c>
      <c r="T429" s="22"/>
      <c r="U429" s="18"/>
      <c r="V429" s="22"/>
      <c r="W429" s="18"/>
      <c r="X429" s="21">
        <v>1.8</v>
      </c>
      <c r="Y429" s="14">
        <v>24</v>
      </c>
      <c r="Z429" s="18">
        <f t="shared" si="525"/>
        <v>43.2</v>
      </c>
      <c r="AA429" s="14">
        <f t="shared" si="526"/>
        <v>24</v>
      </c>
      <c r="AB429" s="18">
        <f t="shared" si="527"/>
        <v>43.2</v>
      </c>
    </row>
    <row r="430" spans="1:28" ht="31.5">
      <c r="A430" s="206">
        <v>26.14</v>
      </c>
      <c r="B430" s="51" t="s">
        <v>287</v>
      </c>
      <c r="C430" s="52">
        <v>2520</v>
      </c>
      <c r="D430" s="53">
        <v>25.2</v>
      </c>
      <c r="E430" s="17">
        <f t="shared" si="520"/>
        <v>2520</v>
      </c>
      <c r="F430" s="18">
        <f t="shared" si="520"/>
        <v>25.2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3000</v>
      </c>
      <c r="Q430" s="18">
        <f t="shared" si="522"/>
        <v>30</v>
      </c>
      <c r="R430" s="92">
        <f t="shared" si="523"/>
        <v>3000</v>
      </c>
      <c r="S430" s="18">
        <f t="shared" si="524"/>
        <v>30</v>
      </c>
      <c r="T430" s="51"/>
      <c r="U430" s="53"/>
      <c r="V430" s="51"/>
      <c r="W430" s="53"/>
      <c r="X430" s="250">
        <v>0.01</v>
      </c>
      <c r="Y430" s="312">
        <v>2910</v>
      </c>
      <c r="Z430" s="18">
        <f t="shared" si="525"/>
        <v>29.1</v>
      </c>
      <c r="AA430" s="14">
        <f t="shared" si="526"/>
        <v>2910</v>
      </c>
      <c r="AB430" s="18">
        <f t="shared" si="527"/>
        <v>29.1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2520</v>
      </c>
      <c r="D431" s="53">
        <v>25.2</v>
      </c>
      <c r="E431" s="17">
        <f t="shared" si="520"/>
        <v>2520</v>
      </c>
      <c r="F431" s="18">
        <f t="shared" si="520"/>
        <v>25.2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3000</v>
      </c>
      <c r="Q431" s="18">
        <f t="shared" si="522"/>
        <v>30</v>
      </c>
      <c r="R431" s="92">
        <f t="shared" si="523"/>
        <v>3000</v>
      </c>
      <c r="S431" s="18">
        <f t="shared" si="524"/>
        <v>30</v>
      </c>
      <c r="T431" s="51"/>
      <c r="U431" s="53"/>
      <c r="V431" s="51"/>
      <c r="W431" s="53"/>
      <c r="X431" s="250">
        <v>0.01</v>
      </c>
      <c r="Y431" s="312">
        <v>2910</v>
      </c>
      <c r="Z431" s="18">
        <f t="shared" si="525"/>
        <v>29.1</v>
      </c>
      <c r="AA431" s="14">
        <f t="shared" si="526"/>
        <v>2910</v>
      </c>
      <c r="AB431" s="18">
        <f t="shared" si="527"/>
        <v>29.1</v>
      </c>
    </row>
    <row r="432" spans="1:28" ht="31.5">
      <c r="A432" s="206">
        <f t="shared" si="528"/>
        <v>26.160000000000004</v>
      </c>
      <c r="B432" s="51" t="s">
        <v>289</v>
      </c>
      <c r="C432" s="52">
        <v>2520</v>
      </c>
      <c r="D432" s="53">
        <v>31.5</v>
      </c>
      <c r="E432" s="17">
        <f t="shared" si="520"/>
        <v>2520</v>
      </c>
      <c r="F432" s="18">
        <f t="shared" si="520"/>
        <v>31.5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3000</v>
      </c>
      <c r="Q432" s="18">
        <f t="shared" si="522"/>
        <v>37.5</v>
      </c>
      <c r="R432" s="92">
        <f t="shared" si="523"/>
        <v>3000</v>
      </c>
      <c r="S432" s="18">
        <f t="shared" si="524"/>
        <v>37.5</v>
      </c>
      <c r="T432" s="51"/>
      <c r="U432" s="53"/>
      <c r="V432" s="51"/>
      <c r="W432" s="53"/>
      <c r="X432" s="250">
        <v>1.2500000000000001E-2</v>
      </c>
      <c r="Y432" s="312">
        <v>2910</v>
      </c>
      <c r="Z432" s="18">
        <f t="shared" si="525"/>
        <v>36.375</v>
      </c>
      <c r="AA432" s="14">
        <f t="shared" si="526"/>
        <v>2910</v>
      </c>
      <c r="AB432" s="18">
        <f t="shared" si="527"/>
        <v>36.375</v>
      </c>
    </row>
    <row r="433" spans="1:28">
      <c r="A433" s="206">
        <f t="shared" si="528"/>
        <v>26.170000000000005</v>
      </c>
      <c r="B433" s="51" t="s">
        <v>290</v>
      </c>
      <c r="C433" s="52">
        <v>2520</v>
      </c>
      <c r="D433" s="53">
        <v>18.899999999999999</v>
      </c>
      <c r="E433" s="17">
        <f t="shared" si="520"/>
        <v>2520</v>
      </c>
      <c r="F433" s="18">
        <f t="shared" si="520"/>
        <v>18.899999999999999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3000</v>
      </c>
      <c r="Q433" s="18">
        <f t="shared" si="522"/>
        <v>22.5</v>
      </c>
      <c r="R433" s="92">
        <f t="shared" si="523"/>
        <v>3000</v>
      </c>
      <c r="S433" s="18">
        <f t="shared" si="524"/>
        <v>22.5</v>
      </c>
      <c r="T433" s="51"/>
      <c r="U433" s="53"/>
      <c r="V433" s="51"/>
      <c r="W433" s="53"/>
      <c r="X433" s="250">
        <v>7.4999999999999997E-3</v>
      </c>
      <c r="Y433" s="312">
        <v>2910</v>
      </c>
      <c r="Z433" s="18">
        <f t="shared" si="525"/>
        <v>21.824999999999999</v>
      </c>
      <c r="AA433" s="14">
        <f t="shared" si="526"/>
        <v>2910</v>
      </c>
      <c r="AB433" s="18">
        <f t="shared" si="527"/>
        <v>21.824999999999999</v>
      </c>
    </row>
    <row r="434" spans="1:28" ht="31.5">
      <c r="A434" s="206">
        <f t="shared" si="528"/>
        <v>26.180000000000007</v>
      </c>
      <c r="B434" s="51" t="s">
        <v>291</v>
      </c>
      <c r="C434" s="52">
        <v>2520</v>
      </c>
      <c r="D434" s="53">
        <v>18.899999999999999</v>
      </c>
      <c r="E434" s="17">
        <f t="shared" si="520"/>
        <v>2520</v>
      </c>
      <c r="F434" s="18">
        <f t="shared" si="520"/>
        <v>18.899999999999999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3000</v>
      </c>
      <c r="Q434" s="18">
        <f t="shared" si="522"/>
        <v>22.5</v>
      </c>
      <c r="R434" s="92">
        <f t="shared" si="523"/>
        <v>3000</v>
      </c>
      <c r="S434" s="18">
        <f t="shared" si="524"/>
        <v>22.5</v>
      </c>
      <c r="T434" s="51"/>
      <c r="U434" s="53"/>
      <c r="V434" s="51"/>
      <c r="W434" s="53"/>
      <c r="X434" s="250">
        <v>7.4999999999999997E-3</v>
      </c>
      <c r="Y434" s="312">
        <v>2910</v>
      </c>
      <c r="Z434" s="18">
        <f t="shared" si="525"/>
        <v>21.824999999999999</v>
      </c>
      <c r="AA434" s="14">
        <f t="shared" si="526"/>
        <v>2910</v>
      </c>
      <c r="AB434" s="18">
        <f t="shared" si="527"/>
        <v>21.824999999999999</v>
      </c>
    </row>
    <row r="435" spans="1:28" ht="31.5">
      <c r="A435" s="206">
        <f t="shared" si="528"/>
        <v>26.190000000000008</v>
      </c>
      <c r="B435" s="51" t="s">
        <v>292</v>
      </c>
      <c r="C435" s="52">
        <v>2520</v>
      </c>
      <c r="D435" s="53">
        <v>5.04</v>
      </c>
      <c r="E435" s="17">
        <f t="shared" si="520"/>
        <v>2520</v>
      </c>
      <c r="F435" s="18">
        <f t="shared" si="520"/>
        <v>5.04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3000</v>
      </c>
      <c r="Q435" s="18">
        <f t="shared" si="522"/>
        <v>6</v>
      </c>
      <c r="R435" s="92">
        <f t="shared" si="523"/>
        <v>3000</v>
      </c>
      <c r="S435" s="18">
        <f t="shared" si="524"/>
        <v>6</v>
      </c>
      <c r="T435" s="51"/>
      <c r="U435" s="53"/>
      <c r="V435" s="51"/>
      <c r="W435" s="53"/>
      <c r="X435" s="250">
        <v>2E-3</v>
      </c>
      <c r="Y435" s="312">
        <v>2910</v>
      </c>
      <c r="Z435" s="18">
        <f t="shared" si="525"/>
        <v>5.82</v>
      </c>
      <c r="AA435" s="14">
        <f t="shared" si="526"/>
        <v>2910</v>
      </c>
      <c r="AB435" s="18">
        <f t="shared" si="527"/>
        <v>5.82</v>
      </c>
    </row>
    <row r="436" spans="1:28" ht="31.5">
      <c r="A436" s="206">
        <f t="shared" si="528"/>
        <v>26.20000000000001</v>
      </c>
      <c r="B436" s="51" t="s">
        <v>293</v>
      </c>
      <c r="C436" s="52">
        <v>2520</v>
      </c>
      <c r="D436" s="53">
        <v>5.04</v>
      </c>
      <c r="E436" s="17">
        <f t="shared" si="520"/>
        <v>2520</v>
      </c>
      <c r="F436" s="18">
        <f t="shared" si="520"/>
        <v>5.04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3000</v>
      </c>
      <c r="Q436" s="18">
        <f t="shared" si="522"/>
        <v>6</v>
      </c>
      <c r="R436" s="92">
        <f t="shared" si="523"/>
        <v>3000</v>
      </c>
      <c r="S436" s="18">
        <f t="shared" si="524"/>
        <v>6</v>
      </c>
      <c r="T436" s="51"/>
      <c r="U436" s="53"/>
      <c r="V436" s="51"/>
      <c r="W436" s="53"/>
      <c r="X436" s="250">
        <v>2E-3</v>
      </c>
      <c r="Y436" s="312">
        <v>2910</v>
      </c>
      <c r="Z436" s="18">
        <f t="shared" si="525"/>
        <v>5.82</v>
      </c>
      <c r="AA436" s="14">
        <f t="shared" si="526"/>
        <v>2910</v>
      </c>
      <c r="AB436" s="18">
        <f t="shared" si="527"/>
        <v>5.82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4</v>
      </c>
      <c r="Q437" s="18">
        <f t="shared" si="522"/>
        <v>6.96</v>
      </c>
      <c r="R437" s="92">
        <f t="shared" si="523"/>
        <v>4</v>
      </c>
      <c r="S437" s="18">
        <f t="shared" si="524"/>
        <v>6.96</v>
      </c>
      <c r="T437" s="208"/>
      <c r="U437" s="210"/>
      <c r="V437" s="208"/>
      <c r="W437" s="210"/>
      <c r="X437" s="259">
        <v>1.74</v>
      </c>
      <c r="Y437" s="312">
        <v>3</v>
      </c>
      <c r="Z437" s="18">
        <f t="shared" si="525"/>
        <v>5.22</v>
      </c>
      <c r="AA437" s="14">
        <f t="shared" si="526"/>
        <v>3</v>
      </c>
      <c r="AB437" s="18">
        <f t="shared" si="527"/>
        <v>5.22</v>
      </c>
    </row>
    <row r="438" spans="1:28" ht="31.5">
      <c r="A438" s="206">
        <f t="shared" si="528"/>
        <v>26.220000000000013</v>
      </c>
      <c r="B438" s="51" t="s">
        <v>294</v>
      </c>
      <c r="C438" s="52">
        <v>2520</v>
      </c>
      <c r="D438" s="53">
        <v>12.6</v>
      </c>
      <c r="E438" s="17">
        <f t="shared" si="520"/>
        <v>2520</v>
      </c>
      <c r="F438" s="18">
        <f t="shared" si="520"/>
        <v>12.6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3000</v>
      </c>
      <c r="Q438" s="18">
        <f t="shared" si="522"/>
        <v>15</v>
      </c>
      <c r="R438" s="92">
        <f t="shared" si="523"/>
        <v>3000</v>
      </c>
      <c r="S438" s="18">
        <f t="shared" si="524"/>
        <v>15</v>
      </c>
      <c r="T438" s="51"/>
      <c r="U438" s="53"/>
      <c r="V438" s="51"/>
      <c r="W438" s="53"/>
      <c r="X438" s="250">
        <v>5.0000000000000001E-3</v>
      </c>
      <c r="Y438" s="312">
        <v>2910</v>
      </c>
      <c r="Z438" s="18">
        <f t="shared" si="525"/>
        <v>14.55</v>
      </c>
      <c r="AA438" s="14">
        <f t="shared" si="526"/>
        <v>2910</v>
      </c>
      <c r="AB438" s="18">
        <f t="shared" si="527"/>
        <v>14.55</v>
      </c>
    </row>
    <row r="439" spans="1:28" ht="31.5">
      <c r="A439" s="206">
        <f t="shared" si="528"/>
        <v>26.230000000000015</v>
      </c>
      <c r="B439" s="51" t="s">
        <v>93</v>
      </c>
      <c r="C439" s="52">
        <v>2520</v>
      </c>
      <c r="D439" s="53">
        <v>5.04</v>
      </c>
      <c r="E439" s="17">
        <f t="shared" si="520"/>
        <v>2520</v>
      </c>
      <c r="F439" s="18">
        <f t="shared" si="520"/>
        <v>5.04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3000</v>
      </c>
      <c r="Q439" s="18">
        <f t="shared" si="522"/>
        <v>6</v>
      </c>
      <c r="R439" s="92">
        <f t="shared" si="523"/>
        <v>3000</v>
      </c>
      <c r="S439" s="18">
        <f t="shared" si="524"/>
        <v>6</v>
      </c>
      <c r="T439" s="51"/>
      <c r="U439" s="53"/>
      <c r="V439" s="51"/>
      <c r="W439" s="53"/>
      <c r="X439" s="250">
        <v>2E-3</v>
      </c>
      <c r="Y439" s="312">
        <v>2910</v>
      </c>
      <c r="Z439" s="18">
        <f t="shared" si="525"/>
        <v>5.82</v>
      </c>
      <c r="AA439" s="14">
        <f t="shared" si="526"/>
        <v>2910</v>
      </c>
      <c r="AB439" s="18">
        <f t="shared" si="527"/>
        <v>5.82</v>
      </c>
    </row>
    <row r="440" spans="1:28" s="50" customFormat="1">
      <c r="A440" s="46"/>
      <c r="B440" s="89" t="s">
        <v>295</v>
      </c>
      <c r="C440" s="82"/>
      <c r="D440" s="84">
        <f>SUM(D418:D439)</f>
        <v>1112.94</v>
      </c>
      <c r="E440" s="82"/>
      <c r="F440" s="84">
        <f>SUM(F418:F439)</f>
        <v>1112.94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1331.3400000000001</v>
      </c>
      <c r="R440" s="85"/>
      <c r="S440" s="84">
        <f>SUM(S418:S439)</f>
        <v>1331.3400000000001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2910</v>
      </c>
      <c r="Z440" s="84">
        <f>SUM(Z418:Z439)</f>
        <v>1284.5549999999996</v>
      </c>
      <c r="AA440" s="276"/>
      <c r="AB440" s="84">
        <f>SUM(AB418:AB439)</f>
        <v>1284.5549999999996</v>
      </c>
    </row>
    <row r="441" spans="1:28" s="50" customFormat="1" ht="31.5">
      <c r="A441" s="46"/>
      <c r="B441" s="89" t="s">
        <v>296</v>
      </c>
      <c r="C441" s="82"/>
      <c r="D441" s="84">
        <f>D416+D440</f>
        <v>1116.54</v>
      </c>
      <c r="E441" s="82"/>
      <c r="F441" s="84">
        <f>F416+F440</f>
        <v>1116.54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2577.7400000000002</v>
      </c>
      <c r="R441" s="85"/>
      <c r="S441" s="84">
        <f>S416+S440</f>
        <v>2577.7400000000002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2910</v>
      </c>
      <c r="Z441" s="84">
        <f>Z416+Z440</f>
        <v>1577.2049999999995</v>
      </c>
      <c r="AA441" s="276"/>
      <c r="AB441" s="84">
        <f>AB416+AB440</f>
        <v>1577.2049999999995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1116.54</v>
      </c>
      <c r="E514" s="228">
        <f t="shared" ref="E514" si="547">E440</f>
        <v>0</v>
      </c>
      <c r="F514" s="11">
        <f>F441</f>
        <v>1116.54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2577.7400000000002</v>
      </c>
      <c r="R514" s="199">
        <f>R422</f>
        <v>25</v>
      </c>
      <c r="S514" s="11">
        <f>S441</f>
        <v>2577.7400000000002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2910</v>
      </c>
      <c r="Z514" s="11">
        <f>Z441</f>
        <v>1577.2049999999995</v>
      </c>
      <c r="AA514" s="199">
        <f>AA422</f>
        <v>24</v>
      </c>
      <c r="AB514" s="11">
        <f>AB441</f>
        <v>1577.2049999999995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1116.54</v>
      </c>
      <c r="E515" s="228">
        <f t="shared" ref="E515" si="554">E514</f>
        <v>0</v>
      </c>
      <c r="F515" s="11">
        <f>F514</f>
        <v>1116.54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2577.7400000000002</v>
      </c>
      <c r="R515" s="199">
        <f t="shared" ref="R515:U515" si="558">R514</f>
        <v>25</v>
      </c>
      <c r="S515" s="11">
        <f>S514</f>
        <v>2577.7400000000002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2910</v>
      </c>
      <c r="Z515" s="11">
        <f>Z514</f>
        <v>1577.2049999999995</v>
      </c>
      <c r="AA515" s="199">
        <f t="shared" si="560"/>
        <v>24</v>
      </c>
      <c r="AB515" s="11">
        <f>AB514</f>
        <v>1577.2049999999995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9723.2093999999997</v>
      </c>
      <c r="E516" s="228">
        <f t="shared" ref="E516" si="561">E515+E403</f>
        <v>0</v>
      </c>
      <c r="F516" s="11">
        <f>F403+F515</f>
        <v>6980.420799999999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2194.9299999999998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11877.699513874999</v>
      </c>
      <c r="R516" s="199">
        <f t="shared" ref="R516:T516" si="565">R515+R403</f>
        <v>25</v>
      </c>
      <c r="S516" s="11">
        <f>S403+S515</f>
        <v>14072.629513874999</v>
      </c>
      <c r="T516" s="228">
        <f t="shared" si="565"/>
        <v>0</v>
      </c>
      <c r="U516" s="11">
        <f>U403+U515</f>
        <v>2194.9299999999998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2910</v>
      </c>
      <c r="Z516" s="11">
        <f>Z403+Z515</f>
        <v>9257.7200000000012</v>
      </c>
      <c r="AA516" s="199">
        <f t="shared" si="566"/>
        <v>24</v>
      </c>
      <c r="AB516" s="11">
        <f>AB403+AB515</f>
        <v>11452.650000000001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Mahabubnagar&amp;C&amp;"-,Bold"&amp;18Costing Sheets for AWP&amp;&amp;B 2017-18 - SSA-RTE&amp;R&amp;"-,Bold"&amp;20Annexure-XII(Rs. in lakh)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9">
    <tabColor theme="5" tint="-0.249977111117893"/>
  </sheetPr>
  <dimension ref="A1:AC517"/>
  <sheetViews>
    <sheetView showZeros="0" zoomScale="70" zoomScaleNormal="70" zoomScaleSheetLayoutView="70" workbookViewId="0">
      <pane xSplit="2" ySplit="5" topLeftCell="N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220</v>
      </c>
      <c r="Q145" s="18">
        <f t="shared" ref="Q145:Q146" si="141">O145*P145</f>
        <v>6.6</v>
      </c>
      <c r="R145" s="92">
        <f t="shared" ref="R145:R146" si="142">P145</f>
        <v>220</v>
      </c>
      <c r="S145" s="18">
        <f t="shared" ref="S145:S146" si="143">L145+Q145</f>
        <v>6.6</v>
      </c>
      <c r="T145" s="16"/>
      <c r="U145" s="18"/>
      <c r="V145" s="16"/>
      <c r="W145" s="18"/>
      <c r="X145" s="21">
        <v>0.03</v>
      </c>
      <c r="Y145" s="14">
        <v>220</v>
      </c>
      <c r="Z145" s="18">
        <f t="shared" ref="Z145:Z146" si="144">X145*Y145</f>
        <v>6.6</v>
      </c>
      <c r="AA145" s="14">
        <f t="shared" ref="AA145:AA146" si="145">Y145</f>
        <v>220</v>
      </c>
      <c r="AB145" s="18">
        <f t="shared" ref="AB145:AB146" si="146">U145+Z145</f>
        <v>6.6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220</v>
      </c>
      <c r="Q147" s="84">
        <f t="shared" si="149"/>
        <v>6.6</v>
      </c>
      <c r="R147" s="276">
        <f t="shared" si="149"/>
        <v>220</v>
      </c>
      <c r="S147" s="84">
        <f t="shared" si="149"/>
        <v>6.6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220</v>
      </c>
      <c r="Z147" s="84">
        <f t="shared" si="151"/>
        <v>6.6</v>
      </c>
      <c r="AA147" s="276">
        <f t="shared" si="151"/>
        <v>220</v>
      </c>
      <c r="AB147" s="84">
        <f t="shared" si="151"/>
        <v>6.6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1634</v>
      </c>
      <c r="D164" s="18">
        <f>C164*O164</f>
        <v>98.039999999999992</v>
      </c>
      <c r="E164" s="19">
        <v>908</v>
      </c>
      <c r="F164" s="18"/>
      <c r="G164" s="8">
        <f t="shared" ref="G164:H167" si="182">E164/C164*100</f>
        <v>55.569155446756426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3637</v>
      </c>
      <c r="Q166" s="18">
        <f t="shared" si="183"/>
        <v>109.11</v>
      </c>
      <c r="R166" s="92">
        <f t="shared" si="184"/>
        <v>3637</v>
      </c>
      <c r="S166" s="18">
        <f t="shared" si="185"/>
        <v>109.11</v>
      </c>
      <c r="T166" s="16"/>
      <c r="U166" s="18"/>
      <c r="V166" s="16"/>
      <c r="W166" s="18"/>
      <c r="X166" s="21">
        <v>0.03</v>
      </c>
      <c r="Y166" s="14">
        <v>1212</v>
      </c>
      <c r="Z166" s="18">
        <f t="shared" si="186"/>
        <v>36.36</v>
      </c>
      <c r="AA166" s="14">
        <f t="shared" si="187"/>
        <v>1212</v>
      </c>
      <c r="AB166" s="18">
        <f t="shared" si="188"/>
        <v>36.36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1634</v>
      </c>
      <c r="D168" s="84">
        <f>SUM(D164:D167)</f>
        <v>98.039999999999992</v>
      </c>
      <c r="E168" s="83">
        <f>SUM(E164:E167)</f>
        <v>908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3637</v>
      </c>
      <c r="Q168" s="84">
        <f t="shared" si="191"/>
        <v>109.11</v>
      </c>
      <c r="R168" s="276">
        <f t="shared" si="191"/>
        <v>3637</v>
      </c>
      <c r="S168" s="84">
        <f t="shared" si="191"/>
        <v>109.11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1212</v>
      </c>
      <c r="Z168" s="84">
        <f t="shared" si="193"/>
        <v>36.36</v>
      </c>
      <c r="AA168" s="276">
        <f t="shared" si="193"/>
        <v>1212</v>
      </c>
      <c r="AB168" s="84">
        <f t="shared" si="193"/>
        <v>36.36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699</v>
      </c>
      <c r="Q172" s="18">
        <f t="shared" si="195"/>
        <v>20.97</v>
      </c>
      <c r="R172" s="92">
        <f t="shared" si="196"/>
        <v>699</v>
      </c>
      <c r="S172" s="18">
        <f t="shared" si="197"/>
        <v>20.97</v>
      </c>
      <c r="T172" s="16"/>
      <c r="U172" s="18"/>
      <c r="V172" s="16"/>
      <c r="W172" s="18"/>
      <c r="X172" s="21">
        <v>0.03</v>
      </c>
      <c r="Y172" s="14">
        <v>699</v>
      </c>
      <c r="Z172" s="18">
        <f t="shared" si="198"/>
        <v>20.97</v>
      </c>
      <c r="AA172" s="14">
        <f t="shared" si="199"/>
        <v>699</v>
      </c>
      <c r="AB172" s="18">
        <f t="shared" si="200"/>
        <v>20.97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699</v>
      </c>
      <c r="Q174" s="84">
        <f t="shared" si="203"/>
        <v>20.97</v>
      </c>
      <c r="R174" s="276">
        <f t="shared" si="203"/>
        <v>699</v>
      </c>
      <c r="S174" s="84">
        <f t="shared" si="203"/>
        <v>20.97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699</v>
      </c>
      <c r="Z174" s="84">
        <f t="shared" si="205"/>
        <v>20.97</v>
      </c>
      <c r="AA174" s="276">
        <f t="shared" si="205"/>
        <v>699</v>
      </c>
      <c r="AB174" s="84">
        <f t="shared" si="205"/>
        <v>20.97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629</v>
      </c>
      <c r="D176" s="18">
        <f>C176*O176</f>
        <v>37.74</v>
      </c>
      <c r="E176" s="19">
        <v>392</v>
      </c>
      <c r="F176" s="18"/>
      <c r="G176" s="8">
        <f t="shared" ref="G176:H179" si="206">E176/C176*100</f>
        <v>62.321144674085851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979</v>
      </c>
      <c r="Q176" s="18">
        <f t="shared" ref="Q176:Q179" si="207">O176*P176</f>
        <v>58.739999999999995</v>
      </c>
      <c r="R176" s="92">
        <f t="shared" ref="R176:R179" si="208">P176</f>
        <v>979</v>
      </c>
      <c r="S176" s="18">
        <f t="shared" ref="S176:S179" si="209">L176+Q176</f>
        <v>58.739999999999995</v>
      </c>
      <c r="T176" s="16"/>
      <c r="U176" s="18"/>
      <c r="V176" s="16"/>
      <c r="W176" s="18"/>
      <c r="X176" s="21">
        <v>0.06</v>
      </c>
      <c r="Y176" s="14">
        <v>979</v>
      </c>
      <c r="Z176" s="18">
        <f t="shared" ref="Z176:Z179" si="210">X176*Y176</f>
        <v>58.739999999999995</v>
      </c>
      <c r="AA176" s="14">
        <f t="shared" ref="AA176:AA179" si="211">Y176</f>
        <v>979</v>
      </c>
      <c r="AB176" s="18">
        <f t="shared" ref="AB176:AB179" si="212">U176+Z176</f>
        <v>58.739999999999995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629</v>
      </c>
      <c r="D180" s="84">
        <f>SUM(D176:D179)</f>
        <v>37.74</v>
      </c>
      <c r="E180" s="83">
        <f>SUM(E176:E179)</f>
        <v>392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979</v>
      </c>
      <c r="Q180" s="84">
        <f t="shared" si="215"/>
        <v>58.739999999999995</v>
      </c>
      <c r="R180" s="276">
        <f t="shared" si="215"/>
        <v>979</v>
      </c>
      <c r="S180" s="84">
        <f t="shared" si="215"/>
        <v>58.739999999999995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979</v>
      </c>
      <c r="Z180" s="84">
        <f t="shared" si="217"/>
        <v>58.739999999999995</v>
      </c>
      <c r="AA180" s="276">
        <f t="shared" si="217"/>
        <v>979</v>
      </c>
      <c r="AB180" s="84">
        <f t="shared" si="217"/>
        <v>58.739999999999995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500</v>
      </c>
      <c r="Q184" s="18">
        <f t="shared" si="219"/>
        <v>50</v>
      </c>
      <c r="R184" s="92">
        <f t="shared" si="220"/>
        <v>500</v>
      </c>
      <c r="S184" s="18">
        <f t="shared" si="221"/>
        <v>50</v>
      </c>
      <c r="T184" s="16"/>
      <c r="U184" s="18"/>
      <c r="V184" s="16"/>
      <c r="W184" s="18"/>
      <c r="X184" s="21">
        <v>0.1</v>
      </c>
      <c r="Y184" s="14">
        <v>500</v>
      </c>
      <c r="Z184" s="18">
        <f t="shared" si="222"/>
        <v>50</v>
      </c>
      <c r="AA184" s="14">
        <f t="shared" si="223"/>
        <v>500</v>
      </c>
      <c r="AB184" s="18">
        <f t="shared" si="224"/>
        <v>50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500</v>
      </c>
      <c r="Q186" s="84">
        <f t="shared" si="227"/>
        <v>50</v>
      </c>
      <c r="R186" s="276">
        <f t="shared" si="227"/>
        <v>500</v>
      </c>
      <c r="S186" s="84">
        <f t="shared" si="227"/>
        <v>50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500</v>
      </c>
      <c r="Z186" s="84">
        <f t="shared" si="229"/>
        <v>50</v>
      </c>
      <c r="AA186" s="276">
        <f t="shared" si="229"/>
        <v>500</v>
      </c>
      <c r="AB186" s="84">
        <f t="shared" si="229"/>
        <v>50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300</v>
      </c>
      <c r="Q190" s="18">
        <f t="shared" si="231"/>
        <v>9</v>
      </c>
      <c r="R190" s="92">
        <f t="shared" si="232"/>
        <v>300</v>
      </c>
      <c r="S190" s="18">
        <f t="shared" si="233"/>
        <v>9</v>
      </c>
      <c r="T190" s="16"/>
      <c r="U190" s="18"/>
      <c r="V190" s="16"/>
      <c r="W190" s="18"/>
      <c r="X190" s="21">
        <v>0.03</v>
      </c>
      <c r="Y190" s="14">
        <v>300</v>
      </c>
      <c r="Z190" s="18">
        <f t="shared" si="234"/>
        <v>9</v>
      </c>
      <c r="AA190" s="14">
        <f t="shared" si="235"/>
        <v>300</v>
      </c>
      <c r="AB190" s="18">
        <f t="shared" si="236"/>
        <v>9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300</v>
      </c>
      <c r="Q192" s="84">
        <f t="shared" si="239"/>
        <v>9</v>
      </c>
      <c r="R192" s="276">
        <f t="shared" si="239"/>
        <v>300</v>
      </c>
      <c r="S192" s="84">
        <f t="shared" si="239"/>
        <v>9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300</v>
      </c>
      <c r="Z192" s="84">
        <f t="shared" si="241"/>
        <v>9</v>
      </c>
      <c r="AA192" s="276">
        <f t="shared" si="241"/>
        <v>300</v>
      </c>
      <c r="AB192" s="84">
        <f t="shared" si="241"/>
        <v>9</v>
      </c>
    </row>
    <row r="193" spans="1:28" s="50" customFormat="1">
      <c r="A193" s="46"/>
      <c r="B193" s="82" t="s">
        <v>10</v>
      </c>
      <c r="C193" s="83">
        <f>C156+C162+C168+C174+C180+C186+C192</f>
        <v>2263</v>
      </c>
      <c r="D193" s="84">
        <f>D156+D162+D168+D174+D180+D186+D192</f>
        <v>135.78</v>
      </c>
      <c r="E193" s="83">
        <f>E156+E162+E168+E174+E180+E186+E192</f>
        <v>1300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6115</v>
      </c>
      <c r="Q193" s="84">
        <f t="shared" si="244"/>
        <v>247.82</v>
      </c>
      <c r="R193" s="276">
        <f t="shared" si="244"/>
        <v>6115</v>
      </c>
      <c r="S193" s="84">
        <f t="shared" si="244"/>
        <v>247.82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3690</v>
      </c>
      <c r="Z193" s="84">
        <f t="shared" si="246"/>
        <v>175.07</v>
      </c>
      <c r="AA193" s="276">
        <f t="shared" si="246"/>
        <v>3690</v>
      </c>
      <c r="AB193" s="84">
        <f t="shared" si="246"/>
        <v>175.07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16108</v>
      </c>
      <c r="Q197" s="212">
        <f t="shared" ref="Q197:Q205" si="248">O197*P197</f>
        <v>24.161999999999999</v>
      </c>
      <c r="R197" s="313">
        <f t="shared" ref="R197:R205" si="249">P197</f>
        <v>16108</v>
      </c>
      <c r="S197" s="212">
        <f t="shared" ref="S197:S205" si="250">L197+Q197</f>
        <v>24.161999999999999</v>
      </c>
      <c r="T197" s="335"/>
      <c r="U197" s="212"/>
      <c r="V197" s="335"/>
      <c r="W197" s="212"/>
      <c r="X197" s="338">
        <v>1.5E-3</v>
      </c>
      <c r="Y197" s="214">
        <v>16108</v>
      </c>
      <c r="Z197" s="212">
        <f t="shared" ref="Z197:Z205" si="251">X197*Y197</f>
        <v>24.161999999999999</v>
      </c>
      <c r="AA197" s="214">
        <f t="shared" ref="AA197:AA205" si="252">Y197</f>
        <v>16108</v>
      </c>
      <c r="AB197" s="212">
        <f t="shared" ref="AB197:AB205" si="253">U197+Z197</f>
        <v>24.161999999999999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9</v>
      </c>
      <c r="Q198" s="212">
        <f t="shared" si="248"/>
        <v>1.35E-2</v>
      </c>
      <c r="R198" s="313">
        <f t="shared" si="249"/>
        <v>9</v>
      </c>
      <c r="S198" s="212">
        <f t="shared" si="250"/>
        <v>1.35E-2</v>
      </c>
      <c r="T198" s="335"/>
      <c r="U198" s="212"/>
      <c r="V198" s="335"/>
      <c r="W198" s="212"/>
      <c r="X198" s="338">
        <v>1.5E-3</v>
      </c>
      <c r="Y198" s="214">
        <v>9</v>
      </c>
      <c r="Z198" s="212">
        <f t="shared" si="251"/>
        <v>1.35E-2</v>
      </c>
      <c r="AA198" s="214">
        <f t="shared" si="252"/>
        <v>9</v>
      </c>
      <c r="AB198" s="212">
        <f t="shared" si="253"/>
        <v>1.35E-2</v>
      </c>
    </row>
    <row r="199" spans="1:28" s="339" customFormat="1">
      <c r="A199" s="211"/>
      <c r="B199" s="335" t="s">
        <v>126</v>
      </c>
      <c r="C199" s="336">
        <v>4</v>
      </c>
      <c r="D199" s="212">
        <f>C199*0.0015</f>
        <v>6.0000000000000001E-3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7</v>
      </c>
      <c r="Q199" s="212">
        <f t="shared" si="248"/>
        <v>1.0500000000000001E-2</v>
      </c>
      <c r="R199" s="313">
        <f t="shared" si="249"/>
        <v>7</v>
      </c>
      <c r="S199" s="212">
        <f t="shared" si="250"/>
        <v>1.0500000000000001E-2</v>
      </c>
      <c r="T199" s="335"/>
      <c r="U199" s="212"/>
      <c r="V199" s="335"/>
      <c r="W199" s="212"/>
      <c r="X199" s="338">
        <v>1.5E-3</v>
      </c>
      <c r="Y199" s="214">
        <v>7</v>
      </c>
      <c r="Z199" s="212">
        <f t="shared" si="251"/>
        <v>1.0500000000000001E-2</v>
      </c>
      <c r="AA199" s="214">
        <f t="shared" si="252"/>
        <v>7</v>
      </c>
      <c r="AB199" s="212">
        <f t="shared" si="253"/>
        <v>1.0500000000000001E-2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23259</v>
      </c>
      <c r="Q200" s="212">
        <f t="shared" si="248"/>
        <v>34.888500000000001</v>
      </c>
      <c r="R200" s="313">
        <f t="shared" si="249"/>
        <v>23259</v>
      </c>
      <c r="S200" s="212">
        <f t="shared" si="250"/>
        <v>34.888500000000001</v>
      </c>
      <c r="T200" s="335"/>
      <c r="U200" s="212"/>
      <c r="V200" s="335"/>
      <c r="W200" s="212"/>
      <c r="X200" s="338">
        <v>1.5E-3</v>
      </c>
      <c r="Y200" s="214">
        <v>23259</v>
      </c>
      <c r="Z200" s="212">
        <f t="shared" si="251"/>
        <v>34.888500000000001</v>
      </c>
      <c r="AA200" s="214">
        <f t="shared" si="252"/>
        <v>23259</v>
      </c>
      <c r="AB200" s="212">
        <f t="shared" si="253"/>
        <v>34.888500000000001</v>
      </c>
    </row>
    <row r="201" spans="1:28" s="339" customFormat="1">
      <c r="A201" s="211"/>
      <c r="B201" s="335" t="s">
        <v>128</v>
      </c>
      <c r="C201" s="336">
        <v>12</v>
      </c>
      <c r="D201" s="212">
        <f>C201*0.0015</f>
        <v>1.8000000000000002E-2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35</v>
      </c>
      <c r="Q201" s="212">
        <f t="shared" si="248"/>
        <v>5.2499999999999998E-2</v>
      </c>
      <c r="R201" s="313">
        <f t="shared" si="249"/>
        <v>35</v>
      </c>
      <c r="S201" s="212">
        <f t="shared" si="250"/>
        <v>5.2499999999999998E-2</v>
      </c>
      <c r="T201" s="335"/>
      <c r="U201" s="212"/>
      <c r="V201" s="335"/>
      <c r="W201" s="212"/>
      <c r="X201" s="338">
        <v>1.5E-3</v>
      </c>
      <c r="Y201" s="214">
        <v>35</v>
      </c>
      <c r="Z201" s="212">
        <f t="shared" si="251"/>
        <v>5.2499999999999998E-2</v>
      </c>
      <c r="AA201" s="214">
        <f t="shared" si="252"/>
        <v>35</v>
      </c>
      <c r="AB201" s="212">
        <f t="shared" si="253"/>
        <v>5.2499999999999998E-2</v>
      </c>
    </row>
    <row r="202" spans="1:28" s="339" customFormat="1">
      <c r="A202" s="211"/>
      <c r="B202" s="335" t="s">
        <v>129</v>
      </c>
      <c r="C202" s="336">
        <v>22</v>
      </c>
      <c r="D202" s="212">
        <f>C202*0.0015</f>
        <v>3.3000000000000002E-2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43</v>
      </c>
      <c r="Q202" s="212">
        <f t="shared" si="248"/>
        <v>6.4500000000000002E-2</v>
      </c>
      <c r="R202" s="313">
        <f t="shared" si="249"/>
        <v>43</v>
      </c>
      <c r="S202" s="212">
        <f t="shared" si="250"/>
        <v>6.4500000000000002E-2</v>
      </c>
      <c r="T202" s="335"/>
      <c r="U202" s="212"/>
      <c r="V202" s="335"/>
      <c r="W202" s="212"/>
      <c r="X202" s="338">
        <v>1.5E-3</v>
      </c>
      <c r="Y202" s="214">
        <v>43</v>
      </c>
      <c r="Z202" s="212">
        <f t="shared" si="251"/>
        <v>6.4500000000000002E-2</v>
      </c>
      <c r="AA202" s="214">
        <f t="shared" si="252"/>
        <v>43</v>
      </c>
      <c r="AB202" s="212">
        <f t="shared" si="253"/>
        <v>6.4500000000000002E-2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22029</v>
      </c>
      <c r="Q203" s="212">
        <f t="shared" si="248"/>
        <v>55.072499999999998</v>
      </c>
      <c r="R203" s="313">
        <f t="shared" si="249"/>
        <v>22029</v>
      </c>
      <c r="S203" s="212">
        <f t="shared" si="250"/>
        <v>55.072499999999998</v>
      </c>
      <c r="T203" s="335"/>
      <c r="U203" s="212"/>
      <c r="V203" s="335"/>
      <c r="W203" s="212"/>
      <c r="X203" s="338">
        <v>2.5000000000000001E-3</v>
      </c>
      <c r="Y203" s="214">
        <v>22029</v>
      </c>
      <c r="Z203" s="212">
        <f t="shared" si="251"/>
        <v>55.072499999999998</v>
      </c>
      <c r="AA203" s="214">
        <f t="shared" si="252"/>
        <v>22029</v>
      </c>
      <c r="AB203" s="212">
        <f t="shared" si="253"/>
        <v>55.072499999999998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56</v>
      </c>
      <c r="D204" s="212">
        <f>C204*0.0025</f>
        <v>0.14000000000000001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22</v>
      </c>
      <c r="Q204" s="212">
        <f t="shared" si="248"/>
        <v>5.5E-2</v>
      </c>
      <c r="R204" s="313">
        <f t="shared" si="249"/>
        <v>22</v>
      </c>
      <c r="S204" s="212">
        <f t="shared" si="250"/>
        <v>5.5E-2</v>
      </c>
      <c r="T204" s="335"/>
      <c r="U204" s="212"/>
      <c r="V204" s="335"/>
      <c r="W204" s="212"/>
      <c r="X204" s="338">
        <v>2.5000000000000001E-3</v>
      </c>
      <c r="Y204" s="214">
        <v>22</v>
      </c>
      <c r="Z204" s="212">
        <f t="shared" si="251"/>
        <v>5.5E-2</v>
      </c>
      <c r="AA204" s="214">
        <f t="shared" si="252"/>
        <v>22</v>
      </c>
      <c r="AB204" s="212">
        <f t="shared" si="253"/>
        <v>5.5E-2</v>
      </c>
    </row>
    <row r="205" spans="1:28">
      <c r="A205" s="8">
        <f>+A204+0.01</f>
        <v>7.0399999999999991</v>
      </c>
      <c r="B205" s="16" t="s">
        <v>132</v>
      </c>
      <c r="C205" s="17">
        <v>21</v>
      </c>
      <c r="D205" s="18">
        <f>C205*0.0025</f>
        <v>5.2499999999999998E-2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51</v>
      </c>
      <c r="Q205" s="18">
        <f t="shared" si="248"/>
        <v>0.1275</v>
      </c>
      <c r="R205" s="92">
        <f t="shared" si="249"/>
        <v>51</v>
      </c>
      <c r="S205" s="18">
        <f t="shared" si="250"/>
        <v>0.1275</v>
      </c>
      <c r="T205" s="16"/>
      <c r="U205" s="18"/>
      <c r="V205" s="16"/>
      <c r="W205" s="18"/>
      <c r="X205" s="21">
        <v>2.5000000000000001E-3</v>
      </c>
      <c r="Y205" s="14">
        <v>51</v>
      </c>
      <c r="Z205" s="18">
        <f t="shared" si="251"/>
        <v>0.1275</v>
      </c>
      <c r="AA205" s="14">
        <f t="shared" si="252"/>
        <v>51</v>
      </c>
      <c r="AB205" s="18">
        <f t="shared" si="253"/>
        <v>0.1275</v>
      </c>
    </row>
    <row r="206" spans="1:28" s="50" customFormat="1">
      <c r="A206" s="46"/>
      <c r="B206" s="82" t="s">
        <v>104</v>
      </c>
      <c r="C206" s="83">
        <f>SUM(C197:C205)</f>
        <v>115</v>
      </c>
      <c r="D206" s="84">
        <f>SUM(D197:D205)</f>
        <v>0.2495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61563</v>
      </c>
      <c r="Q206" s="84">
        <f t="shared" si="256"/>
        <v>114.44650000000001</v>
      </c>
      <c r="R206" s="276">
        <f t="shared" si="256"/>
        <v>61563</v>
      </c>
      <c r="S206" s="84">
        <f t="shared" si="256"/>
        <v>114.44650000000001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61563</v>
      </c>
      <c r="Z206" s="84">
        <f t="shared" si="258"/>
        <v>114.44650000000001</v>
      </c>
      <c r="AA206" s="276">
        <f t="shared" si="258"/>
        <v>61563</v>
      </c>
      <c r="AB206" s="84">
        <f t="shared" si="258"/>
        <v>114.44650000000001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37028</v>
      </c>
      <c r="D208" s="18">
        <v>148.11199999999999</v>
      </c>
      <c r="E208" s="17">
        <f>C208</f>
        <v>37028</v>
      </c>
      <c r="F208" s="18">
        <f>D208</f>
        <v>148.11199999999999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31482</v>
      </c>
      <c r="Q208" s="18">
        <f t="shared" ref="Q208:Q211" si="260">O208*P208</f>
        <v>125.928</v>
      </c>
      <c r="R208" s="92">
        <f t="shared" ref="R208:R211" si="261">P208</f>
        <v>31482</v>
      </c>
      <c r="S208" s="18">
        <f t="shared" ref="S208:S211" si="262">L208+Q208</f>
        <v>125.928</v>
      </c>
      <c r="T208" s="16"/>
      <c r="U208" s="18"/>
      <c r="V208" s="16"/>
      <c r="W208" s="18"/>
      <c r="X208" s="21">
        <v>4.0000000000000001E-3</v>
      </c>
      <c r="Y208" s="14">
        <v>31482</v>
      </c>
      <c r="Z208" s="18">
        <f t="shared" ref="Z208:Z211" si="263">X208*Y208</f>
        <v>125.928</v>
      </c>
      <c r="AA208" s="14">
        <f t="shared" ref="AA208:AA211" si="264">Y208</f>
        <v>31482</v>
      </c>
      <c r="AB208" s="18">
        <f t="shared" ref="AB208:AB211" si="265">U208+Z208</f>
        <v>125.928</v>
      </c>
    </row>
    <row r="209" spans="1:28">
      <c r="A209" s="8">
        <f>+A208+0.01</f>
        <v>8.02</v>
      </c>
      <c r="B209" s="16" t="s">
        <v>135</v>
      </c>
      <c r="C209" s="17">
        <v>8644</v>
      </c>
      <c r="D209" s="18">
        <v>34.576000000000001</v>
      </c>
      <c r="E209" s="17">
        <f t="shared" ref="E209:F211" si="266">C209</f>
        <v>8644</v>
      </c>
      <c r="F209" s="18">
        <f t="shared" si="266"/>
        <v>34.576000000000001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7517</v>
      </c>
      <c r="Q209" s="18">
        <f t="shared" si="260"/>
        <v>30.068000000000001</v>
      </c>
      <c r="R209" s="92">
        <f t="shared" si="261"/>
        <v>7517</v>
      </c>
      <c r="S209" s="18">
        <f t="shared" si="262"/>
        <v>30.068000000000001</v>
      </c>
      <c r="T209" s="16"/>
      <c r="U209" s="18"/>
      <c r="V209" s="16"/>
      <c r="W209" s="18"/>
      <c r="X209" s="21">
        <v>4.0000000000000001E-3</v>
      </c>
      <c r="Y209" s="14">
        <v>7517</v>
      </c>
      <c r="Z209" s="18">
        <f t="shared" si="263"/>
        <v>30.068000000000001</v>
      </c>
      <c r="AA209" s="14">
        <f t="shared" si="264"/>
        <v>7517</v>
      </c>
      <c r="AB209" s="18">
        <f t="shared" si="265"/>
        <v>30.068000000000001</v>
      </c>
    </row>
    <row r="210" spans="1:28">
      <c r="A210" s="8">
        <f>+A209+0.01</f>
        <v>8.0299999999999994</v>
      </c>
      <c r="B210" s="16" t="s">
        <v>136</v>
      </c>
      <c r="C210" s="17">
        <v>752</v>
      </c>
      <c r="D210" s="18">
        <v>3.008</v>
      </c>
      <c r="E210" s="17">
        <f t="shared" si="266"/>
        <v>752</v>
      </c>
      <c r="F210" s="18">
        <f t="shared" si="266"/>
        <v>3.008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677</v>
      </c>
      <c r="Q210" s="18">
        <f t="shared" si="260"/>
        <v>2.7080000000000002</v>
      </c>
      <c r="R210" s="92">
        <f t="shared" si="261"/>
        <v>677</v>
      </c>
      <c r="S210" s="18">
        <f t="shared" si="262"/>
        <v>2.7080000000000002</v>
      </c>
      <c r="T210" s="16"/>
      <c r="U210" s="18"/>
      <c r="V210" s="16"/>
      <c r="W210" s="18"/>
      <c r="X210" s="21">
        <v>4.0000000000000001E-3</v>
      </c>
      <c r="Y210" s="14">
        <v>677</v>
      </c>
      <c r="Z210" s="18">
        <f t="shared" si="263"/>
        <v>2.7080000000000002</v>
      </c>
      <c r="AA210" s="14">
        <f t="shared" si="264"/>
        <v>677</v>
      </c>
      <c r="AB210" s="18">
        <f t="shared" si="265"/>
        <v>2.7080000000000002</v>
      </c>
    </row>
    <row r="211" spans="1:28">
      <c r="A211" s="8">
        <f>+A210+0.01</f>
        <v>8.0399999999999991</v>
      </c>
      <c r="B211" s="16" t="s">
        <v>137</v>
      </c>
      <c r="C211" s="17">
        <v>24047</v>
      </c>
      <c r="D211" s="18">
        <v>96.188000000000002</v>
      </c>
      <c r="E211" s="17">
        <f t="shared" si="266"/>
        <v>24047</v>
      </c>
      <c r="F211" s="18">
        <f t="shared" si="266"/>
        <v>96.188000000000002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19165</v>
      </c>
      <c r="Q211" s="18">
        <f t="shared" si="260"/>
        <v>76.66</v>
      </c>
      <c r="R211" s="92">
        <f t="shared" si="261"/>
        <v>19165</v>
      </c>
      <c r="S211" s="18">
        <f t="shared" si="262"/>
        <v>76.66</v>
      </c>
      <c r="T211" s="16"/>
      <c r="U211" s="18"/>
      <c r="V211" s="16"/>
      <c r="W211" s="18"/>
      <c r="X211" s="21">
        <v>4.0000000000000001E-3</v>
      </c>
      <c r="Y211" s="14">
        <v>19165</v>
      </c>
      <c r="Z211" s="18">
        <f t="shared" si="263"/>
        <v>76.66</v>
      </c>
      <c r="AA211" s="14">
        <f t="shared" si="264"/>
        <v>19165</v>
      </c>
      <c r="AB211" s="18">
        <f t="shared" si="265"/>
        <v>76.66</v>
      </c>
    </row>
    <row r="212" spans="1:28" s="50" customFormat="1">
      <c r="A212" s="46"/>
      <c r="B212" s="82" t="s">
        <v>106</v>
      </c>
      <c r="C212" s="83">
        <f>SUM(C208:C211)</f>
        <v>70471</v>
      </c>
      <c r="D212" s="84">
        <f>SUM(D208:D211)</f>
        <v>281.88400000000001</v>
      </c>
      <c r="E212" s="83">
        <f>SUM(E208:E211)</f>
        <v>70471</v>
      </c>
      <c r="F212" s="84">
        <f>SUM(F208:F211)</f>
        <v>281.88400000000001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58841</v>
      </c>
      <c r="Q212" s="84">
        <f t="shared" si="269"/>
        <v>235.364</v>
      </c>
      <c r="R212" s="276">
        <f t="shared" si="269"/>
        <v>58841</v>
      </c>
      <c r="S212" s="84">
        <f t="shared" si="269"/>
        <v>235.364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58841</v>
      </c>
      <c r="Z212" s="84">
        <f>SUM(Z208:Z211)</f>
        <v>235.364</v>
      </c>
      <c r="AA212" s="276">
        <f>SUM(AA208:AA211)</f>
        <v>58841</v>
      </c>
      <c r="AB212" s="84">
        <f>SUM(AB208:AB211)</f>
        <v>235.364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93</v>
      </c>
      <c r="D241" s="164">
        <f>C241*0.429*12</f>
        <v>478.76400000000001</v>
      </c>
      <c r="E241" s="163">
        <f>C241</f>
        <v>93</v>
      </c>
      <c r="F241" s="164">
        <f>D241</f>
        <v>478.76400000000001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93</v>
      </c>
      <c r="Q241" s="18">
        <f t="shared" ref="Q241:Q254" si="299">O241*P241*12</f>
        <v>508.89600000000002</v>
      </c>
      <c r="R241" s="92">
        <f t="shared" ref="R241:R257" si="300">P241</f>
        <v>93</v>
      </c>
      <c r="S241" s="18">
        <f t="shared" ref="S241:S257" si="301">L241+Q241</f>
        <v>508.89600000000002</v>
      </c>
      <c r="T241" s="162"/>
      <c r="U241" s="164"/>
      <c r="V241" s="162"/>
      <c r="W241" s="164"/>
      <c r="X241" s="166">
        <v>0.45600000000000002</v>
      </c>
      <c r="Y241" s="331">
        <v>93</v>
      </c>
      <c r="Z241" s="121">
        <f>X241*Y241*12</f>
        <v>508.89600000000002</v>
      </c>
      <c r="AA241" s="321">
        <f>Y241</f>
        <v>93</v>
      </c>
      <c r="AB241" s="121">
        <f>U241+Z241</f>
        <v>508.89600000000002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65</v>
      </c>
      <c r="D246" s="176">
        <f>C246*0.6006*12</f>
        <v>468.46800000000002</v>
      </c>
      <c r="E246" s="163">
        <f t="shared" ref="E246:E248" si="309">C246</f>
        <v>65</v>
      </c>
      <c r="F246" s="164">
        <f t="shared" ref="F246:F248" si="310">D246</f>
        <v>468.46800000000002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65</v>
      </c>
      <c r="Q246" s="18">
        <f t="shared" si="299"/>
        <v>498.42000000000007</v>
      </c>
      <c r="R246" s="92">
        <f t="shared" si="300"/>
        <v>65</v>
      </c>
      <c r="S246" s="18">
        <f t="shared" si="301"/>
        <v>498.42000000000007</v>
      </c>
      <c r="T246" s="174"/>
      <c r="U246" s="176"/>
      <c r="V246" s="174"/>
      <c r="W246" s="176"/>
      <c r="X246" s="177">
        <v>0.63900000000000001</v>
      </c>
      <c r="Y246" s="278">
        <v>65</v>
      </c>
      <c r="Z246" s="121">
        <f t="shared" ref="Z246:Z254" si="311">X246*Y246*12</f>
        <v>498.42000000000007</v>
      </c>
      <c r="AA246" s="321">
        <f t="shared" si="306"/>
        <v>65</v>
      </c>
      <c r="AB246" s="121">
        <f t="shared" ref="AB246:AB257" si="312">U246+Z246</f>
        <v>498.42000000000007</v>
      </c>
    </row>
    <row r="247" spans="1:28" s="125" customFormat="1">
      <c r="A247" s="118"/>
      <c r="B247" s="174" t="s">
        <v>151</v>
      </c>
      <c r="C247" s="175">
        <f t="shared" si="308"/>
        <v>54</v>
      </c>
      <c r="D247" s="176">
        <f t="shared" ref="D247:D248" si="313">C247*0.6006*12</f>
        <v>389.18880000000001</v>
      </c>
      <c r="E247" s="163">
        <f t="shared" si="309"/>
        <v>54</v>
      </c>
      <c r="F247" s="164">
        <f t="shared" si="310"/>
        <v>389.18880000000001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54</v>
      </c>
      <c r="Q247" s="18">
        <f t="shared" si="299"/>
        <v>414.072</v>
      </c>
      <c r="R247" s="92">
        <f t="shared" si="300"/>
        <v>54</v>
      </c>
      <c r="S247" s="18">
        <f t="shared" si="301"/>
        <v>414.072</v>
      </c>
      <c r="T247" s="174"/>
      <c r="U247" s="176"/>
      <c r="V247" s="174"/>
      <c r="W247" s="176"/>
      <c r="X247" s="177">
        <v>0.63900000000000001</v>
      </c>
      <c r="Y247" s="278">
        <v>54</v>
      </c>
      <c r="Z247" s="121">
        <f t="shared" si="311"/>
        <v>414.072</v>
      </c>
      <c r="AA247" s="321">
        <f t="shared" si="306"/>
        <v>54</v>
      </c>
      <c r="AB247" s="121">
        <f t="shared" si="312"/>
        <v>414.072</v>
      </c>
    </row>
    <row r="248" spans="1:28" s="125" customFormat="1">
      <c r="A248" s="118"/>
      <c r="B248" s="174" t="s">
        <v>152</v>
      </c>
      <c r="C248" s="175">
        <f t="shared" si="308"/>
        <v>34</v>
      </c>
      <c r="D248" s="176">
        <f t="shared" si="313"/>
        <v>245.04480000000001</v>
      </c>
      <c r="E248" s="163">
        <f t="shared" si="309"/>
        <v>34</v>
      </c>
      <c r="F248" s="164">
        <f t="shared" si="310"/>
        <v>245.04480000000001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34</v>
      </c>
      <c r="Q248" s="18">
        <f t="shared" si="299"/>
        <v>260.71199999999999</v>
      </c>
      <c r="R248" s="92">
        <f t="shared" si="300"/>
        <v>34</v>
      </c>
      <c r="S248" s="18">
        <f t="shared" si="301"/>
        <v>260.71199999999999</v>
      </c>
      <c r="T248" s="174"/>
      <c r="U248" s="176"/>
      <c r="V248" s="174"/>
      <c r="W248" s="176"/>
      <c r="X248" s="177">
        <v>0.63900000000000001</v>
      </c>
      <c r="Y248" s="278">
        <v>34</v>
      </c>
      <c r="Z248" s="121">
        <f t="shared" si="311"/>
        <v>260.71199999999999</v>
      </c>
      <c r="AA248" s="321">
        <f t="shared" si="306"/>
        <v>34</v>
      </c>
      <c r="AB248" s="121">
        <f t="shared" si="312"/>
        <v>260.71199999999999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31</v>
      </c>
      <c r="D255" s="176">
        <f>C255*0.12*10</f>
        <v>37.199999999999996</v>
      </c>
      <c r="E255" s="163">
        <f t="shared" ref="E255:E257" si="314">C255</f>
        <v>31</v>
      </c>
      <c r="F255" s="164">
        <f t="shared" ref="F255:F257" si="315">D255</f>
        <v>37.199999999999996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31</v>
      </c>
      <c r="Q255" s="18">
        <f>O255*P255*10</f>
        <v>37.199999999999996</v>
      </c>
      <c r="R255" s="92">
        <f t="shared" si="300"/>
        <v>31</v>
      </c>
      <c r="S255" s="18">
        <f t="shared" si="301"/>
        <v>37.199999999999996</v>
      </c>
      <c r="T255" s="178"/>
      <c r="U255" s="176"/>
      <c r="V255" s="178"/>
      <c r="W255" s="176"/>
      <c r="X255" s="177">
        <v>0.12</v>
      </c>
      <c r="Y255" s="278">
        <v>31</v>
      </c>
      <c r="Z255" s="18">
        <f t="shared" ref="Z255:Z257" si="316">X255*Y255*10</f>
        <v>37.199999999999996</v>
      </c>
      <c r="AA255" s="321">
        <f t="shared" si="306"/>
        <v>31</v>
      </c>
      <c r="AB255" s="121">
        <f t="shared" si="312"/>
        <v>37.199999999999996</v>
      </c>
    </row>
    <row r="256" spans="1:28" s="125" customFormat="1">
      <c r="A256" s="118"/>
      <c r="B256" s="178" t="s">
        <v>157</v>
      </c>
      <c r="C256" s="175">
        <f t="shared" ref="C256:C257" si="317">P256</f>
        <v>25</v>
      </c>
      <c r="D256" s="176">
        <f t="shared" ref="D256:D257" si="318">C256*0.12*10</f>
        <v>30</v>
      </c>
      <c r="E256" s="163">
        <f t="shared" si="314"/>
        <v>25</v>
      </c>
      <c r="F256" s="164">
        <f t="shared" si="315"/>
        <v>30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25</v>
      </c>
      <c r="Q256" s="18">
        <f>O256*P256*10</f>
        <v>30</v>
      </c>
      <c r="R256" s="92">
        <f t="shared" si="300"/>
        <v>25</v>
      </c>
      <c r="S256" s="18">
        <f t="shared" si="301"/>
        <v>30</v>
      </c>
      <c r="T256" s="178"/>
      <c r="U256" s="176"/>
      <c r="V256" s="178"/>
      <c r="W256" s="176"/>
      <c r="X256" s="177">
        <v>0.12</v>
      </c>
      <c r="Y256" s="278">
        <v>25</v>
      </c>
      <c r="Z256" s="18">
        <f t="shared" si="316"/>
        <v>30</v>
      </c>
      <c r="AA256" s="321">
        <f t="shared" si="306"/>
        <v>25</v>
      </c>
      <c r="AB256" s="121">
        <f t="shared" si="312"/>
        <v>30</v>
      </c>
    </row>
    <row r="257" spans="1:28" s="125" customFormat="1">
      <c r="A257" s="118"/>
      <c r="B257" s="178" t="s">
        <v>167</v>
      </c>
      <c r="C257" s="175">
        <f t="shared" si="317"/>
        <v>34</v>
      </c>
      <c r="D257" s="176">
        <f t="shared" si="318"/>
        <v>40.799999999999997</v>
      </c>
      <c r="E257" s="163">
        <f t="shared" si="314"/>
        <v>34</v>
      </c>
      <c r="F257" s="164">
        <f t="shared" si="315"/>
        <v>40.799999999999997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34</v>
      </c>
      <c r="Q257" s="18">
        <f>O257*P257*10</f>
        <v>40.799999999999997</v>
      </c>
      <c r="R257" s="92">
        <f t="shared" si="300"/>
        <v>34</v>
      </c>
      <c r="S257" s="18">
        <f t="shared" si="301"/>
        <v>40.799999999999997</v>
      </c>
      <c r="T257" s="178"/>
      <c r="U257" s="176"/>
      <c r="V257" s="178"/>
      <c r="W257" s="176"/>
      <c r="X257" s="177">
        <v>0.12</v>
      </c>
      <c r="Y257" s="278">
        <v>34</v>
      </c>
      <c r="Z257" s="18">
        <f t="shared" si="316"/>
        <v>40.799999999999997</v>
      </c>
      <c r="AA257" s="321">
        <f t="shared" si="306"/>
        <v>34</v>
      </c>
      <c r="AB257" s="121">
        <f t="shared" si="312"/>
        <v>40.799999999999997</v>
      </c>
    </row>
    <row r="258" spans="1:28" s="50" customFormat="1">
      <c r="A258" s="179"/>
      <c r="B258" s="159" t="s">
        <v>106</v>
      </c>
      <c r="C258" s="160">
        <f>SUM(C241:C257)</f>
        <v>336</v>
      </c>
      <c r="D258" s="161">
        <f>SUM(D241:D257)</f>
        <v>1689.4656</v>
      </c>
      <c r="E258" s="160">
        <f>SUM(E241:E257)</f>
        <v>336</v>
      </c>
      <c r="F258" s="161">
        <f>SUM(F241:F257)</f>
        <v>1689.4656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336</v>
      </c>
      <c r="Q258" s="161">
        <f t="shared" si="321"/>
        <v>1790.1</v>
      </c>
      <c r="R258" s="301">
        <f t="shared" si="321"/>
        <v>336</v>
      </c>
      <c r="S258" s="161">
        <f t="shared" si="321"/>
        <v>1790.1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336</v>
      </c>
      <c r="Z258" s="161">
        <f t="shared" si="323"/>
        <v>1790.1</v>
      </c>
      <c r="AA258" s="301">
        <f t="shared" si="323"/>
        <v>336</v>
      </c>
      <c r="AB258" s="161">
        <f t="shared" si="323"/>
        <v>1790.1</v>
      </c>
    </row>
    <row r="259" spans="1:28" s="50" customFormat="1">
      <c r="A259" s="179"/>
      <c r="B259" s="180" t="s">
        <v>10</v>
      </c>
      <c r="C259" s="181">
        <f>C258</f>
        <v>336</v>
      </c>
      <c r="D259" s="182">
        <f>D258</f>
        <v>1689.4656</v>
      </c>
      <c r="E259" s="181">
        <f>E258</f>
        <v>336</v>
      </c>
      <c r="F259" s="182">
        <f>F258</f>
        <v>1689.4656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336</v>
      </c>
      <c r="Q259" s="182">
        <f t="shared" si="326"/>
        <v>1790.1</v>
      </c>
      <c r="R259" s="304">
        <f t="shared" si="326"/>
        <v>336</v>
      </c>
      <c r="S259" s="182">
        <f t="shared" si="326"/>
        <v>1790.1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336</v>
      </c>
      <c r="Z259" s="182">
        <f t="shared" si="328"/>
        <v>1790.1</v>
      </c>
      <c r="AA259" s="304">
        <f t="shared" si="328"/>
        <v>336</v>
      </c>
      <c r="AB259" s="182">
        <f t="shared" si="328"/>
        <v>1790.1</v>
      </c>
    </row>
    <row r="260" spans="1:28" s="50" customFormat="1">
      <c r="A260" s="179"/>
      <c r="B260" s="180" t="s">
        <v>168</v>
      </c>
      <c r="C260" s="181">
        <f>C238+C259</f>
        <v>336</v>
      </c>
      <c r="D260" s="182">
        <f>D238+D259</f>
        <v>1689.4656</v>
      </c>
      <c r="E260" s="181">
        <f>E238+E259</f>
        <v>336</v>
      </c>
      <c r="F260" s="182">
        <f>F238+F259</f>
        <v>1689.4656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336</v>
      </c>
      <c r="Q260" s="182">
        <f t="shared" si="331"/>
        <v>1790.1</v>
      </c>
      <c r="R260" s="304">
        <f t="shared" si="331"/>
        <v>336</v>
      </c>
      <c r="S260" s="182">
        <f t="shared" si="331"/>
        <v>1790.1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336</v>
      </c>
      <c r="Z260" s="182">
        <f t="shared" si="333"/>
        <v>1790.1</v>
      </c>
      <c r="AA260" s="304">
        <f t="shared" si="333"/>
        <v>336</v>
      </c>
      <c r="AB260" s="182">
        <f t="shared" si="333"/>
        <v>1790.1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424</v>
      </c>
      <c r="D264" s="18">
        <v>2.968</v>
      </c>
      <c r="E264" s="19">
        <v>417</v>
      </c>
      <c r="F264" s="18">
        <v>2.92</v>
      </c>
      <c r="G264" s="241">
        <f t="shared" ref="G264:G270" si="334">E264/C264*100</f>
        <v>98.34905660377359</v>
      </c>
      <c r="H264" s="18">
        <f t="shared" ref="H264:H270" si="335">F264/D264*100</f>
        <v>98.382749326145543</v>
      </c>
      <c r="I264" s="16"/>
      <c r="J264" s="20"/>
      <c r="K264" s="16"/>
      <c r="L264" s="18"/>
      <c r="M264" s="16"/>
      <c r="N264" s="18"/>
      <c r="O264" s="21">
        <v>0.01</v>
      </c>
      <c r="P264" s="92">
        <v>431</v>
      </c>
      <c r="Q264" s="18">
        <f>O264*P264</f>
        <v>4.3100000000000005</v>
      </c>
      <c r="R264" s="92">
        <f>P264</f>
        <v>431</v>
      </c>
      <c r="S264" s="18">
        <f>L264+Q264</f>
        <v>4.3100000000000005</v>
      </c>
      <c r="T264" s="16"/>
      <c r="U264" s="18"/>
      <c r="V264" s="16"/>
      <c r="W264" s="18"/>
      <c r="X264" s="21">
        <v>0.01</v>
      </c>
      <c r="Y264" s="14">
        <v>431</v>
      </c>
      <c r="Z264" s="18">
        <f>X264*Y264</f>
        <v>4.3100000000000005</v>
      </c>
      <c r="AA264" s="14">
        <f>Y264</f>
        <v>431</v>
      </c>
      <c r="AB264" s="18">
        <f>U264+Z264</f>
        <v>4.3100000000000005</v>
      </c>
    </row>
    <row r="265" spans="1:28" s="66" customFormat="1">
      <c r="A265" s="8"/>
      <c r="B265" s="16" t="s">
        <v>172</v>
      </c>
      <c r="C265" s="17">
        <v>478</v>
      </c>
      <c r="D265" s="18">
        <v>3.3460000000000001</v>
      </c>
      <c r="E265" s="19">
        <v>446</v>
      </c>
      <c r="F265" s="18">
        <v>2.0099999999999998</v>
      </c>
      <c r="G265" s="241">
        <f t="shared" si="334"/>
        <v>93.305439330543933</v>
      </c>
      <c r="H265" s="18">
        <f t="shared" si="335"/>
        <v>60.071727435744158</v>
      </c>
      <c r="I265" s="16"/>
      <c r="J265" s="20"/>
      <c r="K265" s="16"/>
      <c r="L265" s="18"/>
      <c r="M265" s="16"/>
      <c r="N265" s="18"/>
      <c r="O265" s="21">
        <v>0.01</v>
      </c>
      <c r="P265" s="92">
        <v>465</v>
      </c>
      <c r="Q265" s="18">
        <f t="shared" ref="Q265:Q282" si="336">O265*P265</f>
        <v>4.6500000000000004</v>
      </c>
      <c r="R265" s="92">
        <f t="shared" ref="R265:R282" si="337">P265</f>
        <v>465</v>
      </c>
      <c r="S265" s="18">
        <f t="shared" ref="S265:S282" si="338">L265+Q265</f>
        <v>4.6500000000000004</v>
      </c>
      <c r="T265" s="16"/>
      <c r="U265" s="18"/>
      <c r="V265" s="16"/>
      <c r="W265" s="18"/>
      <c r="X265" s="21">
        <v>0.01</v>
      </c>
      <c r="Y265" s="14">
        <v>465</v>
      </c>
      <c r="Z265" s="18">
        <f t="shared" ref="Z265:Z270" si="339">X265*Y265</f>
        <v>4.6500000000000004</v>
      </c>
      <c r="AA265" s="14">
        <f t="shared" ref="AA265:AA270" si="340">Y265</f>
        <v>465</v>
      </c>
      <c r="AB265" s="18">
        <f t="shared" ref="AB265:AB270" si="341">U265+Z265</f>
        <v>4.6500000000000004</v>
      </c>
    </row>
    <row r="266" spans="1:28" s="66" customFormat="1">
      <c r="A266" s="8"/>
      <c r="B266" s="16" t="s">
        <v>173</v>
      </c>
      <c r="C266" s="17">
        <v>604</v>
      </c>
      <c r="D266" s="18">
        <v>4.2279999999999998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589</v>
      </c>
      <c r="Q266" s="18">
        <f t="shared" si="336"/>
        <v>5.89</v>
      </c>
      <c r="R266" s="92">
        <f t="shared" si="337"/>
        <v>589</v>
      </c>
      <c r="S266" s="18">
        <f t="shared" si="338"/>
        <v>5.89</v>
      </c>
      <c r="T266" s="16"/>
      <c r="U266" s="18"/>
      <c r="V266" s="16"/>
      <c r="W266" s="18"/>
      <c r="X266" s="21">
        <v>0.01</v>
      </c>
      <c r="Y266" s="14">
        <v>589</v>
      </c>
      <c r="Z266" s="18">
        <f t="shared" si="339"/>
        <v>5.89</v>
      </c>
      <c r="AA266" s="14">
        <f t="shared" si="340"/>
        <v>589</v>
      </c>
      <c r="AB266" s="18">
        <f t="shared" si="341"/>
        <v>5.89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424</v>
      </c>
      <c r="D268" s="18">
        <v>2.544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431</v>
      </c>
      <c r="Q268" s="18">
        <f t="shared" si="336"/>
        <v>4.3100000000000005</v>
      </c>
      <c r="R268" s="92">
        <f t="shared" si="337"/>
        <v>431</v>
      </c>
      <c r="S268" s="18">
        <f t="shared" si="338"/>
        <v>4.3100000000000005</v>
      </c>
      <c r="T268" s="16"/>
      <c r="U268" s="18"/>
      <c r="V268" s="16"/>
      <c r="W268" s="18"/>
      <c r="X268" s="21">
        <v>0.01</v>
      </c>
      <c r="Y268" s="14">
        <f>Y264</f>
        <v>431</v>
      </c>
      <c r="Z268" s="18">
        <f t="shared" si="339"/>
        <v>4.3100000000000005</v>
      </c>
      <c r="AA268" s="14">
        <f t="shared" si="340"/>
        <v>431</v>
      </c>
      <c r="AB268" s="18">
        <f t="shared" si="341"/>
        <v>4.3100000000000005</v>
      </c>
    </row>
    <row r="269" spans="1:28" s="66" customFormat="1">
      <c r="A269" s="8"/>
      <c r="B269" s="16" t="s">
        <v>172</v>
      </c>
      <c r="C269" s="17">
        <v>478</v>
      </c>
      <c r="D269" s="18">
        <v>2.8679999999999999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465</v>
      </c>
      <c r="Q269" s="18">
        <f t="shared" si="336"/>
        <v>4.6500000000000004</v>
      </c>
      <c r="R269" s="92">
        <f t="shared" si="337"/>
        <v>465</v>
      </c>
      <c r="S269" s="18">
        <f t="shared" si="338"/>
        <v>4.6500000000000004</v>
      </c>
      <c r="T269" s="16"/>
      <c r="U269" s="18"/>
      <c r="V269" s="16"/>
      <c r="W269" s="18"/>
      <c r="X269" s="21">
        <v>0.01</v>
      </c>
      <c r="Y269" s="14">
        <f>Y265</f>
        <v>465</v>
      </c>
      <c r="Z269" s="18">
        <f t="shared" si="339"/>
        <v>4.6500000000000004</v>
      </c>
      <c r="AA269" s="14">
        <f t="shared" si="340"/>
        <v>465</v>
      </c>
      <c r="AB269" s="18">
        <f t="shared" si="341"/>
        <v>4.6500000000000004</v>
      </c>
    </row>
    <row r="270" spans="1:28" s="66" customFormat="1">
      <c r="A270" s="8"/>
      <c r="B270" s="16" t="s">
        <v>173</v>
      </c>
      <c r="C270" s="17">
        <v>604</v>
      </c>
      <c r="D270" s="18">
        <v>3.6240000000000001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589</v>
      </c>
      <c r="Q270" s="18">
        <f t="shared" si="336"/>
        <v>5.89</v>
      </c>
      <c r="R270" s="92">
        <f t="shared" si="337"/>
        <v>589</v>
      </c>
      <c r="S270" s="18">
        <f t="shared" si="338"/>
        <v>5.89</v>
      </c>
      <c r="T270" s="16"/>
      <c r="U270" s="18"/>
      <c r="V270" s="16"/>
      <c r="W270" s="18"/>
      <c r="X270" s="21">
        <v>0.01</v>
      </c>
      <c r="Y270" s="14">
        <f>Y266</f>
        <v>589</v>
      </c>
      <c r="Z270" s="18">
        <f t="shared" si="339"/>
        <v>5.89</v>
      </c>
      <c r="AA270" s="14">
        <f t="shared" si="340"/>
        <v>589</v>
      </c>
      <c r="AB270" s="18">
        <f t="shared" si="341"/>
        <v>5.89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3</v>
      </c>
      <c r="D281" s="136">
        <v>0.06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30</v>
      </c>
      <c r="D282" s="18">
        <v>0.48</v>
      </c>
      <c r="E282" s="17">
        <f>C282</f>
        <v>30</v>
      </c>
      <c r="F282" s="18">
        <f>D282</f>
        <v>0.48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81</v>
      </c>
      <c r="Q282" s="18">
        <f t="shared" si="336"/>
        <v>1.62</v>
      </c>
      <c r="R282" s="92">
        <f t="shared" si="337"/>
        <v>81</v>
      </c>
      <c r="S282" s="18">
        <f t="shared" si="338"/>
        <v>1.62</v>
      </c>
      <c r="T282" s="16"/>
      <c r="U282" s="18"/>
      <c r="V282" s="16"/>
      <c r="W282" s="18"/>
      <c r="X282" s="21">
        <v>1.6E-2</v>
      </c>
      <c r="Y282" s="14">
        <v>81</v>
      </c>
      <c r="Z282" s="18">
        <f t="shared" si="343"/>
        <v>1.296</v>
      </c>
      <c r="AA282" s="14">
        <f t="shared" si="344"/>
        <v>81</v>
      </c>
      <c r="AB282" s="18">
        <f t="shared" si="345"/>
        <v>1.296</v>
      </c>
    </row>
    <row r="283" spans="1:28" s="50" customFormat="1">
      <c r="A283" s="46"/>
      <c r="B283" s="82" t="s">
        <v>106</v>
      </c>
      <c r="C283" s="83">
        <f>SUM(C268:C282)</f>
        <v>1545</v>
      </c>
      <c r="D283" s="84">
        <f>SUM(D264:D282)</f>
        <v>20.201999999999995</v>
      </c>
      <c r="E283" s="83">
        <f>SUM(E268:E282)</f>
        <v>36</v>
      </c>
      <c r="F283" s="84">
        <f>SUM(F264:F282)</f>
        <v>5.493999999999998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1716</v>
      </c>
      <c r="Q283" s="84">
        <f t="shared" ref="Q283" si="355">SUM(Q264:Q282)</f>
        <v>34.400000000000006</v>
      </c>
      <c r="R283" s="276">
        <f t="shared" ref="R283" si="356">SUM(R268:R282)</f>
        <v>1716</v>
      </c>
      <c r="S283" s="84">
        <f t="shared" ref="S283" si="357">SUM(S264:S282)</f>
        <v>34.400000000000006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1716</v>
      </c>
      <c r="Z283" s="84">
        <f t="shared" ref="Z283" si="361">SUM(Z264:Z282)</f>
        <v>33.996000000000009</v>
      </c>
      <c r="AA283" s="276">
        <f t="shared" ref="AA283" si="362">SUM(AA268:AA282)</f>
        <v>1716</v>
      </c>
      <c r="AB283" s="84">
        <f t="shared" ref="AB283" si="363">SUM(AB264:AB282)</f>
        <v>33.996000000000009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18</v>
      </c>
      <c r="D287" s="185">
        <f>C287*12*0.16</f>
        <v>34.56</v>
      </c>
      <c r="E287" s="184">
        <f>C287</f>
        <v>18</v>
      </c>
      <c r="F287" s="185">
        <f>D287</f>
        <v>34.56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24</v>
      </c>
      <c r="Q287" s="18">
        <f>O287*P287*12</f>
        <v>50.688000000000002</v>
      </c>
      <c r="R287" s="92">
        <f t="shared" si="365"/>
        <v>24</v>
      </c>
      <c r="S287" s="18">
        <f t="shared" si="366"/>
        <v>50.688000000000002</v>
      </c>
      <c r="T287" s="183"/>
      <c r="U287" s="185"/>
      <c r="V287" s="183"/>
      <c r="W287" s="185"/>
      <c r="X287" s="188">
        <v>0.17599999999999999</v>
      </c>
      <c r="Y287" s="333">
        <v>24</v>
      </c>
      <c r="Z287" s="18">
        <f>X287*Y287*12</f>
        <v>50.688000000000002</v>
      </c>
      <c r="AA287" s="14">
        <f>Y287</f>
        <v>24</v>
      </c>
      <c r="AB287" s="18">
        <f>U287+Z287</f>
        <v>50.688000000000002</v>
      </c>
    </row>
    <row r="288" spans="1:28" s="66" customFormat="1">
      <c r="A288" s="8"/>
      <c r="B288" s="183" t="s">
        <v>188</v>
      </c>
      <c r="C288" s="184">
        <v>9</v>
      </c>
      <c r="D288" s="185">
        <f>C288*12*0.16</f>
        <v>17.28</v>
      </c>
      <c r="E288" s="184">
        <f t="shared" ref="E288:E296" si="368">C288</f>
        <v>9</v>
      </c>
      <c r="F288" s="185">
        <f t="shared" ref="F288:F296" si="369">D288</f>
        <v>17.28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12</v>
      </c>
      <c r="Q288" s="18">
        <f>O288*P288*12</f>
        <v>25.344000000000001</v>
      </c>
      <c r="R288" s="92">
        <f t="shared" si="365"/>
        <v>12</v>
      </c>
      <c r="S288" s="18">
        <f t="shared" si="366"/>
        <v>25.344000000000001</v>
      </c>
      <c r="T288" s="183"/>
      <c r="U288" s="185"/>
      <c r="V288" s="183"/>
      <c r="W288" s="185"/>
      <c r="X288" s="188">
        <v>0.17599999999999999</v>
      </c>
      <c r="Y288" s="333">
        <v>12</v>
      </c>
      <c r="Z288" s="18">
        <f t="shared" ref="Z288:Z290" si="370">X288*Y288*12</f>
        <v>25.344000000000001</v>
      </c>
      <c r="AA288" s="14">
        <f t="shared" ref="AA288:AA290" si="371">Y288</f>
        <v>12</v>
      </c>
      <c r="AB288" s="18">
        <f t="shared" ref="AB288:AB290" si="372">U288+Z288</f>
        <v>25.344000000000001</v>
      </c>
    </row>
    <row r="289" spans="1:28" s="66" customFormat="1">
      <c r="A289" s="8"/>
      <c r="B289" s="183" t="s">
        <v>189</v>
      </c>
      <c r="C289" s="184">
        <v>9</v>
      </c>
      <c r="D289" s="185">
        <f>C289*12*0.16</f>
        <v>17.28</v>
      </c>
      <c r="E289" s="184">
        <f t="shared" si="368"/>
        <v>9</v>
      </c>
      <c r="F289" s="185">
        <f t="shared" si="369"/>
        <v>17.28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12</v>
      </c>
      <c r="Q289" s="18">
        <f>O289*P289*12</f>
        <v>25.344000000000001</v>
      </c>
      <c r="R289" s="92">
        <f t="shared" si="365"/>
        <v>12</v>
      </c>
      <c r="S289" s="18">
        <f t="shared" si="366"/>
        <v>25.344000000000001</v>
      </c>
      <c r="T289" s="183"/>
      <c r="U289" s="185"/>
      <c r="V289" s="183"/>
      <c r="W289" s="185"/>
      <c r="X289" s="188">
        <v>0.17599999999999999</v>
      </c>
      <c r="Y289" s="333">
        <v>12</v>
      </c>
      <c r="Z289" s="18">
        <f t="shared" si="370"/>
        <v>25.344000000000001</v>
      </c>
      <c r="AA289" s="14">
        <f t="shared" si="371"/>
        <v>12</v>
      </c>
      <c r="AB289" s="18">
        <f t="shared" si="372"/>
        <v>25.344000000000001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12</v>
      </c>
      <c r="Q290" s="18">
        <f>O290*P290*12</f>
        <v>17.28</v>
      </c>
      <c r="R290" s="92">
        <f t="shared" si="365"/>
        <v>12</v>
      </c>
      <c r="S290" s="18">
        <f t="shared" si="366"/>
        <v>17.28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3</v>
      </c>
      <c r="Q291" s="18">
        <f>O291*P291</f>
        <v>3</v>
      </c>
      <c r="R291" s="92">
        <f t="shared" si="365"/>
        <v>3</v>
      </c>
      <c r="S291" s="18">
        <f t="shared" si="366"/>
        <v>3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9</v>
      </c>
      <c r="Q292" s="18">
        <f>O292*P292</f>
        <v>9</v>
      </c>
      <c r="R292" s="92">
        <f t="shared" si="365"/>
        <v>9</v>
      </c>
      <c r="S292" s="18">
        <f t="shared" si="366"/>
        <v>9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9</v>
      </c>
      <c r="D293" s="185">
        <f>C293*0.5</f>
        <v>4.5</v>
      </c>
      <c r="E293" s="184">
        <f t="shared" si="368"/>
        <v>9</v>
      </c>
      <c r="F293" s="185">
        <f t="shared" si="369"/>
        <v>4.5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12</v>
      </c>
      <c r="Q293" s="18">
        <f t="shared" ref="Q293:Q296" si="376">O293*P293</f>
        <v>6</v>
      </c>
      <c r="R293" s="92">
        <f t="shared" ref="R293:R296" si="377">P293</f>
        <v>12</v>
      </c>
      <c r="S293" s="18">
        <f t="shared" ref="S293:S296" si="378">L293+Q293</f>
        <v>6</v>
      </c>
      <c r="T293" s="16"/>
      <c r="U293" s="18"/>
      <c r="V293" s="16"/>
      <c r="W293" s="18"/>
      <c r="X293" s="21">
        <v>0.5</v>
      </c>
      <c r="Y293" s="14">
        <v>12</v>
      </c>
      <c r="Z293" s="18">
        <f t="shared" si="373"/>
        <v>6</v>
      </c>
      <c r="AA293" s="14">
        <f t="shared" si="374"/>
        <v>12</v>
      </c>
      <c r="AB293" s="18">
        <f t="shared" si="375"/>
        <v>6</v>
      </c>
    </row>
    <row r="294" spans="1:28" s="66" customFormat="1">
      <c r="A294" s="8">
        <f>+A293+0.01</f>
        <v>12.049999999999999</v>
      </c>
      <c r="B294" s="183" t="s">
        <v>193</v>
      </c>
      <c r="C294" s="184">
        <v>9</v>
      </c>
      <c r="D294" s="185">
        <f>C294*0.3</f>
        <v>2.6999999999999997</v>
      </c>
      <c r="E294" s="184">
        <f t="shared" si="368"/>
        <v>9</v>
      </c>
      <c r="F294" s="185">
        <f t="shared" si="369"/>
        <v>2.6999999999999997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12</v>
      </c>
      <c r="Q294" s="18">
        <f t="shared" si="376"/>
        <v>3.5999999999999996</v>
      </c>
      <c r="R294" s="92">
        <f t="shared" si="377"/>
        <v>12</v>
      </c>
      <c r="S294" s="18">
        <f t="shared" si="378"/>
        <v>3.5999999999999996</v>
      </c>
      <c r="T294" s="183"/>
      <c r="U294" s="185"/>
      <c r="V294" s="183"/>
      <c r="W294" s="185"/>
      <c r="X294" s="188">
        <v>0.3</v>
      </c>
      <c r="Y294" s="333">
        <v>12</v>
      </c>
      <c r="Z294" s="18">
        <f t="shared" si="373"/>
        <v>3.5999999999999996</v>
      </c>
      <c r="AA294" s="14">
        <f t="shared" si="374"/>
        <v>12</v>
      </c>
      <c r="AB294" s="18">
        <f t="shared" si="375"/>
        <v>3.5999999999999996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12</v>
      </c>
      <c r="Q295" s="18">
        <f t="shared" si="376"/>
        <v>1.2000000000000002</v>
      </c>
      <c r="R295" s="92">
        <f t="shared" si="377"/>
        <v>12</v>
      </c>
      <c r="S295" s="18">
        <f t="shared" si="378"/>
        <v>1.2000000000000002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12</v>
      </c>
      <c r="Q296" s="18">
        <f t="shared" si="376"/>
        <v>1.2000000000000002</v>
      </c>
      <c r="R296" s="92">
        <f t="shared" si="377"/>
        <v>12</v>
      </c>
      <c r="S296" s="18">
        <f t="shared" si="378"/>
        <v>1.2000000000000002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9</v>
      </c>
      <c r="D297" s="84">
        <f>SUM(D287:D296)</f>
        <v>76.320000000000007</v>
      </c>
      <c r="E297" s="83">
        <f>E293</f>
        <v>9</v>
      </c>
      <c r="F297" s="84">
        <f>SUM(F287:F296)</f>
        <v>76.320000000000007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12</v>
      </c>
      <c r="Q297" s="84">
        <f t="shared" ref="Q297" si="386">SUM(Q287:Q296)</f>
        <v>142.65599999999998</v>
      </c>
      <c r="R297" s="276">
        <f t="shared" ref="R297" si="387">R293</f>
        <v>12</v>
      </c>
      <c r="S297" s="84">
        <f t="shared" ref="S297" si="388">SUM(S287:S296)</f>
        <v>142.65599999999998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12</v>
      </c>
      <c r="Z297" s="84">
        <f t="shared" ref="Z297" si="391">SUM(Z287:Z296)</f>
        <v>110.976</v>
      </c>
      <c r="AA297" s="276">
        <f t="shared" ref="AA297" si="392">AA293</f>
        <v>12</v>
      </c>
      <c r="AB297" s="84">
        <f t="shared" ref="AB297" si="393">SUM(AB287:AB296)</f>
        <v>110.976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36</v>
      </c>
      <c r="D299" s="18">
        <f>C299*0.162*12</f>
        <v>69.983999999999995</v>
      </c>
      <c r="E299" s="17">
        <f>C299</f>
        <v>36</v>
      </c>
      <c r="F299" s="18">
        <f>D299</f>
        <v>69.983999999999995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29</v>
      </c>
      <c r="Q299" s="18">
        <f>O299*P299*12</f>
        <v>62.013599999999997</v>
      </c>
      <c r="R299" s="92">
        <f>P299</f>
        <v>29</v>
      </c>
      <c r="S299" s="18">
        <f>L299+Q299</f>
        <v>62.013599999999997</v>
      </c>
      <c r="T299" s="16"/>
      <c r="U299" s="18"/>
      <c r="V299" s="16"/>
      <c r="W299" s="18"/>
      <c r="X299" s="21">
        <v>0.1782</v>
      </c>
      <c r="Y299" s="14">
        <v>36</v>
      </c>
      <c r="Z299" s="18">
        <f>X299*Y299*12</f>
        <v>76.982399999999998</v>
      </c>
      <c r="AA299" s="14">
        <f>Y299</f>
        <v>36</v>
      </c>
      <c r="AB299" s="18">
        <f>U299+Z299</f>
        <v>76.982399999999998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29</v>
      </c>
      <c r="Q301" s="18">
        <f t="shared" ref="Q301:Q305" si="400">O301*P301</f>
        <v>2.9000000000000004</v>
      </c>
      <c r="R301" s="92">
        <f t="shared" si="396"/>
        <v>29</v>
      </c>
      <c r="S301" s="18">
        <f t="shared" ref="S301:S305" si="401">L301+Q301</f>
        <v>2.9000000000000004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36</v>
      </c>
      <c r="D302" s="18">
        <f>C302*0.1</f>
        <v>3.6</v>
      </c>
      <c r="E302" s="17">
        <f>C302</f>
        <v>36</v>
      </c>
      <c r="F302" s="18">
        <f>D302</f>
        <v>3.6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29</v>
      </c>
      <c r="Q302" s="18">
        <f t="shared" si="400"/>
        <v>2.9000000000000004</v>
      </c>
      <c r="R302" s="92">
        <f t="shared" si="396"/>
        <v>29</v>
      </c>
      <c r="S302" s="18">
        <f t="shared" si="401"/>
        <v>2.9000000000000004</v>
      </c>
      <c r="T302" s="16"/>
      <c r="U302" s="18"/>
      <c r="V302" s="16"/>
      <c r="W302" s="18"/>
      <c r="X302" s="21">
        <v>0.1</v>
      </c>
      <c r="Y302" s="14">
        <v>36</v>
      </c>
      <c r="Z302" s="18">
        <f t="shared" si="402"/>
        <v>3.6</v>
      </c>
      <c r="AA302" s="14">
        <f t="shared" si="398"/>
        <v>36</v>
      </c>
      <c r="AB302" s="18">
        <f t="shared" si="403"/>
        <v>3.6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36</v>
      </c>
      <c r="D303" s="185">
        <f>C303*0.12</f>
        <v>4.32</v>
      </c>
      <c r="E303" s="17">
        <f>C303</f>
        <v>36</v>
      </c>
      <c r="F303" s="18">
        <f>D303</f>
        <v>4.32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29</v>
      </c>
      <c r="Q303" s="18">
        <f t="shared" si="400"/>
        <v>3.48</v>
      </c>
      <c r="R303" s="92">
        <f t="shared" si="396"/>
        <v>29</v>
      </c>
      <c r="S303" s="18">
        <f t="shared" si="401"/>
        <v>3.48</v>
      </c>
      <c r="T303" s="183"/>
      <c r="U303" s="185"/>
      <c r="V303" s="183"/>
      <c r="W303" s="185"/>
      <c r="X303" s="188">
        <v>0.12</v>
      </c>
      <c r="Y303" s="333">
        <v>36</v>
      </c>
      <c r="Z303" s="18">
        <f t="shared" si="402"/>
        <v>4.32</v>
      </c>
      <c r="AA303" s="14">
        <f t="shared" si="398"/>
        <v>36</v>
      </c>
      <c r="AB303" s="18">
        <f t="shared" si="403"/>
        <v>4.32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29</v>
      </c>
      <c r="Q304" s="18">
        <f t="shared" si="400"/>
        <v>0.87</v>
      </c>
      <c r="R304" s="92">
        <f t="shared" si="396"/>
        <v>29</v>
      </c>
      <c r="S304" s="18">
        <f t="shared" si="401"/>
        <v>0.87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29</v>
      </c>
      <c r="Q305" s="18">
        <f t="shared" si="400"/>
        <v>0.57999999999999996</v>
      </c>
      <c r="R305" s="92">
        <f t="shared" si="396"/>
        <v>29</v>
      </c>
      <c r="S305" s="18">
        <f t="shared" si="401"/>
        <v>0.57999999999999996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36</v>
      </c>
      <c r="D306" s="84">
        <f>SUM(D299:D305)</f>
        <v>77.903999999999996</v>
      </c>
      <c r="E306" s="83"/>
      <c r="F306" s="84">
        <f>SUM(F299:F305)</f>
        <v>77.903999999999996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29</v>
      </c>
      <c r="Q306" s="84">
        <f>SUM(Q299:Q305)</f>
        <v>72.743600000000015</v>
      </c>
      <c r="R306" s="276">
        <f>R302</f>
        <v>29</v>
      </c>
      <c r="S306" s="84">
        <f>SUM(S299:S305)</f>
        <v>72.743600000000015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36</v>
      </c>
      <c r="Z306" s="84">
        <f>SUM(Z299:Z305)</f>
        <v>84.9024</v>
      </c>
      <c r="AA306" s="276">
        <f>AA302</f>
        <v>36</v>
      </c>
      <c r="AB306" s="84">
        <f>SUM(AB299:AB305)</f>
        <v>84.9024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431</v>
      </c>
      <c r="Q319" s="18">
        <f>O319*P319</f>
        <v>2.1550000000000002</v>
      </c>
      <c r="R319" s="92">
        <f>P319</f>
        <v>431</v>
      </c>
      <c r="S319" s="18">
        <f>L319+Q319</f>
        <v>2.1550000000000002</v>
      </c>
      <c r="T319" s="127"/>
      <c r="U319" s="129"/>
      <c r="V319" s="127"/>
      <c r="W319" s="129"/>
      <c r="X319" s="131">
        <v>5.0000000000000001E-3</v>
      </c>
      <c r="Y319" s="108">
        <v>431</v>
      </c>
      <c r="Z319" s="18">
        <f t="shared" ref="Z319:Z321" si="425">X319*Y319</f>
        <v>2.1550000000000002</v>
      </c>
      <c r="AA319" s="14">
        <f t="shared" ref="AA319:AA321" si="426">Y319</f>
        <v>431</v>
      </c>
      <c r="AB319" s="18">
        <f t="shared" ref="AB319:AB321" si="427">U319+Z319</f>
        <v>2.1550000000000002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465</v>
      </c>
      <c r="Q320" s="18">
        <f t="shared" ref="Q320:Q321" si="428">O320*P320</f>
        <v>2.3250000000000002</v>
      </c>
      <c r="R320" s="92">
        <f t="shared" ref="R320:R321" si="429">P320</f>
        <v>465</v>
      </c>
      <c r="S320" s="18">
        <f t="shared" ref="S320:S321" si="430">L320+Q320</f>
        <v>2.3250000000000002</v>
      </c>
      <c r="T320" s="127"/>
      <c r="U320" s="129"/>
      <c r="V320" s="127"/>
      <c r="W320" s="129"/>
      <c r="X320" s="131">
        <v>5.0000000000000001E-3</v>
      </c>
      <c r="Y320" s="108">
        <v>465</v>
      </c>
      <c r="Z320" s="18">
        <f t="shared" si="425"/>
        <v>2.3250000000000002</v>
      </c>
      <c r="AA320" s="14">
        <f t="shared" si="426"/>
        <v>465</v>
      </c>
      <c r="AB320" s="18">
        <f t="shared" si="427"/>
        <v>2.3250000000000002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589</v>
      </c>
      <c r="Q321" s="18">
        <f t="shared" si="428"/>
        <v>2.9449999999999998</v>
      </c>
      <c r="R321" s="92">
        <f t="shared" si="429"/>
        <v>589</v>
      </c>
      <c r="S321" s="18">
        <f t="shared" si="430"/>
        <v>2.9449999999999998</v>
      </c>
      <c r="T321" s="127"/>
      <c r="U321" s="129"/>
      <c r="V321" s="127"/>
      <c r="W321" s="129"/>
      <c r="X321" s="131">
        <v>5.0000000000000001E-3</v>
      </c>
      <c r="Y321" s="108">
        <v>589</v>
      </c>
      <c r="Z321" s="18">
        <f t="shared" si="425"/>
        <v>2.9449999999999998</v>
      </c>
      <c r="AA321" s="14">
        <f t="shared" si="426"/>
        <v>589</v>
      </c>
      <c r="AB321" s="18">
        <f t="shared" si="427"/>
        <v>2.9449999999999998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1485</v>
      </c>
      <c r="Q322" s="84">
        <f t="shared" si="433"/>
        <v>7.4250000000000007</v>
      </c>
      <c r="R322" s="276">
        <f t="shared" si="433"/>
        <v>1485</v>
      </c>
      <c r="S322" s="84">
        <f t="shared" si="433"/>
        <v>7.4250000000000007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1485</v>
      </c>
      <c r="Z322" s="84">
        <f>SUM(Z319:Z321)</f>
        <v>7.4250000000000007</v>
      </c>
      <c r="AA322" s="276">
        <f>SUM(AA319:AA321)</f>
        <v>1485</v>
      </c>
      <c r="AB322" s="84">
        <f>SUM(AB319:AB321)</f>
        <v>7.4250000000000007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376</v>
      </c>
      <c r="D324" s="18">
        <v>18.8</v>
      </c>
      <c r="E324" s="17">
        <f t="shared" ref="E324:F325" si="435">C324</f>
        <v>376</v>
      </c>
      <c r="F324" s="18">
        <f t="shared" si="435"/>
        <v>18.8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388</v>
      </c>
      <c r="Q324" s="18">
        <f t="shared" ref="Q324:Q325" si="436">O324*P324</f>
        <v>19.400000000000002</v>
      </c>
      <c r="R324" s="92">
        <f t="shared" ref="R324:R325" si="437">P324</f>
        <v>388</v>
      </c>
      <c r="S324" s="18">
        <f t="shared" ref="S324:S325" si="438">L324+Q324</f>
        <v>19.400000000000002</v>
      </c>
      <c r="T324" s="16"/>
      <c r="U324" s="18"/>
      <c r="V324" s="16"/>
      <c r="W324" s="18"/>
      <c r="X324" s="21">
        <v>0.05</v>
      </c>
      <c r="Y324" s="14">
        <v>388</v>
      </c>
      <c r="Z324" s="18">
        <f t="shared" ref="Z324:Z325" si="439">X324*Y324</f>
        <v>19.400000000000002</v>
      </c>
      <c r="AA324" s="14">
        <f t="shared" ref="AA324:AA325" si="440">Y324</f>
        <v>388</v>
      </c>
      <c r="AB324" s="18">
        <f t="shared" ref="AB324:AB325" si="441">U324+Z324</f>
        <v>19.400000000000002</v>
      </c>
      <c r="AC324" s="343">
        <f>P324-Y324</f>
        <v>0</v>
      </c>
    </row>
    <row r="325" spans="1:29" s="66" customFormat="1">
      <c r="A325" s="8">
        <v>17.02</v>
      </c>
      <c r="B325" s="16" t="s">
        <v>205</v>
      </c>
      <c r="C325" s="17">
        <v>182</v>
      </c>
      <c r="D325" s="18">
        <v>12.740000000000002</v>
      </c>
      <c r="E325" s="17">
        <f t="shared" si="435"/>
        <v>182</v>
      </c>
      <c r="F325" s="18">
        <f t="shared" si="435"/>
        <v>12.740000000000002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189</v>
      </c>
      <c r="Q325" s="18">
        <f t="shared" si="436"/>
        <v>13.23</v>
      </c>
      <c r="R325" s="92">
        <f t="shared" si="437"/>
        <v>189</v>
      </c>
      <c r="S325" s="18">
        <f t="shared" si="438"/>
        <v>13.23</v>
      </c>
      <c r="T325" s="16"/>
      <c r="U325" s="18"/>
      <c r="V325" s="16"/>
      <c r="W325" s="18"/>
      <c r="X325" s="21">
        <v>7.0000000000000007E-2</v>
      </c>
      <c r="Y325" s="14">
        <v>186</v>
      </c>
      <c r="Z325" s="18">
        <f t="shared" si="439"/>
        <v>13.020000000000001</v>
      </c>
      <c r="AA325" s="14">
        <f t="shared" si="440"/>
        <v>186</v>
      </c>
      <c r="AB325" s="18">
        <f t="shared" si="441"/>
        <v>13.020000000000001</v>
      </c>
      <c r="AC325" s="343">
        <f>P325-Y325</f>
        <v>3</v>
      </c>
    </row>
    <row r="326" spans="1:29" s="50" customFormat="1">
      <c r="A326" s="46"/>
      <c r="B326" s="82" t="s">
        <v>106</v>
      </c>
      <c r="C326" s="83">
        <f>SUM(C324:C325)</f>
        <v>558</v>
      </c>
      <c r="D326" s="84">
        <f>SUM(D324:D325)</f>
        <v>31.540000000000003</v>
      </c>
      <c r="E326" s="83">
        <f>SUM(E324:E325)</f>
        <v>558</v>
      </c>
      <c r="F326" s="84">
        <f>SUM(F324:F325)</f>
        <v>31.540000000000003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577</v>
      </c>
      <c r="Q326" s="84">
        <f t="shared" si="444"/>
        <v>32.630000000000003</v>
      </c>
      <c r="R326" s="276">
        <f t="shared" si="444"/>
        <v>577</v>
      </c>
      <c r="S326" s="84">
        <f t="shared" si="444"/>
        <v>32.630000000000003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574</v>
      </c>
      <c r="Z326" s="84">
        <f t="shared" si="446"/>
        <v>32.42</v>
      </c>
      <c r="AA326" s="276">
        <f t="shared" si="446"/>
        <v>574</v>
      </c>
      <c r="AB326" s="84">
        <f t="shared" si="446"/>
        <v>32.42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565</v>
      </c>
      <c r="D332" s="18">
        <v>39.65</v>
      </c>
      <c r="E332" s="17">
        <f t="shared" ref="E332:F332" si="449">C332</f>
        <v>565</v>
      </c>
      <c r="F332" s="18">
        <f t="shared" si="449"/>
        <v>39.65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573</v>
      </c>
      <c r="Q332" s="18">
        <v>39.799999999999997</v>
      </c>
      <c r="R332" s="92">
        <f>P332</f>
        <v>573</v>
      </c>
      <c r="S332" s="18">
        <f>L332+Q332</f>
        <v>39.799999999999997</v>
      </c>
      <c r="T332" s="16"/>
      <c r="U332" s="18"/>
      <c r="V332" s="16"/>
      <c r="W332" s="18"/>
      <c r="X332" s="21"/>
      <c r="Y332" s="14">
        <v>573</v>
      </c>
      <c r="Z332" s="18">
        <v>39.799999999999997</v>
      </c>
      <c r="AA332" s="14">
        <f>Y332</f>
        <v>573</v>
      </c>
      <c r="AB332" s="18">
        <f>U332+Z332</f>
        <v>39.799999999999997</v>
      </c>
    </row>
    <row r="333" spans="1:29" s="50" customFormat="1">
      <c r="A333" s="46"/>
      <c r="B333" s="82" t="s">
        <v>106</v>
      </c>
      <c r="C333" s="83">
        <f>C332</f>
        <v>565</v>
      </c>
      <c r="D333" s="84">
        <f>D332</f>
        <v>39.65</v>
      </c>
      <c r="E333" s="83">
        <f>E332</f>
        <v>565</v>
      </c>
      <c r="F333" s="84">
        <f>F332</f>
        <v>39.65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573</v>
      </c>
      <c r="Q333" s="84">
        <f t="shared" si="452"/>
        <v>39.799999999999997</v>
      </c>
      <c r="R333" s="276">
        <f t="shared" si="452"/>
        <v>573</v>
      </c>
      <c r="S333" s="84">
        <f t="shared" si="452"/>
        <v>39.799999999999997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573</v>
      </c>
      <c r="Z333" s="84">
        <f>Z332</f>
        <v>39.799999999999997</v>
      </c>
      <c r="AA333" s="276">
        <f>AA332</f>
        <v>573</v>
      </c>
      <c r="AB333" s="84">
        <f>AB332</f>
        <v>39.799999999999997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939</v>
      </c>
      <c r="D336" s="18">
        <v>28.17</v>
      </c>
      <c r="E336" s="17">
        <f>C336</f>
        <v>939</v>
      </c>
      <c r="F336" s="18">
        <f>D336</f>
        <v>28.17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904</v>
      </c>
      <c r="Q336" s="18">
        <f>O336*P336</f>
        <v>27.119999999999997</v>
      </c>
      <c r="R336" s="92">
        <f>P336</f>
        <v>904</v>
      </c>
      <c r="S336" s="18">
        <f>L336+Q336</f>
        <v>27.119999999999997</v>
      </c>
      <c r="T336" s="16"/>
      <c r="U336" s="18"/>
      <c r="V336" s="16"/>
      <c r="W336" s="18"/>
      <c r="X336" s="21">
        <v>0.03</v>
      </c>
      <c r="Y336" s="14">
        <v>760</v>
      </c>
      <c r="Z336" s="18">
        <f t="shared" ref="Z336" si="454">X336*Y336</f>
        <v>22.8</v>
      </c>
      <c r="AA336" s="14">
        <f t="shared" ref="AA336" si="455">Y336</f>
        <v>760</v>
      </c>
      <c r="AB336" s="18">
        <f t="shared" ref="AB336" si="456">U336+Z336</f>
        <v>22.8</v>
      </c>
    </row>
    <row r="337" spans="1:28" s="50" customFormat="1">
      <c r="A337" s="46"/>
      <c r="B337" s="82" t="s">
        <v>106</v>
      </c>
      <c r="C337" s="83">
        <f>C336</f>
        <v>939</v>
      </c>
      <c r="D337" s="84">
        <f>D336</f>
        <v>28.17</v>
      </c>
      <c r="E337" s="83">
        <f>E336</f>
        <v>939</v>
      </c>
      <c r="F337" s="84">
        <f>F336</f>
        <v>28.17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904</v>
      </c>
      <c r="Q337" s="84">
        <f t="shared" si="459"/>
        <v>27.119999999999997</v>
      </c>
      <c r="R337" s="276">
        <f t="shared" si="459"/>
        <v>904</v>
      </c>
      <c r="S337" s="84">
        <f t="shared" si="459"/>
        <v>27.119999999999997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760</v>
      </c>
      <c r="Z337" s="84">
        <f t="shared" si="461"/>
        <v>22.8</v>
      </c>
      <c r="AA337" s="276">
        <f t="shared" si="461"/>
        <v>760</v>
      </c>
      <c r="AB337" s="84">
        <f t="shared" si="461"/>
        <v>22.8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2838</v>
      </c>
      <c r="D346" s="18">
        <v>8.5139999999999993</v>
      </c>
      <c r="E346" s="17">
        <v>2748</v>
      </c>
      <c r="F346" s="18">
        <v>8.2439999999999998</v>
      </c>
      <c r="G346" s="8">
        <f>E346/C346*100</f>
        <v>96.828752642706135</v>
      </c>
      <c r="H346" s="18">
        <f>F346/D346*100</f>
        <v>96.828752642706135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3462</v>
      </c>
      <c r="Q346" s="18">
        <f>O346*P346</f>
        <v>10.386000000000001</v>
      </c>
      <c r="R346" s="92">
        <f>P346</f>
        <v>3462</v>
      </c>
      <c r="S346" s="18">
        <f>L346+Q346</f>
        <v>10.386000000000001</v>
      </c>
      <c r="T346" s="16"/>
      <c r="U346" s="18"/>
      <c r="V346" s="16"/>
      <c r="W346" s="18"/>
      <c r="X346" s="21">
        <v>3.0000000000000001E-3</v>
      </c>
      <c r="Y346" s="14">
        <v>2856</v>
      </c>
      <c r="Z346" s="18">
        <f t="shared" ref="Z346" si="469">X346*Y346</f>
        <v>8.5679999999999996</v>
      </c>
      <c r="AA346" s="14">
        <f t="shared" ref="AA346" si="470">Y346</f>
        <v>2856</v>
      </c>
      <c r="AB346" s="18">
        <f t="shared" ref="AB346" si="471">U346+Z346</f>
        <v>8.5679999999999996</v>
      </c>
    </row>
    <row r="347" spans="1:28" s="50" customFormat="1">
      <c r="A347" s="46"/>
      <c r="B347" s="47" t="s">
        <v>104</v>
      </c>
      <c r="C347" s="48">
        <f>C346</f>
        <v>2838</v>
      </c>
      <c r="D347" s="49">
        <f>D346</f>
        <v>8.5139999999999993</v>
      </c>
      <c r="E347" s="48">
        <f>E346</f>
        <v>2748</v>
      </c>
      <c r="F347" s="49">
        <f>F346</f>
        <v>8.2439999999999998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3462</v>
      </c>
      <c r="Q347" s="49">
        <f t="shared" si="474"/>
        <v>10.386000000000001</v>
      </c>
      <c r="R347" s="286">
        <f t="shared" si="474"/>
        <v>3462</v>
      </c>
      <c r="S347" s="49">
        <f t="shared" si="474"/>
        <v>10.386000000000001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2856</v>
      </c>
      <c r="Z347" s="49">
        <f>Z346</f>
        <v>8.5679999999999996</v>
      </c>
      <c r="AA347" s="286">
        <f>AA346</f>
        <v>2856</v>
      </c>
      <c r="AB347" s="49">
        <f>AB346</f>
        <v>8.5679999999999996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875.35</v>
      </c>
      <c r="E355" s="17">
        <f t="shared" si="476"/>
        <v>0</v>
      </c>
      <c r="F355" s="18">
        <f t="shared" si="477"/>
        <v>91.519999999999982</v>
      </c>
      <c r="G355" s="8" t="e">
        <f t="shared" si="486"/>
        <v>#DIV/0!</v>
      </c>
      <c r="H355" s="18">
        <f t="shared" si="486"/>
        <v>10.455246472839432</v>
      </c>
      <c r="I355" s="16"/>
      <c r="J355" s="20"/>
      <c r="K355" s="16">
        <v>0</v>
      </c>
      <c r="L355" s="18">
        <v>783.83</v>
      </c>
      <c r="M355" s="16"/>
      <c r="N355" s="18"/>
      <c r="O355" s="138">
        <v>8.3000000000000007</v>
      </c>
      <c r="P355" s="92">
        <v>67</v>
      </c>
      <c r="Q355" s="18">
        <f t="shared" si="479"/>
        <v>556.1</v>
      </c>
      <c r="R355" s="92">
        <f t="shared" si="480"/>
        <v>67</v>
      </c>
      <c r="S355" s="18">
        <f t="shared" si="481"/>
        <v>1339.93</v>
      </c>
      <c r="T355" s="16">
        <v>0</v>
      </c>
      <c r="U355" s="18">
        <v>783.83</v>
      </c>
      <c r="V355" s="16"/>
      <c r="W355" s="18"/>
      <c r="X355" s="138">
        <v>8.3000000000000007</v>
      </c>
      <c r="Y355" s="14">
        <v>8</v>
      </c>
      <c r="Z355" s="18">
        <f t="shared" si="482"/>
        <v>66.400000000000006</v>
      </c>
      <c r="AA355" s="14">
        <f t="shared" si="483"/>
        <v>8</v>
      </c>
      <c r="AB355" s="18">
        <f t="shared" si="484"/>
        <v>850.23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9.25</v>
      </c>
      <c r="T356" s="16">
        <v>0</v>
      </c>
      <c r="U356" s="18">
        <v>0</v>
      </c>
      <c r="V356" s="16"/>
      <c r="W356" s="18"/>
      <c r="X356" s="138">
        <v>9.25</v>
      </c>
      <c r="Y356" s="14">
        <v>1</v>
      </c>
      <c r="Z356" s="18">
        <f t="shared" si="482"/>
        <v>9.25</v>
      </c>
      <c r="AA356" s="14">
        <f t="shared" si="483"/>
        <v>1</v>
      </c>
      <c r="AB356" s="18">
        <f t="shared" si="484"/>
        <v>9.25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53</v>
      </c>
      <c r="D359" s="129">
        <v>70.349999999999994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53</v>
      </c>
      <c r="L359" s="129">
        <v>70.349999999999994</v>
      </c>
      <c r="M359" s="127"/>
      <c r="N359" s="129"/>
      <c r="O359" s="245">
        <v>2.1</v>
      </c>
      <c r="P359" s="92">
        <v>65</v>
      </c>
      <c r="Q359" s="18">
        <f t="shared" si="479"/>
        <v>136.5</v>
      </c>
      <c r="R359" s="92">
        <f t="shared" si="480"/>
        <v>65</v>
      </c>
      <c r="S359" s="18">
        <f t="shared" si="481"/>
        <v>206.85</v>
      </c>
      <c r="T359" s="127">
        <v>53</v>
      </c>
      <c r="U359" s="129">
        <v>70.349999999999994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70.349999999999994</v>
      </c>
    </row>
    <row r="360" spans="1:28">
      <c r="A360" s="8">
        <f t="shared" si="485"/>
        <v>23.110000000000003</v>
      </c>
      <c r="B360" s="16" t="s">
        <v>240</v>
      </c>
      <c r="C360" s="17">
        <v>24</v>
      </c>
      <c r="D360" s="18">
        <v>43.3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24</v>
      </c>
      <c r="L360" s="18">
        <v>43.3</v>
      </c>
      <c r="M360" s="16"/>
      <c r="N360" s="18"/>
      <c r="O360" s="138">
        <v>2.1</v>
      </c>
      <c r="P360" s="92">
        <v>24</v>
      </c>
      <c r="Q360" s="18">
        <f t="shared" si="479"/>
        <v>50.400000000000006</v>
      </c>
      <c r="R360" s="92">
        <f t="shared" si="480"/>
        <v>24</v>
      </c>
      <c r="S360" s="18">
        <f t="shared" si="481"/>
        <v>93.7</v>
      </c>
      <c r="T360" s="16">
        <v>24</v>
      </c>
      <c r="U360" s="18">
        <v>43.3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43.3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24</v>
      </c>
      <c r="Q361" s="18">
        <f t="shared" si="479"/>
        <v>26.400000000000002</v>
      </c>
      <c r="R361" s="92">
        <f t="shared" si="480"/>
        <v>24</v>
      </c>
      <c r="S361" s="18">
        <f t="shared" si="481"/>
        <v>26.400000000000002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54</v>
      </c>
      <c r="D364" s="129">
        <v>64.8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54</v>
      </c>
      <c r="L364" s="129">
        <v>64.8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64.8</v>
      </c>
      <c r="T364" s="127">
        <v>54</v>
      </c>
      <c r="U364" s="129">
        <v>64.8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64.8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30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30</v>
      </c>
      <c r="M367" s="183"/>
      <c r="N367" s="185"/>
      <c r="O367" s="242">
        <v>8.3000000000000007</v>
      </c>
      <c r="P367" s="92">
        <v>10</v>
      </c>
      <c r="Q367" s="18">
        <f t="shared" si="479"/>
        <v>83</v>
      </c>
      <c r="R367" s="92">
        <f t="shared" si="480"/>
        <v>10</v>
      </c>
      <c r="S367" s="18">
        <f t="shared" si="481"/>
        <v>113</v>
      </c>
      <c r="T367" s="183">
        <v>0</v>
      </c>
      <c r="U367" s="185">
        <v>30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30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85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85</v>
      </c>
      <c r="M368" s="183"/>
      <c r="N368" s="185"/>
      <c r="O368" s="242">
        <v>8.3000000000000007</v>
      </c>
      <c r="P368" s="92">
        <v>9</v>
      </c>
      <c r="Q368" s="18">
        <f t="shared" si="479"/>
        <v>74.7</v>
      </c>
      <c r="R368" s="92">
        <f t="shared" si="480"/>
        <v>9</v>
      </c>
      <c r="S368" s="18">
        <f t="shared" si="481"/>
        <v>159.69999999999999</v>
      </c>
      <c r="T368" s="183">
        <v>0</v>
      </c>
      <c r="U368" s="185">
        <v>85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85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48</v>
      </c>
      <c r="Q370" s="18">
        <f>O370*P370</f>
        <v>12.48</v>
      </c>
      <c r="R370" s="92">
        <f>P370</f>
        <v>48</v>
      </c>
      <c r="S370" s="18">
        <f>L370+Q370</f>
        <v>12.48</v>
      </c>
      <c r="T370" s="24">
        <v>0</v>
      </c>
      <c r="U370" s="26">
        <v>0</v>
      </c>
      <c r="V370" s="24"/>
      <c r="W370" s="26"/>
      <c r="X370" s="244">
        <v>0.26</v>
      </c>
      <c r="Y370" s="14">
        <v>48</v>
      </c>
      <c r="Z370" s="18">
        <f t="shared" si="482"/>
        <v>12.48</v>
      </c>
      <c r="AA370" s="14">
        <f t="shared" si="483"/>
        <v>48</v>
      </c>
      <c r="AB370" s="18">
        <f t="shared" si="484"/>
        <v>12.48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5</v>
      </c>
      <c r="Q373" s="18">
        <v>3</v>
      </c>
      <c r="R373" s="92">
        <f t="shared" si="488"/>
        <v>5</v>
      </c>
      <c r="S373" s="18">
        <f t="shared" si="489"/>
        <v>3</v>
      </c>
      <c r="T373" s="195">
        <v>0</v>
      </c>
      <c r="U373" s="194">
        <v>0</v>
      </c>
      <c r="V373" s="195"/>
      <c r="W373" s="194"/>
      <c r="X373" s="246"/>
      <c r="Y373" s="14">
        <v>5</v>
      </c>
      <c r="Z373" s="18">
        <v>3</v>
      </c>
      <c r="AA373" s="14">
        <f t="shared" si="483"/>
        <v>5</v>
      </c>
      <c r="AB373" s="18">
        <f t="shared" si="484"/>
        <v>3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3</v>
      </c>
      <c r="Q381" s="18">
        <f t="shared" si="487"/>
        <v>93</v>
      </c>
      <c r="R381" s="92">
        <f t="shared" si="488"/>
        <v>3</v>
      </c>
      <c r="S381" s="18">
        <f t="shared" si="489"/>
        <v>93</v>
      </c>
      <c r="T381" s="263">
        <v>0</v>
      </c>
      <c r="U381" s="265">
        <v>0</v>
      </c>
      <c r="V381" s="263"/>
      <c r="W381" s="265"/>
      <c r="X381" s="268">
        <v>31</v>
      </c>
      <c r="Y381" s="14">
        <v>3</v>
      </c>
      <c r="Z381" s="18">
        <f t="shared" si="482"/>
        <v>93</v>
      </c>
      <c r="AA381" s="14">
        <f t="shared" si="483"/>
        <v>3</v>
      </c>
      <c r="AB381" s="18">
        <f t="shared" si="484"/>
        <v>93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11</v>
      </c>
      <c r="Q382" s="18">
        <f t="shared" si="487"/>
        <v>101.75</v>
      </c>
      <c r="R382" s="92">
        <f t="shared" si="488"/>
        <v>11</v>
      </c>
      <c r="S382" s="18">
        <f t="shared" si="489"/>
        <v>101.75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10</v>
      </c>
      <c r="Q383" s="18">
        <f t="shared" si="487"/>
        <v>83</v>
      </c>
      <c r="R383" s="92">
        <f t="shared" si="488"/>
        <v>10</v>
      </c>
      <c r="S383" s="18">
        <f t="shared" si="489"/>
        <v>83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4</v>
      </c>
      <c r="Z383" s="18">
        <f t="shared" si="482"/>
        <v>33.200000000000003</v>
      </c>
      <c r="AA383" s="14">
        <f t="shared" si="483"/>
        <v>4</v>
      </c>
      <c r="AB383" s="18">
        <f t="shared" si="484"/>
        <v>33.200000000000003</v>
      </c>
    </row>
    <row r="384" spans="1:28" s="50" customFormat="1">
      <c r="A384" s="46"/>
      <c r="B384" s="82" t="s">
        <v>104</v>
      </c>
      <c r="C384" s="83">
        <f>SUM(C350:C383)</f>
        <v>131</v>
      </c>
      <c r="D384" s="84">
        <f>SUM(D350:D383)</f>
        <v>1168.8</v>
      </c>
      <c r="E384" s="83">
        <f>SUM(E350:E383)</f>
        <v>0</v>
      </c>
      <c r="F384" s="84">
        <f>SUM(F350:F383)</f>
        <v>91.519999999999982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131</v>
      </c>
      <c r="L384" s="84">
        <f t="shared" si="490"/>
        <v>1077.28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277</v>
      </c>
      <c r="Q384" s="84">
        <f t="shared" si="491"/>
        <v>1229.58</v>
      </c>
      <c r="R384" s="276">
        <f t="shared" si="491"/>
        <v>277</v>
      </c>
      <c r="S384" s="84">
        <f t="shared" si="491"/>
        <v>2306.86</v>
      </c>
      <c r="T384" s="83">
        <f t="shared" si="491"/>
        <v>131</v>
      </c>
      <c r="U384" s="84">
        <f t="shared" si="491"/>
        <v>1077.28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69</v>
      </c>
      <c r="Z384" s="84">
        <f t="shared" si="492"/>
        <v>217.32999999999998</v>
      </c>
      <c r="AA384" s="276">
        <f t="shared" si="492"/>
        <v>69</v>
      </c>
      <c r="AB384" s="84">
        <f t="shared" si="492"/>
        <v>1294.6100000000001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273.33629750000006</v>
      </c>
      <c r="R388" s="92"/>
      <c r="S388" s="18">
        <f>Q388</f>
        <v>273.33629750000006</v>
      </c>
      <c r="T388" s="16"/>
      <c r="U388" s="18"/>
      <c r="V388" s="16"/>
      <c r="W388" s="18"/>
      <c r="X388" s="21"/>
      <c r="Y388" s="14"/>
      <c r="Z388" s="18">
        <v>118</v>
      </c>
      <c r="AA388" s="14">
        <f t="shared" ref="AA388" si="494">Y388</f>
        <v>0</v>
      </c>
      <c r="AB388" s="18">
        <f t="shared" ref="AB388" si="495">U388+Z388</f>
        <v>118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273.33629750000006</v>
      </c>
      <c r="R391" s="276">
        <f t="shared" si="500"/>
        <v>0</v>
      </c>
      <c r="S391" s="84">
        <f t="shared" si="500"/>
        <v>273.33629750000006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118</v>
      </c>
      <c r="AA391" s="276">
        <f>SUM(AA388:AA390)</f>
        <v>0</v>
      </c>
      <c r="AB391" s="84">
        <f>SUM(AB388:AB390)</f>
        <v>118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18.66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638</v>
      </c>
      <c r="Q393" s="129">
        <v>30.431999999999999</v>
      </c>
      <c r="R393" s="92">
        <f>P393</f>
        <v>638</v>
      </c>
      <c r="S393" s="18">
        <f>Q393</f>
        <v>30.431999999999999</v>
      </c>
      <c r="T393" s="127"/>
      <c r="U393" s="129"/>
      <c r="V393" s="127"/>
      <c r="W393" s="129"/>
      <c r="X393" s="131"/>
      <c r="Y393" s="108">
        <v>638</v>
      </c>
      <c r="Z393" s="129">
        <v>30.431999999999999</v>
      </c>
      <c r="AA393" s="14">
        <f t="shared" ref="AA393:AA396" si="503">Y393</f>
        <v>638</v>
      </c>
      <c r="AB393" s="18">
        <f t="shared" ref="AB393:AB396" si="504">U393+Z393</f>
        <v>30.431999999999999</v>
      </c>
    </row>
    <row r="394" spans="1:29">
      <c r="A394" s="126"/>
      <c r="B394" s="127" t="s">
        <v>172</v>
      </c>
      <c r="C394" s="128"/>
      <c r="D394" s="129">
        <v>7.76</v>
      </c>
      <c r="E394" s="189">
        <v>41419</v>
      </c>
      <c r="F394" s="129">
        <v>2.4900000000000002</v>
      </c>
      <c r="G394" s="8" t="e">
        <f t="shared" si="502"/>
        <v>#DIV/0!</v>
      </c>
      <c r="H394" s="18">
        <f t="shared" si="502"/>
        <v>32.087628865979383</v>
      </c>
      <c r="I394" s="127"/>
      <c r="J394" s="130"/>
      <c r="K394" s="127"/>
      <c r="L394" s="129"/>
      <c r="M394" s="127"/>
      <c r="N394" s="129"/>
      <c r="O394" s="131"/>
      <c r="P394" s="277">
        <v>11397</v>
      </c>
      <c r="Q394" s="129">
        <v>13.676</v>
      </c>
      <c r="R394" s="92">
        <f t="shared" ref="R394:R396" si="505">P394</f>
        <v>11397</v>
      </c>
      <c r="S394" s="18">
        <f t="shared" ref="S394:S396" si="506">Q394</f>
        <v>13.676</v>
      </c>
      <c r="T394" s="127"/>
      <c r="U394" s="129"/>
      <c r="V394" s="127"/>
      <c r="W394" s="129"/>
      <c r="X394" s="131"/>
      <c r="Y394" s="108">
        <v>11397</v>
      </c>
      <c r="Z394" s="129">
        <v>13.676</v>
      </c>
      <c r="AA394" s="14">
        <f t="shared" si="503"/>
        <v>11397</v>
      </c>
      <c r="AB394" s="18">
        <f t="shared" si="504"/>
        <v>13.676</v>
      </c>
    </row>
    <row r="395" spans="1:29">
      <c r="A395" s="126"/>
      <c r="B395" s="127" t="s">
        <v>173</v>
      </c>
      <c r="C395" s="128"/>
      <c r="D395" s="129">
        <v>37.81</v>
      </c>
      <c r="E395" s="189">
        <v>21030</v>
      </c>
      <c r="F395" s="129">
        <v>1.68</v>
      </c>
      <c r="G395" s="8" t="e">
        <f t="shared" si="502"/>
        <v>#DIV/0!</v>
      </c>
      <c r="H395" s="18">
        <f t="shared" si="502"/>
        <v>4.443268976461253</v>
      </c>
      <c r="I395" s="127"/>
      <c r="J395" s="130"/>
      <c r="K395" s="127"/>
      <c r="L395" s="129"/>
      <c r="M395" s="127"/>
      <c r="N395" s="129"/>
      <c r="O395" s="131"/>
      <c r="P395" s="277">
        <v>191</v>
      </c>
      <c r="Q395" s="129">
        <v>57.8</v>
      </c>
      <c r="R395" s="92">
        <f t="shared" si="505"/>
        <v>191</v>
      </c>
      <c r="S395" s="18">
        <f t="shared" si="506"/>
        <v>57.8</v>
      </c>
      <c r="T395" s="127"/>
      <c r="U395" s="129"/>
      <c r="V395" s="127"/>
      <c r="W395" s="129"/>
      <c r="X395" s="131"/>
      <c r="Y395" s="108">
        <v>191</v>
      </c>
      <c r="Z395" s="129">
        <v>57.8</v>
      </c>
      <c r="AA395" s="14">
        <f t="shared" si="503"/>
        <v>191</v>
      </c>
      <c r="AB395" s="18">
        <f t="shared" si="504"/>
        <v>57.8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40.414723987500011</v>
      </c>
      <c r="R396" s="92">
        <f t="shared" si="505"/>
        <v>0</v>
      </c>
      <c r="S396" s="18">
        <f t="shared" si="506"/>
        <v>40.414723987500011</v>
      </c>
      <c r="T396" s="16"/>
      <c r="U396" s="18"/>
      <c r="V396" s="16"/>
      <c r="W396" s="18"/>
      <c r="X396" s="21"/>
      <c r="Y396" s="14"/>
      <c r="Z396" s="18">
        <v>24</v>
      </c>
      <c r="AA396" s="14">
        <f t="shared" si="503"/>
        <v>0</v>
      </c>
      <c r="AB396" s="18">
        <f t="shared" si="504"/>
        <v>24</v>
      </c>
    </row>
    <row r="397" spans="1:29" s="50" customFormat="1">
      <c r="A397" s="46"/>
      <c r="B397" s="82" t="s">
        <v>106</v>
      </c>
      <c r="C397" s="83"/>
      <c r="D397" s="84">
        <f>SUM(D393:D396)</f>
        <v>88.062000000000012</v>
      </c>
      <c r="E397" s="83">
        <f>SUM(E393:E396)</f>
        <v>62449</v>
      </c>
      <c r="F397" s="84">
        <f>SUM(F393:F396)</f>
        <v>4.17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12226</v>
      </c>
      <c r="Q397" s="84">
        <f t="shared" si="508"/>
        <v>142.32272398750001</v>
      </c>
      <c r="R397" s="276">
        <f t="shared" si="508"/>
        <v>12226</v>
      </c>
      <c r="S397" s="84">
        <f t="shared" si="508"/>
        <v>142.32272398750001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12226</v>
      </c>
      <c r="Z397" s="84">
        <f>SUM(Z393:Z396)</f>
        <v>125.90799999999999</v>
      </c>
      <c r="AA397" s="276">
        <f>SUM(AA393:AA396)</f>
        <v>12226</v>
      </c>
      <c r="AB397" s="84">
        <f>SUM(AB393:AB396)</f>
        <v>125.90799999999999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3815.8517000000002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2346.8616000000002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131</v>
      </c>
      <c r="L398" s="84">
        <f>SUM(L21+L44+L52+L76+L86+L109+L117+L141+L147+L149+L156+L162+L168+L174+L180+L186+L192+L206+L212+L216+L237+L258+L283+L297+L306+L311+L315+L322+L326+L330+L333+L337+L343+L347+L384+L391+L397)</f>
        <v>1077.28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148358</v>
      </c>
      <c r="Q398" s="84">
        <f>SUM(Q21+Q44+Q52+Q76+Q86+Q109+Q117+Q141+Q147+Q149+Q156+Q162+Q168+Q174+Q180+Q186+Q192+Q206+Q212+Q216+Q237+Q258+Q283+Q297+Q306+Q311+Q315+Q322+Q326+Q330+Q333+Q337+Q343+Q347+Q384+Q391+Q397)</f>
        <v>4564.3301214874991</v>
      </c>
      <c r="R398" s="276">
        <f>R397+R391+R384+R347+R343+R337+R333+R330+R326+R322+R315+R311+R306+R297+R283+R260+R216+R212+R206+R193+R147+R143+R78</f>
        <v>148358</v>
      </c>
      <c r="S398" s="84">
        <f>SUM(S21+S44+S52+S76+S86+S109+S117+S141+S147+S149+S156+S162+S168+S174+S180+S186+S192+S206+S212+S216+S237+S258+S283+S297+S306+S311+S315+S322+S326+S330+S333+S337+S343+S347+S384+S391+S397)</f>
        <v>5641.6101214874998</v>
      </c>
      <c r="T398" s="83">
        <f>T397+T391+T384+T347+T343+T337+T333+T330+T326+T322+T315+T311+T306+T297+T283+T260+T216+T212+T206+T193+T147+T143+T78</f>
        <v>131</v>
      </c>
      <c r="U398" s="84">
        <f>SUM(U21+U44+U52+U76+U86+U109+U117+U141+U147+U149+U156+U162+U168+U174+U180+U186+U192+U206+U212+U216+U237+U258+U283+U297+U306+U311+U315+U322+U326+U330+U333+U337+U343+U347+U384+U391+U397)</f>
        <v>1077.28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144979</v>
      </c>
      <c r="Z398" s="84">
        <f>SUM(Z21+Z44+Z52+Z76+Z86+Z109+Z117+Z141+Z147+Z149+Z156+Z162+Z168+Z174+Z180+Z186+Z192+Z206+Z212+Z216+Z237+Z258+Z283+Z297+Z306+Z311+Z315+Z322+Z326+Z330+Z333+Z337+Z343+Z347+Z384+Z391+Z397)</f>
        <v>3281.3059000000007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144979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4358.5859000000009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3815.8517000000002</v>
      </c>
      <c r="E403" s="82"/>
      <c r="F403" s="84">
        <f>F398</f>
        <v>2346.8616000000002</v>
      </c>
      <c r="G403" s="82"/>
      <c r="H403" s="82"/>
      <c r="I403" s="82"/>
      <c r="J403" s="84">
        <f>J398</f>
        <v>0</v>
      </c>
      <c r="K403" s="83"/>
      <c r="L403" s="84">
        <f>L398</f>
        <v>1077.28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4564.3301214874991</v>
      </c>
      <c r="R403" s="276"/>
      <c r="S403" s="84">
        <f>S398</f>
        <v>5641.6101214874998</v>
      </c>
      <c r="T403" s="83"/>
      <c r="U403" s="84">
        <f>U398</f>
        <v>1077.28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3281.3059000000007</v>
      </c>
      <c r="AA403" s="276"/>
      <c r="AB403" s="84">
        <f>AB398</f>
        <v>4358.5859000000009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/>
      <c r="D408" s="18">
        <v>75</v>
      </c>
      <c r="E408" s="19"/>
      <c r="F408" s="18">
        <v>75</v>
      </c>
      <c r="G408" s="8" t="e">
        <f t="shared" si="511"/>
        <v>#DIV/0!</v>
      </c>
      <c r="H408" s="18">
        <f t="shared" si="511"/>
        <v>100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13</v>
      </c>
      <c r="Q412" s="18">
        <f t="shared" si="512"/>
        <v>39</v>
      </c>
      <c r="R412" s="92">
        <f t="shared" si="513"/>
        <v>13</v>
      </c>
      <c r="S412" s="18">
        <f t="shared" si="514"/>
        <v>39</v>
      </c>
      <c r="T412" s="22"/>
      <c r="U412" s="18"/>
      <c r="V412" s="22"/>
      <c r="W412" s="18"/>
      <c r="X412" s="21">
        <v>3</v>
      </c>
      <c r="Y412" s="14">
        <v>4</v>
      </c>
      <c r="Z412" s="18">
        <f t="shared" si="515"/>
        <v>12</v>
      </c>
      <c r="AA412" s="14">
        <f t="shared" si="516"/>
        <v>4</v>
      </c>
      <c r="AB412" s="18">
        <f t="shared" si="517"/>
        <v>12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13</v>
      </c>
      <c r="Q413" s="18">
        <f t="shared" si="512"/>
        <v>45.5</v>
      </c>
      <c r="R413" s="92">
        <f t="shared" si="513"/>
        <v>13</v>
      </c>
      <c r="S413" s="18">
        <f t="shared" si="514"/>
        <v>45.5</v>
      </c>
      <c r="T413" s="22"/>
      <c r="U413" s="18"/>
      <c r="V413" s="22"/>
      <c r="W413" s="18"/>
      <c r="X413" s="21">
        <v>3.5</v>
      </c>
      <c r="Y413" s="14">
        <v>4</v>
      </c>
      <c r="Z413" s="18">
        <f t="shared" si="515"/>
        <v>14</v>
      </c>
      <c r="AA413" s="14">
        <f t="shared" si="516"/>
        <v>4</v>
      </c>
      <c r="AB413" s="18">
        <f t="shared" si="517"/>
        <v>14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4</v>
      </c>
      <c r="Z414" s="18">
        <f t="shared" si="515"/>
        <v>3</v>
      </c>
      <c r="AA414" s="14">
        <f t="shared" si="516"/>
        <v>4</v>
      </c>
      <c r="AB414" s="18">
        <f t="shared" si="517"/>
        <v>3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2</v>
      </c>
      <c r="Q415" s="18">
        <f t="shared" si="512"/>
        <v>1.8</v>
      </c>
      <c r="R415" s="92">
        <f t="shared" si="513"/>
        <v>2</v>
      </c>
      <c r="S415" s="18">
        <f t="shared" si="514"/>
        <v>1.8</v>
      </c>
      <c r="T415" s="22"/>
      <c r="U415" s="18"/>
      <c r="V415" s="22"/>
      <c r="W415" s="18"/>
      <c r="X415" s="21">
        <v>0.9</v>
      </c>
      <c r="Y415" s="14">
        <v>2</v>
      </c>
      <c r="Z415" s="18">
        <f t="shared" si="515"/>
        <v>1.8</v>
      </c>
      <c r="AA415" s="14">
        <f t="shared" si="516"/>
        <v>2</v>
      </c>
      <c r="AB415" s="18">
        <f t="shared" si="517"/>
        <v>1.8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75</v>
      </c>
      <c r="E416" s="83">
        <f>SUM(E407:E415)</f>
        <v>0</v>
      </c>
      <c r="F416" s="84">
        <f>SUM(F407:F415)</f>
        <v>75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1169.3</v>
      </c>
      <c r="R416" s="276"/>
      <c r="S416" s="84">
        <f>SUM(S407:S415)</f>
        <v>1169.3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570.79999999999995</v>
      </c>
      <c r="AA416" s="276"/>
      <c r="AB416" s="84">
        <f>SUM(AB407:AB415)</f>
        <v>570.79999999999995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1080</v>
      </c>
      <c r="D418" s="53">
        <v>194.4</v>
      </c>
      <c r="E418" s="17">
        <f t="shared" ref="E418:F439" si="520">C418</f>
        <v>1080</v>
      </c>
      <c r="F418" s="18">
        <f t="shared" si="520"/>
        <v>194.4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1580</v>
      </c>
      <c r="Q418" s="18">
        <f t="shared" ref="Q418:Q439" si="522">O418*P418</f>
        <v>284.39999999999998</v>
      </c>
      <c r="R418" s="92">
        <f t="shared" ref="R418:R439" si="523">P418</f>
        <v>1580</v>
      </c>
      <c r="S418" s="18">
        <f t="shared" ref="S418:S439" si="524">L418+Q418</f>
        <v>284.39999999999998</v>
      </c>
      <c r="T418" s="51"/>
      <c r="U418" s="53"/>
      <c r="V418" s="51"/>
      <c r="W418" s="53"/>
      <c r="X418" s="250">
        <v>0.18</v>
      </c>
      <c r="Y418" s="312">
        <v>1580</v>
      </c>
      <c r="Z418" s="18">
        <f t="shared" ref="Z418:Z439" si="525">X418*Y418</f>
        <v>284.39999999999998</v>
      </c>
      <c r="AA418" s="14">
        <f t="shared" ref="AA418:AA439" si="526">Y418</f>
        <v>1580</v>
      </c>
      <c r="AB418" s="18">
        <f t="shared" ref="AB418:AB439" si="527">U418+Z418</f>
        <v>284.39999999999998</v>
      </c>
    </row>
    <row r="419" spans="1:28">
      <c r="A419" s="206">
        <f>+A418+0.01</f>
        <v>26.110000000000003</v>
      </c>
      <c r="B419" s="51" t="s">
        <v>285</v>
      </c>
      <c r="C419" s="52">
        <v>1080</v>
      </c>
      <c r="D419" s="53">
        <v>12.96</v>
      </c>
      <c r="E419" s="17">
        <f t="shared" si="520"/>
        <v>1080</v>
      </c>
      <c r="F419" s="18">
        <f t="shared" si="520"/>
        <v>12.96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1580</v>
      </c>
      <c r="Q419" s="18">
        <f t="shared" si="522"/>
        <v>18.96</v>
      </c>
      <c r="R419" s="92">
        <f t="shared" si="523"/>
        <v>1580</v>
      </c>
      <c r="S419" s="18">
        <f t="shared" si="524"/>
        <v>18.96</v>
      </c>
      <c r="T419" s="51"/>
      <c r="U419" s="53"/>
      <c r="V419" s="51"/>
      <c r="W419" s="53"/>
      <c r="X419" s="250">
        <v>1.2E-2</v>
      </c>
      <c r="Y419" s="312">
        <v>1580</v>
      </c>
      <c r="Z419" s="18">
        <f t="shared" si="525"/>
        <v>18.96</v>
      </c>
      <c r="AA419" s="14">
        <f t="shared" si="526"/>
        <v>1580</v>
      </c>
      <c r="AB419" s="18">
        <f t="shared" si="527"/>
        <v>18.96</v>
      </c>
    </row>
    <row r="420" spans="1:28" ht="47.25">
      <c r="A420" s="206">
        <f>+A419+0.01</f>
        <v>26.120000000000005</v>
      </c>
      <c r="B420" s="51" t="s">
        <v>286</v>
      </c>
      <c r="C420" s="52">
        <v>1080</v>
      </c>
      <c r="D420" s="53">
        <v>10.8</v>
      </c>
      <c r="E420" s="17">
        <f t="shared" si="520"/>
        <v>1080</v>
      </c>
      <c r="F420" s="18">
        <f t="shared" si="520"/>
        <v>10.8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1580</v>
      </c>
      <c r="Q420" s="18">
        <f t="shared" si="522"/>
        <v>15.8</v>
      </c>
      <c r="R420" s="92">
        <f t="shared" si="523"/>
        <v>1580</v>
      </c>
      <c r="S420" s="18">
        <f t="shared" si="524"/>
        <v>15.8</v>
      </c>
      <c r="T420" s="51"/>
      <c r="U420" s="53"/>
      <c r="V420" s="51"/>
      <c r="W420" s="53"/>
      <c r="X420" s="250">
        <v>0.01</v>
      </c>
      <c r="Y420" s="312">
        <v>1580</v>
      </c>
      <c r="Z420" s="18">
        <f t="shared" si="525"/>
        <v>15.8</v>
      </c>
      <c r="AA420" s="14">
        <f t="shared" si="526"/>
        <v>1580</v>
      </c>
      <c r="AB420" s="18">
        <f t="shared" si="527"/>
        <v>15.8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9</v>
      </c>
      <c r="D422" s="18">
        <v>27</v>
      </c>
      <c r="E422" s="17">
        <f t="shared" si="520"/>
        <v>9</v>
      </c>
      <c r="F422" s="18">
        <f t="shared" si="520"/>
        <v>27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13</v>
      </c>
      <c r="Q422" s="18">
        <f t="shared" si="522"/>
        <v>39</v>
      </c>
      <c r="R422" s="92">
        <f t="shared" si="523"/>
        <v>13</v>
      </c>
      <c r="S422" s="18">
        <f t="shared" si="524"/>
        <v>39</v>
      </c>
      <c r="T422" s="22"/>
      <c r="U422" s="18"/>
      <c r="V422" s="22"/>
      <c r="W422" s="18"/>
      <c r="X422" s="21">
        <v>3</v>
      </c>
      <c r="Y422" s="14">
        <v>13</v>
      </c>
      <c r="Z422" s="18">
        <f t="shared" si="525"/>
        <v>39</v>
      </c>
      <c r="AA422" s="14">
        <f t="shared" si="526"/>
        <v>13</v>
      </c>
      <c r="AB422" s="18">
        <f t="shared" si="527"/>
        <v>39</v>
      </c>
    </row>
    <row r="423" spans="1:28" ht="31.5">
      <c r="A423" s="206" t="s">
        <v>43</v>
      </c>
      <c r="B423" s="22" t="s">
        <v>77</v>
      </c>
      <c r="C423" s="17">
        <v>9</v>
      </c>
      <c r="D423" s="18">
        <v>27</v>
      </c>
      <c r="E423" s="17">
        <f t="shared" si="520"/>
        <v>9</v>
      </c>
      <c r="F423" s="18">
        <f t="shared" si="520"/>
        <v>27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13</v>
      </c>
      <c r="Q423" s="18">
        <f t="shared" si="522"/>
        <v>39</v>
      </c>
      <c r="R423" s="92">
        <f t="shared" si="523"/>
        <v>13</v>
      </c>
      <c r="S423" s="18">
        <f t="shared" si="524"/>
        <v>39</v>
      </c>
      <c r="T423" s="22"/>
      <c r="U423" s="18"/>
      <c r="V423" s="22"/>
      <c r="W423" s="18"/>
      <c r="X423" s="21">
        <v>3</v>
      </c>
      <c r="Y423" s="14">
        <v>13</v>
      </c>
      <c r="Z423" s="18">
        <f t="shared" si="525"/>
        <v>39</v>
      </c>
      <c r="AA423" s="14">
        <f t="shared" si="526"/>
        <v>13</v>
      </c>
      <c r="AB423" s="18">
        <f t="shared" si="527"/>
        <v>39</v>
      </c>
    </row>
    <row r="424" spans="1:28" ht="31.5">
      <c r="A424" s="206" t="s">
        <v>45</v>
      </c>
      <c r="B424" s="22" t="s">
        <v>78</v>
      </c>
      <c r="C424" s="17">
        <v>9</v>
      </c>
      <c r="D424" s="18">
        <v>86.4</v>
      </c>
      <c r="E424" s="17">
        <f t="shared" si="520"/>
        <v>9</v>
      </c>
      <c r="F424" s="18">
        <f t="shared" si="520"/>
        <v>86.4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13</v>
      </c>
      <c r="Q424" s="18">
        <f t="shared" si="522"/>
        <v>124.8</v>
      </c>
      <c r="R424" s="92">
        <f t="shared" si="523"/>
        <v>13</v>
      </c>
      <c r="S424" s="18">
        <f t="shared" si="524"/>
        <v>124.8</v>
      </c>
      <c r="T424" s="22"/>
      <c r="U424" s="18"/>
      <c r="V424" s="22"/>
      <c r="W424" s="18"/>
      <c r="X424" s="21">
        <v>9.6</v>
      </c>
      <c r="Y424" s="14">
        <v>13</v>
      </c>
      <c r="Z424" s="18">
        <f t="shared" si="525"/>
        <v>124.8</v>
      </c>
      <c r="AA424" s="14">
        <f t="shared" si="526"/>
        <v>13</v>
      </c>
      <c r="AB424" s="18">
        <f t="shared" si="527"/>
        <v>124.8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9</v>
      </c>
      <c r="D426" s="18">
        <v>16.2</v>
      </c>
      <c r="E426" s="17">
        <f t="shared" si="520"/>
        <v>9</v>
      </c>
      <c r="F426" s="18">
        <f t="shared" si="520"/>
        <v>16.2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13</v>
      </c>
      <c r="Q426" s="18">
        <f t="shared" si="522"/>
        <v>23.400000000000002</v>
      </c>
      <c r="R426" s="92">
        <f t="shared" si="523"/>
        <v>13</v>
      </c>
      <c r="S426" s="18">
        <f t="shared" si="524"/>
        <v>23.400000000000002</v>
      </c>
      <c r="T426" s="22"/>
      <c r="U426" s="18"/>
      <c r="V426" s="22"/>
      <c r="W426" s="18"/>
      <c r="X426" s="21">
        <v>1.8</v>
      </c>
      <c r="Y426" s="14">
        <v>13</v>
      </c>
      <c r="Z426" s="18">
        <f t="shared" si="525"/>
        <v>23.400000000000002</v>
      </c>
      <c r="AA426" s="14">
        <f t="shared" si="526"/>
        <v>13</v>
      </c>
      <c r="AB426" s="18">
        <f t="shared" si="527"/>
        <v>23.400000000000002</v>
      </c>
    </row>
    <row r="427" spans="1:28" ht="31.5">
      <c r="A427" s="206" t="s">
        <v>51</v>
      </c>
      <c r="B427" s="22" t="s">
        <v>50</v>
      </c>
      <c r="C427" s="17">
        <v>9</v>
      </c>
      <c r="D427" s="18">
        <v>10.799999999999999</v>
      </c>
      <c r="E427" s="17">
        <f t="shared" si="520"/>
        <v>9</v>
      </c>
      <c r="F427" s="18">
        <f t="shared" si="520"/>
        <v>10.799999999999999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13</v>
      </c>
      <c r="Q427" s="18">
        <f t="shared" si="522"/>
        <v>15.6</v>
      </c>
      <c r="R427" s="92">
        <f t="shared" si="523"/>
        <v>13</v>
      </c>
      <c r="S427" s="18">
        <f t="shared" si="524"/>
        <v>15.6</v>
      </c>
      <c r="T427" s="22"/>
      <c r="U427" s="18"/>
      <c r="V427" s="22"/>
      <c r="W427" s="18"/>
      <c r="X427" s="21">
        <v>1.2</v>
      </c>
      <c r="Y427" s="14">
        <v>13</v>
      </c>
      <c r="Z427" s="18">
        <f t="shared" si="525"/>
        <v>15.6</v>
      </c>
      <c r="AA427" s="14">
        <f t="shared" si="526"/>
        <v>13</v>
      </c>
      <c r="AB427" s="18">
        <f t="shared" si="527"/>
        <v>15.6</v>
      </c>
    </row>
    <row r="428" spans="1:28" ht="47.25">
      <c r="A428" s="206" t="s">
        <v>53</v>
      </c>
      <c r="B428" s="22" t="s">
        <v>81</v>
      </c>
      <c r="C428" s="17">
        <v>9</v>
      </c>
      <c r="D428" s="18">
        <v>10.799999999999999</v>
      </c>
      <c r="E428" s="17">
        <f t="shared" si="520"/>
        <v>9</v>
      </c>
      <c r="F428" s="18">
        <f t="shared" si="520"/>
        <v>10.799999999999999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13</v>
      </c>
      <c r="Q428" s="18">
        <f t="shared" si="522"/>
        <v>15.6</v>
      </c>
      <c r="R428" s="92">
        <f t="shared" si="523"/>
        <v>13</v>
      </c>
      <c r="S428" s="18">
        <f t="shared" si="524"/>
        <v>15.6</v>
      </c>
      <c r="T428" s="22"/>
      <c r="U428" s="18"/>
      <c r="V428" s="22"/>
      <c r="W428" s="18"/>
      <c r="X428" s="21">
        <v>1.2</v>
      </c>
      <c r="Y428" s="14">
        <v>13</v>
      </c>
      <c r="Z428" s="18">
        <f t="shared" si="525"/>
        <v>15.6</v>
      </c>
      <c r="AA428" s="14">
        <f t="shared" si="526"/>
        <v>13</v>
      </c>
      <c r="AB428" s="18">
        <f t="shared" si="527"/>
        <v>15.6</v>
      </c>
    </row>
    <row r="429" spans="1:28" ht="47.25">
      <c r="A429" s="206" t="s">
        <v>82</v>
      </c>
      <c r="B429" s="22" t="s">
        <v>83</v>
      </c>
      <c r="C429" s="17">
        <v>9</v>
      </c>
      <c r="D429" s="18">
        <v>16.2</v>
      </c>
      <c r="E429" s="17">
        <f t="shared" si="520"/>
        <v>9</v>
      </c>
      <c r="F429" s="18">
        <f t="shared" si="520"/>
        <v>16.2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13</v>
      </c>
      <c r="Q429" s="18">
        <f t="shared" si="522"/>
        <v>23.400000000000002</v>
      </c>
      <c r="R429" s="92">
        <f t="shared" si="523"/>
        <v>13</v>
      </c>
      <c r="S429" s="18">
        <f t="shared" si="524"/>
        <v>23.400000000000002</v>
      </c>
      <c r="T429" s="22"/>
      <c r="U429" s="18"/>
      <c r="V429" s="22"/>
      <c r="W429" s="18"/>
      <c r="X429" s="21">
        <v>1.8</v>
      </c>
      <c r="Y429" s="14">
        <v>13</v>
      </c>
      <c r="Z429" s="18">
        <f t="shared" si="525"/>
        <v>23.400000000000002</v>
      </c>
      <c r="AA429" s="14">
        <f t="shared" si="526"/>
        <v>13</v>
      </c>
      <c r="AB429" s="18">
        <f t="shared" si="527"/>
        <v>23.400000000000002</v>
      </c>
    </row>
    <row r="430" spans="1:28" ht="31.5">
      <c r="A430" s="206">
        <v>26.14</v>
      </c>
      <c r="B430" s="51" t="s">
        <v>287</v>
      </c>
      <c r="C430" s="52">
        <v>1080</v>
      </c>
      <c r="D430" s="53">
        <v>10.8</v>
      </c>
      <c r="E430" s="17">
        <f t="shared" si="520"/>
        <v>1080</v>
      </c>
      <c r="F430" s="18">
        <f t="shared" si="520"/>
        <v>10.8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1580</v>
      </c>
      <c r="Q430" s="18">
        <f t="shared" si="522"/>
        <v>15.8</v>
      </c>
      <c r="R430" s="92">
        <f t="shared" si="523"/>
        <v>1580</v>
      </c>
      <c r="S430" s="18">
        <f t="shared" si="524"/>
        <v>15.8</v>
      </c>
      <c r="T430" s="51"/>
      <c r="U430" s="53"/>
      <c r="V430" s="51"/>
      <c r="W430" s="53"/>
      <c r="X430" s="250">
        <v>0.01</v>
      </c>
      <c r="Y430" s="312">
        <v>1580</v>
      </c>
      <c r="Z430" s="18">
        <f t="shared" si="525"/>
        <v>15.8</v>
      </c>
      <c r="AA430" s="14">
        <f t="shared" si="526"/>
        <v>1580</v>
      </c>
      <c r="AB430" s="18">
        <f t="shared" si="527"/>
        <v>15.8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1080</v>
      </c>
      <c r="D431" s="53">
        <v>10.8</v>
      </c>
      <c r="E431" s="17">
        <f t="shared" si="520"/>
        <v>1080</v>
      </c>
      <c r="F431" s="18">
        <f t="shared" si="520"/>
        <v>10.8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1580</v>
      </c>
      <c r="Q431" s="18">
        <f t="shared" si="522"/>
        <v>15.8</v>
      </c>
      <c r="R431" s="92">
        <f t="shared" si="523"/>
        <v>1580</v>
      </c>
      <c r="S431" s="18">
        <f t="shared" si="524"/>
        <v>15.8</v>
      </c>
      <c r="T431" s="51"/>
      <c r="U431" s="53"/>
      <c r="V431" s="51"/>
      <c r="W431" s="53"/>
      <c r="X431" s="250">
        <v>0.01</v>
      </c>
      <c r="Y431" s="312">
        <v>1580</v>
      </c>
      <c r="Z431" s="18">
        <f t="shared" si="525"/>
        <v>15.8</v>
      </c>
      <c r="AA431" s="14">
        <f t="shared" si="526"/>
        <v>1580</v>
      </c>
      <c r="AB431" s="18">
        <f t="shared" si="527"/>
        <v>15.8</v>
      </c>
    </row>
    <row r="432" spans="1:28" ht="31.5">
      <c r="A432" s="206">
        <f t="shared" si="528"/>
        <v>26.160000000000004</v>
      </c>
      <c r="B432" s="51" t="s">
        <v>289</v>
      </c>
      <c r="C432" s="52">
        <v>1080</v>
      </c>
      <c r="D432" s="53">
        <v>13.5</v>
      </c>
      <c r="E432" s="17">
        <f t="shared" si="520"/>
        <v>1080</v>
      </c>
      <c r="F432" s="18">
        <f t="shared" si="520"/>
        <v>13.5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1580</v>
      </c>
      <c r="Q432" s="18">
        <f t="shared" si="522"/>
        <v>19.75</v>
      </c>
      <c r="R432" s="92">
        <f t="shared" si="523"/>
        <v>1580</v>
      </c>
      <c r="S432" s="18">
        <f t="shared" si="524"/>
        <v>19.75</v>
      </c>
      <c r="T432" s="51"/>
      <c r="U432" s="53"/>
      <c r="V432" s="51"/>
      <c r="W432" s="53"/>
      <c r="X432" s="250">
        <v>1.2500000000000001E-2</v>
      </c>
      <c r="Y432" s="312">
        <v>1580</v>
      </c>
      <c r="Z432" s="18">
        <f t="shared" si="525"/>
        <v>19.75</v>
      </c>
      <c r="AA432" s="14">
        <f t="shared" si="526"/>
        <v>1580</v>
      </c>
      <c r="AB432" s="18">
        <f t="shared" si="527"/>
        <v>19.75</v>
      </c>
    </row>
    <row r="433" spans="1:28">
      <c r="A433" s="206">
        <f t="shared" si="528"/>
        <v>26.170000000000005</v>
      </c>
      <c r="B433" s="51" t="s">
        <v>290</v>
      </c>
      <c r="C433" s="52">
        <v>1080</v>
      </c>
      <c r="D433" s="53">
        <v>8.1</v>
      </c>
      <c r="E433" s="17">
        <f t="shared" si="520"/>
        <v>1080</v>
      </c>
      <c r="F433" s="18">
        <f t="shared" si="520"/>
        <v>8.1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1580</v>
      </c>
      <c r="Q433" s="18">
        <f t="shared" si="522"/>
        <v>11.85</v>
      </c>
      <c r="R433" s="92">
        <f t="shared" si="523"/>
        <v>1580</v>
      </c>
      <c r="S433" s="18">
        <f t="shared" si="524"/>
        <v>11.85</v>
      </c>
      <c r="T433" s="51"/>
      <c r="U433" s="53"/>
      <c r="V433" s="51"/>
      <c r="W433" s="53"/>
      <c r="X433" s="250">
        <v>7.4999999999999997E-3</v>
      </c>
      <c r="Y433" s="312">
        <v>1580</v>
      </c>
      <c r="Z433" s="18">
        <f t="shared" si="525"/>
        <v>11.85</v>
      </c>
      <c r="AA433" s="14">
        <f t="shared" si="526"/>
        <v>1580</v>
      </c>
      <c r="AB433" s="18">
        <f t="shared" si="527"/>
        <v>11.85</v>
      </c>
    </row>
    <row r="434" spans="1:28" ht="31.5">
      <c r="A434" s="206">
        <f t="shared" si="528"/>
        <v>26.180000000000007</v>
      </c>
      <c r="B434" s="51" t="s">
        <v>291</v>
      </c>
      <c r="C434" s="52">
        <v>1080</v>
      </c>
      <c r="D434" s="53">
        <v>8.1</v>
      </c>
      <c r="E434" s="17">
        <f t="shared" si="520"/>
        <v>1080</v>
      </c>
      <c r="F434" s="18">
        <f t="shared" si="520"/>
        <v>8.1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1580</v>
      </c>
      <c r="Q434" s="18">
        <f t="shared" si="522"/>
        <v>11.85</v>
      </c>
      <c r="R434" s="92">
        <f t="shared" si="523"/>
        <v>1580</v>
      </c>
      <c r="S434" s="18">
        <f t="shared" si="524"/>
        <v>11.85</v>
      </c>
      <c r="T434" s="51"/>
      <c r="U434" s="53"/>
      <c r="V434" s="51"/>
      <c r="W434" s="53"/>
      <c r="X434" s="250">
        <v>7.4999999999999997E-3</v>
      </c>
      <c r="Y434" s="312">
        <v>1580</v>
      </c>
      <c r="Z434" s="18">
        <f t="shared" si="525"/>
        <v>11.85</v>
      </c>
      <c r="AA434" s="14">
        <f t="shared" si="526"/>
        <v>1580</v>
      </c>
      <c r="AB434" s="18">
        <f t="shared" si="527"/>
        <v>11.85</v>
      </c>
    </row>
    <row r="435" spans="1:28" ht="31.5">
      <c r="A435" s="206">
        <f t="shared" si="528"/>
        <v>26.190000000000008</v>
      </c>
      <c r="B435" s="51" t="s">
        <v>292</v>
      </c>
      <c r="C435" s="52">
        <v>1080</v>
      </c>
      <c r="D435" s="53">
        <v>2.16</v>
      </c>
      <c r="E435" s="17">
        <f t="shared" si="520"/>
        <v>1080</v>
      </c>
      <c r="F435" s="18">
        <f t="shared" si="520"/>
        <v>2.16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1580</v>
      </c>
      <c r="Q435" s="18">
        <f t="shared" si="522"/>
        <v>3.16</v>
      </c>
      <c r="R435" s="92">
        <f t="shared" si="523"/>
        <v>1580</v>
      </c>
      <c r="S435" s="18">
        <f t="shared" si="524"/>
        <v>3.16</v>
      </c>
      <c r="T435" s="51"/>
      <c r="U435" s="53"/>
      <c r="V435" s="51"/>
      <c r="W435" s="53"/>
      <c r="X435" s="250">
        <v>2E-3</v>
      </c>
      <c r="Y435" s="312">
        <v>1580</v>
      </c>
      <c r="Z435" s="18">
        <f t="shared" si="525"/>
        <v>3.16</v>
      </c>
      <c r="AA435" s="14">
        <f t="shared" si="526"/>
        <v>1580</v>
      </c>
      <c r="AB435" s="18">
        <f t="shared" si="527"/>
        <v>3.16</v>
      </c>
    </row>
    <row r="436" spans="1:28" ht="31.5">
      <c r="A436" s="206">
        <f t="shared" si="528"/>
        <v>26.20000000000001</v>
      </c>
      <c r="B436" s="51" t="s">
        <v>293</v>
      </c>
      <c r="C436" s="52">
        <v>1080</v>
      </c>
      <c r="D436" s="53">
        <v>2.16</v>
      </c>
      <c r="E436" s="17">
        <f t="shared" si="520"/>
        <v>1080</v>
      </c>
      <c r="F436" s="18">
        <f t="shared" si="520"/>
        <v>2.16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1580</v>
      </c>
      <c r="Q436" s="18">
        <f t="shared" si="522"/>
        <v>3.16</v>
      </c>
      <c r="R436" s="92">
        <f t="shared" si="523"/>
        <v>1580</v>
      </c>
      <c r="S436" s="18">
        <f t="shared" si="524"/>
        <v>3.16</v>
      </c>
      <c r="T436" s="51"/>
      <c r="U436" s="53"/>
      <c r="V436" s="51"/>
      <c r="W436" s="53"/>
      <c r="X436" s="250">
        <v>2E-3</v>
      </c>
      <c r="Y436" s="312">
        <v>1580</v>
      </c>
      <c r="Z436" s="18">
        <f t="shared" si="525"/>
        <v>3.16</v>
      </c>
      <c r="AA436" s="14">
        <f t="shared" si="526"/>
        <v>1580</v>
      </c>
      <c r="AB436" s="18">
        <f t="shared" si="527"/>
        <v>3.16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>
        <v>1</v>
      </c>
      <c r="D437" s="210">
        <v>0.75</v>
      </c>
      <c r="E437" s="17">
        <f t="shared" si="520"/>
        <v>1</v>
      </c>
      <c r="F437" s="18">
        <f t="shared" si="520"/>
        <v>0.75</v>
      </c>
      <c r="G437" s="211">
        <f t="shared" si="521"/>
        <v>100</v>
      </c>
      <c r="H437" s="212">
        <f t="shared" si="521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312">
        <v>4</v>
      </c>
      <c r="Z437" s="18">
        <f t="shared" si="525"/>
        <v>6.96</v>
      </c>
      <c r="AA437" s="14">
        <f t="shared" si="526"/>
        <v>4</v>
      </c>
      <c r="AB437" s="18">
        <f t="shared" si="527"/>
        <v>6.96</v>
      </c>
    </row>
    <row r="438" spans="1:28" ht="31.5">
      <c r="A438" s="206">
        <f t="shared" si="528"/>
        <v>26.220000000000013</v>
      </c>
      <c r="B438" s="51" t="s">
        <v>294</v>
      </c>
      <c r="C438" s="52">
        <v>1080</v>
      </c>
      <c r="D438" s="53">
        <v>5.4</v>
      </c>
      <c r="E438" s="17">
        <f t="shared" si="520"/>
        <v>1080</v>
      </c>
      <c r="F438" s="18">
        <f t="shared" si="520"/>
        <v>5.4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1580</v>
      </c>
      <c r="Q438" s="18">
        <f t="shared" si="522"/>
        <v>7.9</v>
      </c>
      <c r="R438" s="92">
        <f t="shared" si="523"/>
        <v>1580</v>
      </c>
      <c r="S438" s="18">
        <f t="shared" si="524"/>
        <v>7.9</v>
      </c>
      <c r="T438" s="51"/>
      <c r="U438" s="53"/>
      <c r="V438" s="51"/>
      <c r="W438" s="53"/>
      <c r="X438" s="250">
        <v>5.0000000000000001E-3</v>
      </c>
      <c r="Y438" s="312">
        <v>1580</v>
      </c>
      <c r="Z438" s="18">
        <f t="shared" si="525"/>
        <v>7.9</v>
      </c>
      <c r="AA438" s="14">
        <f t="shared" si="526"/>
        <v>1580</v>
      </c>
      <c r="AB438" s="18">
        <f t="shared" si="527"/>
        <v>7.9</v>
      </c>
    </row>
    <row r="439" spans="1:28" ht="31.5">
      <c r="A439" s="206">
        <f t="shared" si="528"/>
        <v>26.230000000000015</v>
      </c>
      <c r="B439" s="51" t="s">
        <v>93</v>
      </c>
      <c r="C439" s="52">
        <v>1080</v>
      </c>
      <c r="D439" s="53">
        <v>2.16</v>
      </c>
      <c r="E439" s="17">
        <f t="shared" si="520"/>
        <v>1080</v>
      </c>
      <c r="F439" s="18">
        <f t="shared" si="520"/>
        <v>2.16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1580</v>
      </c>
      <c r="Q439" s="18">
        <f t="shared" si="522"/>
        <v>3.16</v>
      </c>
      <c r="R439" s="92">
        <f t="shared" si="523"/>
        <v>1580</v>
      </c>
      <c r="S439" s="18">
        <f t="shared" si="524"/>
        <v>3.16</v>
      </c>
      <c r="T439" s="51"/>
      <c r="U439" s="53"/>
      <c r="V439" s="51"/>
      <c r="W439" s="53"/>
      <c r="X439" s="250">
        <v>2E-3</v>
      </c>
      <c r="Y439" s="312">
        <v>1580</v>
      </c>
      <c r="Z439" s="18">
        <f t="shared" si="525"/>
        <v>3.16</v>
      </c>
      <c r="AA439" s="14">
        <f t="shared" si="526"/>
        <v>1580</v>
      </c>
      <c r="AB439" s="18">
        <f t="shared" si="527"/>
        <v>3.16</v>
      </c>
    </row>
    <row r="440" spans="1:28" s="50" customFormat="1">
      <c r="A440" s="46"/>
      <c r="B440" s="89" t="s">
        <v>295</v>
      </c>
      <c r="C440" s="82"/>
      <c r="D440" s="84">
        <f>SUM(D418:D439)</f>
        <v>476.49000000000018</v>
      </c>
      <c r="E440" s="82"/>
      <c r="F440" s="84">
        <f>SUM(F418:F439)</f>
        <v>476.49000000000018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701.0899999999998</v>
      </c>
      <c r="R440" s="85"/>
      <c r="S440" s="84">
        <f>SUM(S418:S439)</f>
        <v>701.0899999999998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1580</v>
      </c>
      <c r="Z440" s="84">
        <f>SUM(Z418:Z439)</f>
        <v>699.3499999999998</v>
      </c>
      <c r="AA440" s="276"/>
      <c r="AB440" s="84">
        <f>SUM(AB418:AB439)</f>
        <v>699.3499999999998</v>
      </c>
    </row>
    <row r="441" spans="1:28" s="50" customFormat="1" ht="31.5">
      <c r="A441" s="46"/>
      <c r="B441" s="89" t="s">
        <v>296</v>
      </c>
      <c r="C441" s="82"/>
      <c r="D441" s="84">
        <f>D416+D440</f>
        <v>551.49000000000024</v>
      </c>
      <c r="E441" s="82"/>
      <c r="F441" s="84">
        <f>F416+F440</f>
        <v>551.49000000000024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1870.3899999999999</v>
      </c>
      <c r="R441" s="85"/>
      <c r="S441" s="84">
        <f>S416+S440</f>
        <v>1870.3899999999999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1580</v>
      </c>
      <c r="Z441" s="84">
        <f>Z416+Z440</f>
        <v>1270.1499999999996</v>
      </c>
      <c r="AA441" s="276"/>
      <c r="AB441" s="84">
        <f>AB416+AB440</f>
        <v>1270.1499999999996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551.49000000000024</v>
      </c>
      <c r="E514" s="228">
        <f t="shared" ref="E514" si="547">E440</f>
        <v>0</v>
      </c>
      <c r="F514" s="11">
        <f>F441</f>
        <v>551.49000000000024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1870.3899999999999</v>
      </c>
      <c r="R514" s="199">
        <f>R422</f>
        <v>13</v>
      </c>
      <c r="S514" s="11">
        <f>S441</f>
        <v>1870.3899999999999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1580</v>
      </c>
      <c r="Z514" s="11">
        <f>Z441</f>
        <v>1270.1499999999996</v>
      </c>
      <c r="AA514" s="199">
        <f>AA422</f>
        <v>13</v>
      </c>
      <c r="AB514" s="11">
        <f>AB441</f>
        <v>1270.1499999999996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551.49000000000024</v>
      </c>
      <c r="E515" s="228">
        <f t="shared" ref="E515" si="554">E514</f>
        <v>0</v>
      </c>
      <c r="F515" s="11">
        <f>F514</f>
        <v>551.49000000000024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1870.3899999999999</v>
      </c>
      <c r="R515" s="199">
        <f t="shared" ref="R515:U515" si="558">R514</f>
        <v>13</v>
      </c>
      <c r="S515" s="11">
        <f>S514</f>
        <v>1870.3899999999999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1580</v>
      </c>
      <c r="Z515" s="11">
        <f>Z514</f>
        <v>1270.1499999999996</v>
      </c>
      <c r="AA515" s="199">
        <f t="shared" si="560"/>
        <v>13</v>
      </c>
      <c r="AB515" s="11">
        <f>AB514</f>
        <v>1270.1499999999996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4367.3417000000009</v>
      </c>
      <c r="E516" s="228">
        <f t="shared" ref="E516" si="561">E515+E403</f>
        <v>0</v>
      </c>
      <c r="F516" s="11">
        <f>F403+F515</f>
        <v>2898.3516000000004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1077.28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6434.7201214874985</v>
      </c>
      <c r="R516" s="199">
        <f t="shared" ref="R516:T516" si="565">R515+R403</f>
        <v>13</v>
      </c>
      <c r="S516" s="11">
        <f>S403+S515</f>
        <v>7512.0001214874992</v>
      </c>
      <c r="T516" s="228">
        <f t="shared" si="565"/>
        <v>0</v>
      </c>
      <c r="U516" s="11">
        <f>U403+U515</f>
        <v>1077.28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1580</v>
      </c>
      <c r="Z516" s="11">
        <f>Z403+Z515</f>
        <v>4551.4559000000008</v>
      </c>
      <c r="AA516" s="199">
        <f t="shared" si="566"/>
        <v>13</v>
      </c>
      <c r="AB516" s="11">
        <f>AB403+AB515</f>
        <v>5628.7359000000006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Jogulamba&amp;C&amp;"-,Bold"&amp;18Costing Sheets for AWP&amp;&amp;B 2017-18 - SSA-RTE&amp;R&amp;"-,Bold"&amp;20Annexure-XII(Rs. in lakh)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30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369</v>
      </c>
      <c r="Q145" s="18">
        <f t="shared" ref="Q145:Q146" si="141">O145*P145</f>
        <v>11.07</v>
      </c>
      <c r="R145" s="92">
        <f t="shared" ref="R145:R146" si="142">P145</f>
        <v>369</v>
      </c>
      <c r="S145" s="18">
        <f t="shared" ref="S145:S146" si="143">L145+Q145</f>
        <v>11.07</v>
      </c>
      <c r="T145" s="16"/>
      <c r="U145" s="18"/>
      <c r="V145" s="16"/>
      <c r="W145" s="18"/>
      <c r="X145" s="21">
        <v>0.03</v>
      </c>
      <c r="Y145" s="14">
        <v>369</v>
      </c>
      <c r="Z145" s="18">
        <f t="shared" ref="Z145:Z146" si="144">X145*Y145</f>
        <v>11.07</v>
      </c>
      <c r="AA145" s="14">
        <f t="shared" ref="AA145:AA146" si="145">Y145</f>
        <v>369</v>
      </c>
      <c r="AB145" s="18">
        <f t="shared" ref="AB145:AB146" si="146">U145+Z145</f>
        <v>11.07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369</v>
      </c>
      <c r="Q147" s="84">
        <f t="shared" si="149"/>
        <v>11.07</v>
      </c>
      <c r="R147" s="276">
        <f t="shared" si="149"/>
        <v>369</v>
      </c>
      <c r="S147" s="84">
        <f t="shared" si="149"/>
        <v>11.07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369</v>
      </c>
      <c r="Z147" s="84">
        <f t="shared" si="151"/>
        <v>11.07</v>
      </c>
      <c r="AA147" s="276">
        <f t="shared" si="151"/>
        <v>369</v>
      </c>
      <c r="AB147" s="84">
        <f t="shared" si="151"/>
        <v>11.07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815</v>
      </c>
      <c r="D164" s="18">
        <f>C164*O164</f>
        <v>48.9</v>
      </c>
      <c r="E164" s="19">
        <v>489</v>
      </c>
      <c r="F164" s="18"/>
      <c r="G164" s="8">
        <f t="shared" ref="G164:H167" si="182">E164/C164*100</f>
        <v>60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242</v>
      </c>
      <c r="Q166" s="18">
        <f t="shared" si="183"/>
        <v>7.26</v>
      </c>
      <c r="R166" s="92">
        <f t="shared" si="184"/>
        <v>242</v>
      </c>
      <c r="S166" s="18">
        <f t="shared" si="185"/>
        <v>7.26</v>
      </c>
      <c r="T166" s="16"/>
      <c r="U166" s="18"/>
      <c r="V166" s="16"/>
      <c r="W166" s="18"/>
      <c r="X166" s="21">
        <v>0.03</v>
      </c>
      <c r="Y166" s="14">
        <v>139</v>
      </c>
      <c r="Z166" s="18">
        <f t="shared" si="186"/>
        <v>4.17</v>
      </c>
      <c r="AA166" s="14">
        <f t="shared" si="187"/>
        <v>139</v>
      </c>
      <c r="AB166" s="18">
        <f t="shared" si="188"/>
        <v>4.17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815</v>
      </c>
      <c r="D168" s="84">
        <f>SUM(D164:D167)</f>
        <v>48.9</v>
      </c>
      <c r="E168" s="83">
        <f>SUM(E164:E167)</f>
        <v>489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242</v>
      </c>
      <c r="Q168" s="84">
        <f t="shared" si="191"/>
        <v>7.26</v>
      </c>
      <c r="R168" s="276">
        <f t="shared" si="191"/>
        <v>242</v>
      </c>
      <c r="S168" s="84">
        <f t="shared" si="191"/>
        <v>7.26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139</v>
      </c>
      <c r="Z168" s="84">
        <f t="shared" si="193"/>
        <v>4.17</v>
      </c>
      <c r="AA168" s="276">
        <f t="shared" si="193"/>
        <v>139</v>
      </c>
      <c r="AB168" s="84">
        <f t="shared" si="193"/>
        <v>4.17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/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489</v>
      </c>
      <c r="Q172" s="18">
        <f t="shared" si="195"/>
        <v>14.67</v>
      </c>
      <c r="R172" s="92">
        <f t="shared" si="196"/>
        <v>489</v>
      </c>
      <c r="S172" s="18">
        <f t="shared" si="197"/>
        <v>14.67</v>
      </c>
      <c r="T172" s="16"/>
      <c r="U172" s="18"/>
      <c r="V172" s="16"/>
      <c r="W172" s="18"/>
      <c r="X172" s="21">
        <v>0.03</v>
      </c>
      <c r="Y172" s="14">
        <v>489</v>
      </c>
      <c r="Z172" s="18">
        <f t="shared" si="198"/>
        <v>14.67</v>
      </c>
      <c r="AA172" s="14">
        <f t="shared" si="199"/>
        <v>489</v>
      </c>
      <c r="AB172" s="18">
        <f t="shared" si="200"/>
        <v>14.67</v>
      </c>
    </row>
    <row r="173" spans="1:28">
      <c r="A173" s="8"/>
      <c r="B173" s="16" t="s">
        <v>112</v>
      </c>
      <c r="C173" s="17">
        <v>140</v>
      </c>
      <c r="D173" s="18">
        <f>C173*O173</f>
        <v>2.1</v>
      </c>
      <c r="E173" s="19"/>
      <c r="F173" s="18"/>
      <c r="G173" s="8">
        <f t="shared" si="194"/>
        <v>0</v>
      </c>
      <c r="H173" s="18">
        <f t="shared" si="194"/>
        <v>0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140</v>
      </c>
      <c r="D174" s="84">
        <f>SUM(D170:D173)</f>
        <v>2.1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489</v>
      </c>
      <c r="Q174" s="84">
        <f t="shared" si="203"/>
        <v>14.67</v>
      </c>
      <c r="R174" s="276">
        <f t="shared" si="203"/>
        <v>489</v>
      </c>
      <c r="S174" s="84">
        <f t="shared" si="203"/>
        <v>14.67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489</v>
      </c>
      <c r="Z174" s="84">
        <f t="shared" si="205"/>
        <v>14.67</v>
      </c>
      <c r="AA174" s="276">
        <f t="shared" si="205"/>
        <v>489</v>
      </c>
      <c r="AB174" s="84">
        <f t="shared" si="205"/>
        <v>14.67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/>
      <c r="D176" s="18">
        <f>C176*O176</f>
        <v>0</v>
      </c>
      <c r="E176" s="19"/>
      <c r="F176" s="18"/>
      <c r="G176" s="8" t="e">
        <f t="shared" ref="G176:H179" si="206">E176/C176*100</f>
        <v>#DIV/0!</v>
      </c>
      <c r="H176" s="18" t="e">
        <f t="shared" si="206"/>
        <v>#DIV/0!</v>
      </c>
      <c r="I176" s="16"/>
      <c r="J176" s="20"/>
      <c r="K176" s="16"/>
      <c r="L176" s="18"/>
      <c r="M176" s="16"/>
      <c r="N176" s="18"/>
      <c r="O176" s="21">
        <v>0.06</v>
      </c>
      <c r="P176" s="92"/>
      <c r="Q176" s="18">
        <f t="shared" ref="Q176:Q179" si="207">O176*P176</f>
        <v>0</v>
      </c>
      <c r="R176" s="92">
        <f t="shared" ref="R176:R179" si="208">P176</f>
        <v>0</v>
      </c>
      <c r="S176" s="18">
        <f t="shared" ref="S176:S179" si="209">L176+Q176</f>
        <v>0</v>
      </c>
      <c r="T176" s="16"/>
      <c r="U176" s="18"/>
      <c r="V176" s="16"/>
      <c r="W176" s="18"/>
      <c r="X176" s="21">
        <v>0.06</v>
      </c>
      <c r="Y176" s="14">
        <v>0</v>
      </c>
      <c r="Z176" s="18">
        <f t="shared" ref="Z176:Z179" si="210">X176*Y176</f>
        <v>0</v>
      </c>
      <c r="AA176" s="14">
        <f t="shared" ref="AA176:AA179" si="211">Y176</f>
        <v>0</v>
      </c>
      <c r="AB176" s="18">
        <f t="shared" ref="AB176:AB179" si="212">U176+Z176</f>
        <v>0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0</v>
      </c>
      <c r="D180" s="84">
        <f>SUM(D176:D179)</f>
        <v>0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0</v>
      </c>
      <c r="Q180" s="84">
        <f t="shared" si="215"/>
        <v>0</v>
      </c>
      <c r="R180" s="276">
        <f t="shared" si="215"/>
        <v>0</v>
      </c>
      <c r="S180" s="84">
        <f t="shared" si="215"/>
        <v>0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0</v>
      </c>
      <c r="Z180" s="84">
        <f t="shared" si="217"/>
        <v>0</v>
      </c>
      <c r="AA180" s="276">
        <f t="shared" si="217"/>
        <v>0</v>
      </c>
      <c r="AB180" s="84">
        <f t="shared" si="217"/>
        <v>0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1000</v>
      </c>
      <c r="Q184" s="18">
        <f t="shared" si="219"/>
        <v>100</v>
      </c>
      <c r="R184" s="92">
        <f t="shared" si="220"/>
        <v>1000</v>
      </c>
      <c r="S184" s="18">
        <f t="shared" si="221"/>
        <v>100</v>
      </c>
      <c r="T184" s="16"/>
      <c r="U184" s="18"/>
      <c r="V184" s="16"/>
      <c r="W184" s="18"/>
      <c r="X184" s="21">
        <v>0.1</v>
      </c>
      <c r="Y184" s="14">
        <v>1000</v>
      </c>
      <c r="Z184" s="18">
        <f t="shared" si="222"/>
        <v>100</v>
      </c>
      <c r="AA184" s="14">
        <f t="shared" si="223"/>
        <v>1000</v>
      </c>
      <c r="AB184" s="18">
        <f t="shared" si="224"/>
        <v>100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1000</v>
      </c>
      <c r="Q186" s="84">
        <f t="shared" si="227"/>
        <v>100</v>
      </c>
      <c r="R186" s="276">
        <f t="shared" si="227"/>
        <v>1000</v>
      </c>
      <c r="S186" s="84">
        <f t="shared" si="227"/>
        <v>100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1000</v>
      </c>
      <c r="Z186" s="84">
        <f t="shared" si="229"/>
        <v>100</v>
      </c>
      <c r="AA186" s="276">
        <f t="shared" si="229"/>
        <v>1000</v>
      </c>
      <c r="AB186" s="84">
        <f t="shared" si="229"/>
        <v>100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40</v>
      </c>
      <c r="Q190" s="18">
        <f t="shared" si="231"/>
        <v>1.2</v>
      </c>
      <c r="R190" s="92">
        <f t="shared" si="232"/>
        <v>40</v>
      </c>
      <c r="S190" s="18">
        <f t="shared" si="233"/>
        <v>1.2</v>
      </c>
      <c r="T190" s="16"/>
      <c r="U190" s="18"/>
      <c r="V190" s="16"/>
      <c r="W190" s="18"/>
      <c r="X190" s="21">
        <v>0.03</v>
      </c>
      <c r="Y190" s="14">
        <v>40</v>
      </c>
      <c r="Z190" s="18">
        <f t="shared" si="234"/>
        <v>1.2</v>
      </c>
      <c r="AA190" s="14">
        <f t="shared" si="235"/>
        <v>40</v>
      </c>
      <c r="AB190" s="18">
        <f t="shared" si="236"/>
        <v>1.2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40</v>
      </c>
      <c r="Q192" s="84">
        <f t="shared" si="239"/>
        <v>1.2</v>
      </c>
      <c r="R192" s="276">
        <f t="shared" si="239"/>
        <v>40</v>
      </c>
      <c r="S192" s="84">
        <f t="shared" si="239"/>
        <v>1.2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40</v>
      </c>
      <c r="Z192" s="84">
        <f t="shared" si="241"/>
        <v>1.2</v>
      </c>
      <c r="AA192" s="276">
        <f t="shared" si="241"/>
        <v>40</v>
      </c>
      <c r="AB192" s="84">
        <f t="shared" si="241"/>
        <v>1.2</v>
      </c>
    </row>
    <row r="193" spans="1:28" s="50" customFormat="1">
      <c r="A193" s="46"/>
      <c r="B193" s="82" t="s">
        <v>10</v>
      </c>
      <c r="C193" s="83">
        <f>C156+C162+C168+C174+C180+C186+C192</f>
        <v>955</v>
      </c>
      <c r="D193" s="84">
        <f>D156+D162+D168+D174+D180+D186+D192</f>
        <v>51</v>
      </c>
      <c r="E193" s="83">
        <f>E156+E162+E168+E174+E180+E186+E192</f>
        <v>489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1771</v>
      </c>
      <c r="Q193" s="84">
        <f t="shared" si="244"/>
        <v>123.13000000000001</v>
      </c>
      <c r="R193" s="276">
        <f t="shared" si="244"/>
        <v>1771</v>
      </c>
      <c r="S193" s="84">
        <f t="shared" si="244"/>
        <v>123.13000000000001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1668</v>
      </c>
      <c r="Z193" s="84">
        <f t="shared" si="246"/>
        <v>120.04</v>
      </c>
      <c r="AA193" s="276">
        <f t="shared" si="246"/>
        <v>1668</v>
      </c>
      <c r="AB193" s="84">
        <f t="shared" si="246"/>
        <v>120.04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12096</v>
      </c>
      <c r="Q197" s="212">
        <f t="shared" ref="Q197:Q205" si="248">O197*P197</f>
        <v>18.144000000000002</v>
      </c>
      <c r="R197" s="313">
        <f t="shared" ref="R197:R205" si="249">P197</f>
        <v>12096</v>
      </c>
      <c r="S197" s="212">
        <f t="shared" ref="S197:S205" si="250">L197+Q197</f>
        <v>18.144000000000002</v>
      </c>
      <c r="T197" s="335"/>
      <c r="U197" s="212"/>
      <c r="V197" s="335"/>
      <c r="W197" s="212"/>
      <c r="X197" s="338">
        <v>1.5E-3</v>
      </c>
      <c r="Y197" s="214">
        <v>12096</v>
      </c>
      <c r="Z197" s="212">
        <f t="shared" ref="Z197:Z205" si="251">X197*Y197</f>
        <v>18.144000000000002</v>
      </c>
      <c r="AA197" s="214">
        <f t="shared" ref="AA197:AA205" si="252">Y197</f>
        <v>12096</v>
      </c>
      <c r="AB197" s="212">
        <f t="shared" ref="AB197:AB205" si="253">U197+Z197</f>
        <v>18.144000000000002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17</v>
      </c>
      <c r="Q198" s="212">
        <f t="shared" si="248"/>
        <v>2.5500000000000002E-2</v>
      </c>
      <c r="R198" s="313">
        <f t="shared" si="249"/>
        <v>17</v>
      </c>
      <c r="S198" s="212">
        <f t="shared" si="250"/>
        <v>2.5500000000000002E-2</v>
      </c>
      <c r="T198" s="335"/>
      <c r="U198" s="212"/>
      <c r="V198" s="335"/>
      <c r="W198" s="212"/>
      <c r="X198" s="338">
        <v>1.5E-3</v>
      </c>
      <c r="Y198" s="214">
        <v>17</v>
      </c>
      <c r="Z198" s="212">
        <f t="shared" si="251"/>
        <v>2.5500000000000002E-2</v>
      </c>
      <c r="AA198" s="214">
        <f t="shared" si="252"/>
        <v>17</v>
      </c>
      <c r="AB198" s="212">
        <f t="shared" si="253"/>
        <v>2.5500000000000002E-2</v>
      </c>
    </row>
    <row r="199" spans="1:28" s="339" customFormat="1">
      <c r="A199" s="211"/>
      <c r="B199" s="335" t="s">
        <v>126</v>
      </c>
      <c r="C199" s="336">
        <v>4</v>
      </c>
      <c r="D199" s="212">
        <f>C199*0.0015</f>
        <v>6.0000000000000001E-3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12</v>
      </c>
      <c r="Q199" s="212">
        <f t="shared" si="248"/>
        <v>1.8000000000000002E-2</v>
      </c>
      <c r="R199" s="313">
        <f t="shared" si="249"/>
        <v>12</v>
      </c>
      <c r="S199" s="212">
        <f t="shared" si="250"/>
        <v>1.8000000000000002E-2</v>
      </c>
      <c r="T199" s="335"/>
      <c r="U199" s="212"/>
      <c r="V199" s="335"/>
      <c r="W199" s="212"/>
      <c r="X199" s="338">
        <v>1.5E-3</v>
      </c>
      <c r="Y199" s="214">
        <v>12</v>
      </c>
      <c r="Z199" s="212">
        <f t="shared" si="251"/>
        <v>1.8000000000000002E-2</v>
      </c>
      <c r="AA199" s="214">
        <f t="shared" si="252"/>
        <v>12</v>
      </c>
      <c r="AB199" s="212">
        <f t="shared" si="253"/>
        <v>1.8000000000000002E-2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17004</v>
      </c>
      <c r="Q200" s="212">
        <f t="shared" si="248"/>
        <v>25.506</v>
      </c>
      <c r="R200" s="313">
        <f t="shared" si="249"/>
        <v>17004</v>
      </c>
      <c r="S200" s="212">
        <f t="shared" si="250"/>
        <v>25.506</v>
      </c>
      <c r="T200" s="335"/>
      <c r="U200" s="212"/>
      <c r="V200" s="335"/>
      <c r="W200" s="212"/>
      <c r="X200" s="338">
        <v>1.5E-3</v>
      </c>
      <c r="Y200" s="214">
        <v>17004</v>
      </c>
      <c r="Z200" s="212">
        <f t="shared" si="251"/>
        <v>25.506</v>
      </c>
      <c r="AA200" s="214">
        <f t="shared" si="252"/>
        <v>17004</v>
      </c>
      <c r="AB200" s="212">
        <f t="shared" si="253"/>
        <v>25.506</v>
      </c>
    </row>
    <row r="201" spans="1:28" s="339" customFormat="1">
      <c r="A201" s="211"/>
      <c r="B201" s="335" t="s">
        <v>128</v>
      </c>
      <c r="C201" s="336">
        <v>22</v>
      </c>
      <c r="D201" s="212">
        <f>C201*0.0015</f>
        <v>3.3000000000000002E-2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13</v>
      </c>
      <c r="Q201" s="212">
        <f t="shared" si="248"/>
        <v>1.95E-2</v>
      </c>
      <c r="R201" s="313">
        <f t="shared" si="249"/>
        <v>13</v>
      </c>
      <c r="S201" s="212">
        <f t="shared" si="250"/>
        <v>1.95E-2</v>
      </c>
      <c r="T201" s="335"/>
      <c r="U201" s="212"/>
      <c r="V201" s="335"/>
      <c r="W201" s="212"/>
      <c r="X201" s="338">
        <v>1.5E-3</v>
      </c>
      <c r="Y201" s="214">
        <v>13</v>
      </c>
      <c r="Z201" s="212">
        <f t="shared" si="251"/>
        <v>1.95E-2</v>
      </c>
      <c r="AA201" s="214">
        <f t="shared" si="252"/>
        <v>13</v>
      </c>
      <c r="AB201" s="212">
        <f t="shared" si="253"/>
        <v>1.95E-2</v>
      </c>
    </row>
    <row r="202" spans="1:28" s="339" customFormat="1">
      <c r="A202" s="211"/>
      <c r="B202" s="335" t="s">
        <v>129</v>
      </c>
      <c r="C202" s="336">
        <v>26</v>
      </c>
      <c r="D202" s="212">
        <f>C202*0.0015</f>
        <v>3.9E-2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16</v>
      </c>
      <c r="Q202" s="212">
        <f t="shared" si="248"/>
        <v>2.4E-2</v>
      </c>
      <c r="R202" s="313">
        <f t="shared" si="249"/>
        <v>16</v>
      </c>
      <c r="S202" s="212">
        <f t="shared" si="250"/>
        <v>2.4E-2</v>
      </c>
      <c r="T202" s="335"/>
      <c r="U202" s="212"/>
      <c r="V202" s="335"/>
      <c r="W202" s="212"/>
      <c r="X202" s="338">
        <v>1.5E-3</v>
      </c>
      <c r="Y202" s="214">
        <v>16</v>
      </c>
      <c r="Z202" s="212">
        <f t="shared" si="251"/>
        <v>2.4E-2</v>
      </c>
      <c r="AA202" s="214">
        <f t="shared" si="252"/>
        <v>16</v>
      </c>
      <c r="AB202" s="212">
        <f t="shared" si="253"/>
        <v>2.4E-2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19604</v>
      </c>
      <c r="Q203" s="212">
        <f t="shared" si="248"/>
        <v>49.01</v>
      </c>
      <c r="R203" s="313">
        <f t="shared" si="249"/>
        <v>19604</v>
      </c>
      <c r="S203" s="212">
        <f t="shared" si="250"/>
        <v>49.01</v>
      </c>
      <c r="T203" s="335"/>
      <c r="U203" s="212"/>
      <c r="V203" s="335"/>
      <c r="W203" s="212"/>
      <c r="X203" s="338">
        <v>2.5000000000000001E-3</v>
      </c>
      <c r="Y203" s="214">
        <v>19604</v>
      </c>
      <c r="Z203" s="212">
        <f t="shared" si="251"/>
        <v>49.01</v>
      </c>
      <c r="AA203" s="214">
        <f t="shared" si="252"/>
        <v>19604</v>
      </c>
      <c r="AB203" s="212">
        <f t="shared" si="253"/>
        <v>49.01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69</v>
      </c>
      <c r="D204" s="212">
        <f>C204*0.0025</f>
        <v>0.17250000000000001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13</v>
      </c>
      <c r="Q204" s="212">
        <f t="shared" si="248"/>
        <v>3.2500000000000001E-2</v>
      </c>
      <c r="R204" s="313">
        <f t="shared" si="249"/>
        <v>13</v>
      </c>
      <c r="S204" s="212">
        <f t="shared" si="250"/>
        <v>3.2500000000000001E-2</v>
      </c>
      <c r="T204" s="335"/>
      <c r="U204" s="212"/>
      <c r="V204" s="335"/>
      <c r="W204" s="212"/>
      <c r="X204" s="338">
        <v>2.5000000000000001E-3</v>
      </c>
      <c r="Y204" s="214">
        <v>13</v>
      </c>
      <c r="Z204" s="212">
        <f t="shared" si="251"/>
        <v>3.2500000000000001E-2</v>
      </c>
      <c r="AA204" s="214">
        <f t="shared" si="252"/>
        <v>13</v>
      </c>
      <c r="AB204" s="212">
        <f t="shared" si="253"/>
        <v>3.2500000000000001E-2</v>
      </c>
    </row>
    <row r="205" spans="1:28">
      <c r="A205" s="8">
        <f>+A204+0.01</f>
        <v>7.0399999999999991</v>
      </c>
      <c r="B205" s="16" t="s">
        <v>132</v>
      </c>
      <c r="C205" s="17">
        <v>25</v>
      </c>
      <c r="D205" s="18">
        <f>C205*0.0025</f>
        <v>6.25E-2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31</v>
      </c>
      <c r="Q205" s="18">
        <f t="shared" si="248"/>
        <v>7.7499999999999999E-2</v>
      </c>
      <c r="R205" s="92">
        <f t="shared" si="249"/>
        <v>31</v>
      </c>
      <c r="S205" s="18">
        <f t="shared" si="250"/>
        <v>7.7499999999999999E-2</v>
      </c>
      <c r="T205" s="16"/>
      <c r="U205" s="18"/>
      <c r="V205" s="16"/>
      <c r="W205" s="18"/>
      <c r="X205" s="21">
        <v>2.5000000000000001E-3</v>
      </c>
      <c r="Y205" s="14">
        <v>31</v>
      </c>
      <c r="Z205" s="18">
        <f t="shared" si="251"/>
        <v>7.7499999999999999E-2</v>
      </c>
      <c r="AA205" s="14">
        <f t="shared" si="252"/>
        <v>31</v>
      </c>
      <c r="AB205" s="18">
        <f t="shared" si="253"/>
        <v>7.7499999999999999E-2</v>
      </c>
    </row>
    <row r="206" spans="1:28" s="50" customFormat="1">
      <c r="A206" s="46"/>
      <c r="B206" s="82" t="s">
        <v>104</v>
      </c>
      <c r="C206" s="83">
        <f>SUM(C197:C205)</f>
        <v>146</v>
      </c>
      <c r="D206" s="84">
        <f>SUM(D197:D205)</f>
        <v>0.313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48806</v>
      </c>
      <c r="Q206" s="84">
        <f t="shared" si="256"/>
        <v>92.856999999999999</v>
      </c>
      <c r="R206" s="276">
        <f t="shared" si="256"/>
        <v>48806</v>
      </c>
      <c r="S206" s="84">
        <f t="shared" si="256"/>
        <v>92.856999999999999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48806</v>
      </c>
      <c r="Z206" s="84">
        <f t="shared" si="258"/>
        <v>92.856999999999999</v>
      </c>
      <c r="AA206" s="276">
        <f t="shared" si="258"/>
        <v>48806</v>
      </c>
      <c r="AB206" s="84">
        <f t="shared" si="258"/>
        <v>92.856999999999999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35311</v>
      </c>
      <c r="D208" s="18">
        <v>141.244</v>
      </c>
      <c r="E208" s="17">
        <f>C208</f>
        <v>35311</v>
      </c>
      <c r="F208" s="18">
        <f>D208</f>
        <v>141.244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24530</v>
      </c>
      <c r="Q208" s="18">
        <f t="shared" ref="Q208:Q211" si="260">O208*P208</f>
        <v>98.12</v>
      </c>
      <c r="R208" s="92">
        <f t="shared" ref="R208:R211" si="261">P208</f>
        <v>24530</v>
      </c>
      <c r="S208" s="18">
        <f t="shared" ref="S208:S211" si="262">L208+Q208</f>
        <v>98.12</v>
      </c>
      <c r="T208" s="16"/>
      <c r="U208" s="18"/>
      <c r="V208" s="16"/>
      <c r="W208" s="18"/>
      <c r="X208" s="21">
        <v>4.0000000000000001E-3</v>
      </c>
      <c r="Y208" s="14">
        <v>24530</v>
      </c>
      <c r="Z208" s="18">
        <f t="shared" ref="Z208:Z211" si="263">X208*Y208</f>
        <v>98.12</v>
      </c>
      <c r="AA208" s="14">
        <f t="shared" ref="AA208:AA211" si="264">Y208</f>
        <v>24530</v>
      </c>
      <c r="AB208" s="18">
        <f t="shared" ref="AB208:AB211" si="265">U208+Z208</f>
        <v>98.12</v>
      </c>
    </row>
    <row r="209" spans="1:28">
      <c r="A209" s="8">
        <f>+A208+0.01</f>
        <v>8.02</v>
      </c>
      <c r="B209" s="16" t="s">
        <v>135</v>
      </c>
      <c r="C209" s="17">
        <v>7622</v>
      </c>
      <c r="D209" s="18">
        <v>30.488</v>
      </c>
      <c r="E209" s="17">
        <f t="shared" ref="E209:F211" si="266">C209</f>
        <v>7622</v>
      </c>
      <c r="F209" s="18">
        <f t="shared" si="266"/>
        <v>30.488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5234</v>
      </c>
      <c r="Q209" s="18">
        <f t="shared" si="260"/>
        <v>20.936</v>
      </c>
      <c r="R209" s="92">
        <f t="shared" si="261"/>
        <v>5234</v>
      </c>
      <c r="S209" s="18">
        <f t="shared" si="262"/>
        <v>20.936</v>
      </c>
      <c r="T209" s="16"/>
      <c r="U209" s="18"/>
      <c r="V209" s="16"/>
      <c r="W209" s="18"/>
      <c r="X209" s="21">
        <v>4.0000000000000001E-3</v>
      </c>
      <c r="Y209" s="14">
        <v>5234</v>
      </c>
      <c r="Z209" s="18">
        <f t="shared" si="263"/>
        <v>20.936</v>
      </c>
      <c r="AA209" s="14">
        <f t="shared" si="264"/>
        <v>5234</v>
      </c>
      <c r="AB209" s="18">
        <f t="shared" si="265"/>
        <v>20.936</v>
      </c>
    </row>
    <row r="210" spans="1:28">
      <c r="A210" s="8">
        <f>+A209+0.01</f>
        <v>8.0299999999999994</v>
      </c>
      <c r="B210" s="16" t="s">
        <v>136</v>
      </c>
      <c r="C210" s="17">
        <v>3793</v>
      </c>
      <c r="D210" s="18">
        <v>15.172000000000001</v>
      </c>
      <c r="E210" s="17">
        <f t="shared" si="266"/>
        <v>3793</v>
      </c>
      <c r="F210" s="18">
        <f t="shared" si="266"/>
        <v>15.172000000000001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2983</v>
      </c>
      <c r="Q210" s="18">
        <f t="shared" si="260"/>
        <v>11.932</v>
      </c>
      <c r="R210" s="92">
        <f t="shared" si="261"/>
        <v>2983</v>
      </c>
      <c r="S210" s="18">
        <f t="shared" si="262"/>
        <v>11.932</v>
      </c>
      <c r="T210" s="16"/>
      <c r="U210" s="18"/>
      <c r="V210" s="16"/>
      <c r="W210" s="18"/>
      <c r="X210" s="21">
        <v>4.0000000000000001E-3</v>
      </c>
      <c r="Y210" s="14">
        <v>2983</v>
      </c>
      <c r="Z210" s="18">
        <f t="shared" si="263"/>
        <v>11.932</v>
      </c>
      <c r="AA210" s="14">
        <f t="shared" si="264"/>
        <v>2983</v>
      </c>
      <c r="AB210" s="18">
        <f t="shared" si="265"/>
        <v>11.932</v>
      </c>
    </row>
    <row r="211" spans="1:28">
      <c r="A211" s="8">
        <f>+A210+0.01</f>
        <v>8.0399999999999991</v>
      </c>
      <c r="B211" s="16" t="s">
        <v>137</v>
      </c>
      <c r="C211" s="17">
        <v>20320</v>
      </c>
      <c r="D211" s="18">
        <v>81.28</v>
      </c>
      <c r="E211" s="17">
        <f t="shared" si="266"/>
        <v>20320</v>
      </c>
      <c r="F211" s="18">
        <f t="shared" si="266"/>
        <v>81.28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15105</v>
      </c>
      <c r="Q211" s="18">
        <f t="shared" si="260"/>
        <v>60.42</v>
      </c>
      <c r="R211" s="92">
        <f t="shared" si="261"/>
        <v>15105</v>
      </c>
      <c r="S211" s="18">
        <f t="shared" si="262"/>
        <v>60.42</v>
      </c>
      <c r="T211" s="16"/>
      <c r="U211" s="18"/>
      <c r="V211" s="16"/>
      <c r="W211" s="18"/>
      <c r="X211" s="21">
        <v>4.0000000000000001E-3</v>
      </c>
      <c r="Y211" s="14">
        <v>15105</v>
      </c>
      <c r="Z211" s="18">
        <f t="shared" si="263"/>
        <v>60.42</v>
      </c>
      <c r="AA211" s="14">
        <f t="shared" si="264"/>
        <v>15105</v>
      </c>
      <c r="AB211" s="18">
        <f t="shared" si="265"/>
        <v>60.42</v>
      </c>
    </row>
    <row r="212" spans="1:28" s="50" customFormat="1">
      <c r="A212" s="46"/>
      <c r="B212" s="82" t="s">
        <v>106</v>
      </c>
      <c r="C212" s="83">
        <f>SUM(C208:C211)</f>
        <v>67046</v>
      </c>
      <c r="D212" s="84">
        <f>SUM(D208:D211)</f>
        <v>268.18399999999997</v>
      </c>
      <c r="E212" s="83">
        <f>SUM(E208:E211)</f>
        <v>67046</v>
      </c>
      <c r="F212" s="84">
        <f>SUM(F208:F211)</f>
        <v>268.18399999999997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47852</v>
      </c>
      <c r="Q212" s="84">
        <f t="shared" si="269"/>
        <v>191.40800000000002</v>
      </c>
      <c r="R212" s="276">
        <f t="shared" si="269"/>
        <v>47852</v>
      </c>
      <c r="S212" s="84">
        <f t="shared" si="269"/>
        <v>191.40800000000002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47852</v>
      </c>
      <c r="Z212" s="84">
        <f>SUM(Z208:Z211)</f>
        <v>191.40800000000002</v>
      </c>
      <c r="AA212" s="276">
        <f>SUM(AA208:AA211)</f>
        <v>47852</v>
      </c>
      <c r="AB212" s="84">
        <f>SUM(AB208:AB211)</f>
        <v>191.40800000000002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72</v>
      </c>
      <c r="D241" s="164">
        <f>C241*0.429*12</f>
        <v>370.65599999999995</v>
      </c>
      <c r="E241" s="163">
        <f>C241</f>
        <v>72</v>
      </c>
      <c r="F241" s="164">
        <f>D241</f>
        <v>370.65599999999995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72</v>
      </c>
      <c r="Q241" s="18">
        <f t="shared" ref="Q241:Q254" si="299">O241*P241*12</f>
        <v>393.98400000000004</v>
      </c>
      <c r="R241" s="92">
        <f t="shared" ref="R241:R257" si="300">P241</f>
        <v>72</v>
      </c>
      <c r="S241" s="18">
        <f t="shared" ref="S241:S257" si="301">L241+Q241</f>
        <v>393.98400000000004</v>
      </c>
      <c r="T241" s="162"/>
      <c r="U241" s="164"/>
      <c r="V241" s="162"/>
      <c r="W241" s="164"/>
      <c r="X241" s="166">
        <v>0.45600000000000002</v>
      </c>
      <c r="Y241" s="331">
        <v>72</v>
      </c>
      <c r="Z241" s="121">
        <f>X241*Y241*12</f>
        <v>393.98400000000004</v>
      </c>
      <c r="AA241" s="321">
        <f>Y241</f>
        <v>72</v>
      </c>
      <c r="AB241" s="121">
        <f>U241+Z241</f>
        <v>393.98400000000004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33</v>
      </c>
      <c r="D246" s="176">
        <f>C246*0.6006*12</f>
        <v>237.83760000000001</v>
      </c>
      <c r="E246" s="163">
        <f t="shared" ref="E246:E248" si="309">C246</f>
        <v>33</v>
      </c>
      <c r="F246" s="164">
        <f t="shared" ref="F246:F248" si="310">D246</f>
        <v>237.83760000000001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33</v>
      </c>
      <c r="Q246" s="18">
        <f t="shared" si="299"/>
        <v>253.04399999999998</v>
      </c>
      <c r="R246" s="92">
        <f t="shared" si="300"/>
        <v>33</v>
      </c>
      <c r="S246" s="18">
        <f t="shared" si="301"/>
        <v>253.04399999999998</v>
      </c>
      <c r="T246" s="174"/>
      <c r="U246" s="176"/>
      <c r="V246" s="174"/>
      <c r="W246" s="176"/>
      <c r="X246" s="177">
        <v>0.63900000000000001</v>
      </c>
      <c r="Y246" s="278">
        <v>33</v>
      </c>
      <c r="Z246" s="121">
        <f t="shared" ref="Z246:Z254" si="311">X246*Y246*12</f>
        <v>253.04399999999998</v>
      </c>
      <c r="AA246" s="321">
        <f t="shared" si="306"/>
        <v>33</v>
      </c>
      <c r="AB246" s="121">
        <f t="shared" ref="AB246:AB257" si="312">U246+Z246</f>
        <v>253.04399999999998</v>
      </c>
    </row>
    <row r="247" spans="1:28" s="125" customFormat="1">
      <c r="A247" s="118"/>
      <c r="B247" s="174" t="s">
        <v>151</v>
      </c>
      <c r="C247" s="175">
        <f t="shared" si="308"/>
        <v>28</v>
      </c>
      <c r="D247" s="176">
        <f t="shared" ref="D247:D248" si="313">C247*0.6006*12</f>
        <v>201.80160000000001</v>
      </c>
      <c r="E247" s="163">
        <f t="shared" si="309"/>
        <v>28</v>
      </c>
      <c r="F247" s="164">
        <f t="shared" si="310"/>
        <v>201.80160000000001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28</v>
      </c>
      <c r="Q247" s="18">
        <f t="shared" si="299"/>
        <v>214.70400000000001</v>
      </c>
      <c r="R247" s="92">
        <f t="shared" si="300"/>
        <v>28</v>
      </c>
      <c r="S247" s="18">
        <f t="shared" si="301"/>
        <v>214.70400000000001</v>
      </c>
      <c r="T247" s="174"/>
      <c r="U247" s="176"/>
      <c r="V247" s="174"/>
      <c r="W247" s="176"/>
      <c r="X247" s="177">
        <v>0.63900000000000001</v>
      </c>
      <c r="Y247" s="278">
        <v>28</v>
      </c>
      <c r="Z247" s="121">
        <f t="shared" si="311"/>
        <v>214.70400000000001</v>
      </c>
      <c r="AA247" s="321">
        <f t="shared" si="306"/>
        <v>28</v>
      </c>
      <c r="AB247" s="121">
        <f t="shared" si="312"/>
        <v>214.70400000000001</v>
      </c>
    </row>
    <row r="248" spans="1:28" s="125" customFormat="1">
      <c r="A248" s="118"/>
      <c r="B248" s="174" t="s">
        <v>152</v>
      </c>
      <c r="C248" s="175">
        <f t="shared" si="308"/>
        <v>30</v>
      </c>
      <c r="D248" s="176">
        <f t="shared" si="313"/>
        <v>216.21600000000001</v>
      </c>
      <c r="E248" s="163">
        <f t="shared" si="309"/>
        <v>30</v>
      </c>
      <c r="F248" s="164">
        <f t="shared" si="310"/>
        <v>216.21600000000001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30</v>
      </c>
      <c r="Q248" s="18">
        <f t="shared" si="299"/>
        <v>230.04000000000002</v>
      </c>
      <c r="R248" s="92">
        <f t="shared" si="300"/>
        <v>30</v>
      </c>
      <c r="S248" s="18">
        <f t="shared" si="301"/>
        <v>230.04000000000002</v>
      </c>
      <c r="T248" s="174"/>
      <c r="U248" s="176"/>
      <c r="V248" s="174"/>
      <c r="W248" s="176"/>
      <c r="X248" s="177">
        <v>0.63900000000000001</v>
      </c>
      <c r="Y248" s="278">
        <v>30</v>
      </c>
      <c r="Z248" s="121">
        <f t="shared" si="311"/>
        <v>230.04000000000002</v>
      </c>
      <c r="AA248" s="321">
        <f t="shared" si="306"/>
        <v>30</v>
      </c>
      <c r="AB248" s="121">
        <f t="shared" si="312"/>
        <v>230.04000000000002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43</v>
      </c>
      <c r="D255" s="176">
        <f>C255*0.12*10</f>
        <v>51.6</v>
      </c>
      <c r="E255" s="163">
        <f t="shared" ref="E255:E257" si="314">C255</f>
        <v>43</v>
      </c>
      <c r="F255" s="164">
        <f t="shared" ref="F255:F257" si="315">D255</f>
        <v>51.6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43</v>
      </c>
      <c r="Q255" s="18">
        <f>O255*P255*10</f>
        <v>51.6</v>
      </c>
      <c r="R255" s="92">
        <f t="shared" si="300"/>
        <v>43</v>
      </c>
      <c r="S255" s="18">
        <f t="shared" si="301"/>
        <v>51.6</v>
      </c>
      <c r="T255" s="178"/>
      <c r="U255" s="176"/>
      <c r="V255" s="178"/>
      <c r="W255" s="176"/>
      <c r="X255" s="177">
        <v>0.12</v>
      </c>
      <c r="Y255" s="278">
        <v>43</v>
      </c>
      <c r="Z255" s="18">
        <f t="shared" ref="Z255:Z257" si="316">X255*Y255*10</f>
        <v>51.6</v>
      </c>
      <c r="AA255" s="321">
        <f t="shared" si="306"/>
        <v>43</v>
      </c>
      <c r="AB255" s="121">
        <f t="shared" si="312"/>
        <v>51.6</v>
      </c>
    </row>
    <row r="256" spans="1:28" s="125" customFormat="1">
      <c r="A256" s="118"/>
      <c r="B256" s="178" t="s">
        <v>157</v>
      </c>
      <c r="C256" s="175">
        <f t="shared" ref="C256:C257" si="317">P256</f>
        <v>34</v>
      </c>
      <c r="D256" s="176">
        <f t="shared" ref="D256:D257" si="318">C256*0.12*10</f>
        <v>40.799999999999997</v>
      </c>
      <c r="E256" s="163">
        <f t="shared" si="314"/>
        <v>34</v>
      </c>
      <c r="F256" s="164">
        <f t="shared" si="315"/>
        <v>40.799999999999997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34</v>
      </c>
      <c r="Q256" s="18">
        <f>O256*P256*10</f>
        <v>40.799999999999997</v>
      </c>
      <c r="R256" s="92">
        <f t="shared" si="300"/>
        <v>34</v>
      </c>
      <c r="S256" s="18">
        <f t="shared" si="301"/>
        <v>40.799999999999997</v>
      </c>
      <c r="T256" s="178"/>
      <c r="U256" s="176"/>
      <c r="V256" s="178"/>
      <c r="W256" s="176"/>
      <c r="X256" s="177">
        <v>0.12</v>
      </c>
      <c r="Y256" s="278">
        <v>34</v>
      </c>
      <c r="Z256" s="18">
        <f t="shared" si="316"/>
        <v>40.799999999999997</v>
      </c>
      <c r="AA256" s="321">
        <f t="shared" si="306"/>
        <v>34</v>
      </c>
      <c r="AB256" s="121">
        <f t="shared" si="312"/>
        <v>40.799999999999997</v>
      </c>
    </row>
    <row r="257" spans="1:28" s="125" customFormat="1">
      <c r="A257" s="118"/>
      <c r="B257" s="178" t="s">
        <v>167</v>
      </c>
      <c r="C257" s="175">
        <f t="shared" si="317"/>
        <v>45</v>
      </c>
      <c r="D257" s="176">
        <f t="shared" si="318"/>
        <v>53.999999999999993</v>
      </c>
      <c r="E257" s="163">
        <f t="shared" si="314"/>
        <v>45</v>
      </c>
      <c r="F257" s="164">
        <f t="shared" si="315"/>
        <v>53.999999999999993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45</v>
      </c>
      <c r="Q257" s="18">
        <f>O257*P257*10</f>
        <v>53.999999999999993</v>
      </c>
      <c r="R257" s="92">
        <f t="shared" si="300"/>
        <v>45</v>
      </c>
      <c r="S257" s="18">
        <f t="shared" si="301"/>
        <v>53.999999999999993</v>
      </c>
      <c r="T257" s="178"/>
      <c r="U257" s="176"/>
      <c r="V257" s="178"/>
      <c r="W257" s="176"/>
      <c r="X257" s="177">
        <v>0.12</v>
      </c>
      <c r="Y257" s="278">
        <v>45</v>
      </c>
      <c r="Z257" s="18">
        <f t="shared" si="316"/>
        <v>53.999999999999993</v>
      </c>
      <c r="AA257" s="321">
        <f t="shared" si="306"/>
        <v>45</v>
      </c>
      <c r="AB257" s="121">
        <f t="shared" si="312"/>
        <v>53.999999999999993</v>
      </c>
    </row>
    <row r="258" spans="1:28" s="50" customFormat="1">
      <c r="A258" s="179"/>
      <c r="B258" s="159" t="s">
        <v>106</v>
      </c>
      <c r="C258" s="160">
        <f>SUM(C241:C257)</f>
        <v>285</v>
      </c>
      <c r="D258" s="161">
        <f>SUM(D241:D257)</f>
        <v>1172.9111999999998</v>
      </c>
      <c r="E258" s="160">
        <f>SUM(E241:E257)</f>
        <v>285</v>
      </c>
      <c r="F258" s="161">
        <f>SUM(F241:F257)</f>
        <v>1172.9111999999998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285</v>
      </c>
      <c r="Q258" s="161">
        <f t="shared" si="321"/>
        <v>1238.1719999999998</v>
      </c>
      <c r="R258" s="301">
        <f t="shared" si="321"/>
        <v>285</v>
      </c>
      <c r="S258" s="161">
        <f t="shared" si="321"/>
        <v>1238.1719999999998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285</v>
      </c>
      <c r="Z258" s="161">
        <f t="shared" si="323"/>
        <v>1238.1719999999998</v>
      </c>
      <c r="AA258" s="301">
        <f t="shared" si="323"/>
        <v>285</v>
      </c>
      <c r="AB258" s="161">
        <f t="shared" si="323"/>
        <v>1238.1719999999998</v>
      </c>
    </row>
    <row r="259" spans="1:28" s="50" customFormat="1">
      <c r="A259" s="179"/>
      <c r="B259" s="180" t="s">
        <v>10</v>
      </c>
      <c r="C259" s="181">
        <f>C258</f>
        <v>285</v>
      </c>
      <c r="D259" s="182">
        <f>D258</f>
        <v>1172.9111999999998</v>
      </c>
      <c r="E259" s="181">
        <f>E258</f>
        <v>285</v>
      </c>
      <c r="F259" s="182">
        <f>F258</f>
        <v>1172.9111999999998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285</v>
      </c>
      <c r="Q259" s="182">
        <f t="shared" si="326"/>
        <v>1238.1719999999998</v>
      </c>
      <c r="R259" s="304">
        <f t="shared" si="326"/>
        <v>285</v>
      </c>
      <c r="S259" s="182">
        <f t="shared" si="326"/>
        <v>1238.1719999999998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285</v>
      </c>
      <c r="Z259" s="182">
        <f t="shared" si="328"/>
        <v>1238.1719999999998</v>
      </c>
      <c r="AA259" s="304">
        <f t="shared" si="328"/>
        <v>285</v>
      </c>
      <c r="AB259" s="182">
        <f t="shared" si="328"/>
        <v>1238.1719999999998</v>
      </c>
    </row>
    <row r="260" spans="1:28" s="50" customFormat="1">
      <c r="A260" s="179"/>
      <c r="B260" s="180" t="s">
        <v>168</v>
      </c>
      <c r="C260" s="181">
        <f>C238+C259</f>
        <v>285</v>
      </c>
      <c r="D260" s="182">
        <f>D238+D259</f>
        <v>1172.9111999999998</v>
      </c>
      <c r="E260" s="181">
        <f>E238+E259</f>
        <v>285</v>
      </c>
      <c r="F260" s="182">
        <f>F238+F259</f>
        <v>1172.9111999999998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285</v>
      </c>
      <c r="Q260" s="182">
        <f t="shared" si="331"/>
        <v>1238.1719999999998</v>
      </c>
      <c r="R260" s="304">
        <f t="shared" si="331"/>
        <v>285</v>
      </c>
      <c r="S260" s="182">
        <f t="shared" si="331"/>
        <v>1238.1719999999998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285</v>
      </c>
      <c r="Z260" s="182">
        <f t="shared" si="333"/>
        <v>1238.1719999999998</v>
      </c>
      <c r="AA260" s="304">
        <f t="shared" si="333"/>
        <v>285</v>
      </c>
      <c r="AB260" s="182">
        <f t="shared" si="333"/>
        <v>1238.1719999999998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519</v>
      </c>
      <c r="D264" s="18">
        <v>3.633</v>
      </c>
      <c r="E264" s="19">
        <v>510</v>
      </c>
      <c r="F264" s="18">
        <v>3.57</v>
      </c>
      <c r="G264" s="241">
        <f t="shared" ref="G264:G270" si="334">E264/C264*100</f>
        <v>98.265895953757223</v>
      </c>
      <c r="H264" s="18">
        <f t="shared" ref="H264:H270" si="335">F264/D264*100</f>
        <v>98.265895953757223</v>
      </c>
      <c r="I264" s="16"/>
      <c r="J264" s="20"/>
      <c r="K264" s="16"/>
      <c r="L264" s="18"/>
      <c r="M264" s="16"/>
      <c r="N264" s="18"/>
      <c r="O264" s="21">
        <v>0.01</v>
      </c>
      <c r="P264" s="92">
        <v>516</v>
      </c>
      <c r="Q264" s="18">
        <f>O264*P264</f>
        <v>5.16</v>
      </c>
      <c r="R264" s="92">
        <f>P264</f>
        <v>516</v>
      </c>
      <c r="S264" s="18">
        <f>L264+Q264</f>
        <v>5.16</v>
      </c>
      <c r="T264" s="16"/>
      <c r="U264" s="18"/>
      <c r="V264" s="16"/>
      <c r="W264" s="18"/>
      <c r="X264" s="21">
        <v>0.01</v>
      </c>
      <c r="Y264" s="14">
        <v>516</v>
      </c>
      <c r="Z264" s="18">
        <f>X264*Y264</f>
        <v>5.16</v>
      </c>
      <c r="AA264" s="14">
        <f>Y264</f>
        <v>516</v>
      </c>
      <c r="AB264" s="18">
        <f>U264+Z264</f>
        <v>5.16</v>
      </c>
    </row>
    <row r="265" spans="1:28" s="66" customFormat="1">
      <c r="A265" s="8"/>
      <c r="B265" s="16" t="s">
        <v>172</v>
      </c>
      <c r="C265" s="17">
        <v>589</v>
      </c>
      <c r="D265" s="18">
        <v>4.1230000000000002</v>
      </c>
      <c r="E265" s="19">
        <v>569</v>
      </c>
      <c r="F265" s="18">
        <v>2.56</v>
      </c>
      <c r="G265" s="241">
        <f t="shared" si="334"/>
        <v>96.604414261460107</v>
      </c>
      <c r="H265" s="18">
        <f t="shared" si="335"/>
        <v>62.090710647586711</v>
      </c>
      <c r="I265" s="16"/>
      <c r="J265" s="20"/>
      <c r="K265" s="16"/>
      <c r="L265" s="18"/>
      <c r="M265" s="16"/>
      <c r="N265" s="18"/>
      <c r="O265" s="21">
        <v>0.01</v>
      </c>
      <c r="P265" s="92">
        <v>594</v>
      </c>
      <c r="Q265" s="18">
        <f t="shared" ref="Q265:Q282" si="336">O265*P265</f>
        <v>5.94</v>
      </c>
      <c r="R265" s="92">
        <f t="shared" ref="R265:R282" si="337">P265</f>
        <v>594</v>
      </c>
      <c r="S265" s="18">
        <f t="shared" ref="S265:S282" si="338">L265+Q265</f>
        <v>5.94</v>
      </c>
      <c r="T265" s="16"/>
      <c r="U265" s="18"/>
      <c r="V265" s="16"/>
      <c r="W265" s="18"/>
      <c r="X265" s="21">
        <v>0.01</v>
      </c>
      <c r="Y265" s="14">
        <v>594</v>
      </c>
      <c r="Z265" s="18">
        <f t="shared" ref="Z265:Z270" si="339">X265*Y265</f>
        <v>5.94</v>
      </c>
      <c r="AA265" s="14">
        <f t="shared" ref="AA265:AA270" si="340">Y265</f>
        <v>594</v>
      </c>
      <c r="AB265" s="18">
        <f t="shared" ref="AB265:AB270" si="341">U265+Z265</f>
        <v>5.94</v>
      </c>
    </row>
    <row r="266" spans="1:28" s="66" customFormat="1">
      <c r="A266" s="8"/>
      <c r="B266" s="16" t="s">
        <v>173</v>
      </c>
      <c r="C266" s="17">
        <v>772</v>
      </c>
      <c r="D266" s="18">
        <v>5.4039999999999999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766</v>
      </c>
      <c r="Q266" s="18">
        <f t="shared" si="336"/>
        <v>7.66</v>
      </c>
      <c r="R266" s="92">
        <f t="shared" si="337"/>
        <v>766</v>
      </c>
      <c r="S266" s="18">
        <f t="shared" si="338"/>
        <v>7.66</v>
      </c>
      <c r="T266" s="16"/>
      <c r="U266" s="18"/>
      <c r="V266" s="16"/>
      <c r="W266" s="18"/>
      <c r="X266" s="21">
        <v>0.01</v>
      </c>
      <c r="Y266" s="14">
        <v>766</v>
      </c>
      <c r="Z266" s="18">
        <f t="shared" si="339"/>
        <v>7.66</v>
      </c>
      <c r="AA266" s="14">
        <f t="shared" si="340"/>
        <v>766</v>
      </c>
      <c r="AB266" s="18">
        <f t="shared" si="341"/>
        <v>7.66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519</v>
      </c>
      <c r="D268" s="18">
        <v>3.1139999999999999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516</v>
      </c>
      <c r="Q268" s="18">
        <f t="shared" si="336"/>
        <v>5.16</v>
      </c>
      <c r="R268" s="92">
        <f t="shared" si="337"/>
        <v>516</v>
      </c>
      <c r="S268" s="18">
        <f t="shared" si="338"/>
        <v>5.16</v>
      </c>
      <c r="T268" s="16"/>
      <c r="U268" s="18"/>
      <c r="V268" s="16"/>
      <c r="W268" s="18"/>
      <c r="X268" s="21">
        <v>0.01</v>
      </c>
      <c r="Y268" s="14">
        <f>Y264</f>
        <v>516</v>
      </c>
      <c r="Z268" s="18">
        <f t="shared" si="339"/>
        <v>5.16</v>
      </c>
      <c r="AA268" s="14">
        <f t="shared" si="340"/>
        <v>516</v>
      </c>
      <c r="AB268" s="18">
        <f t="shared" si="341"/>
        <v>5.16</v>
      </c>
    </row>
    <row r="269" spans="1:28" s="66" customFormat="1">
      <c r="A269" s="8"/>
      <c r="B269" s="16" t="s">
        <v>172</v>
      </c>
      <c r="C269" s="17">
        <v>589</v>
      </c>
      <c r="D269" s="18">
        <v>3.5340000000000003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594</v>
      </c>
      <c r="Q269" s="18">
        <f t="shared" si="336"/>
        <v>5.94</v>
      </c>
      <c r="R269" s="92">
        <f t="shared" si="337"/>
        <v>594</v>
      </c>
      <c r="S269" s="18">
        <f t="shared" si="338"/>
        <v>5.94</v>
      </c>
      <c r="T269" s="16"/>
      <c r="U269" s="18"/>
      <c r="V269" s="16"/>
      <c r="W269" s="18"/>
      <c r="X269" s="21">
        <v>0.01</v>
      </c>
      <c r="Y269" s="14">
        <f>Y265</f>
        <v>594</v>
      </c>
      <c r="Z269" s="18">
        <f t="shared" si="339"/>
        <v>5.94</v>
      </c>
      <c r="AA269" s="14">
        <f t="shared" si="340"/>
        <v>594</v>
      </c>
      <c r="AB269" s="18">
        <f t="shared" si="341"/>
        <v>5.94</v>
      </c>
    </row>
    <row r="270" spans="1:28" s="66" customFormat="1">
      <c r="A270" s="8"/>
      <c r="B270" s="16" t="s">
        <v>173</v>
      </c>
      <c r="C270" s="17">
        <v>772</v>
      </c>
      <c r="D270" s="18">
        <v>4.6319999999999997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766</v>
      </c>
      <c r="Q270" s="18">
        <f t="shared" si="336"/>
        <v>7.66</v>
      </c>
      <c r="R270" s="92">
        <f t="shared" si="337"/>
        <v>766</v>
      </c>
      <c r="S270" s="18">
        <f t="shared" si="338"/>
        <v>7.66</v>
      </c>
      <c r="T270" s="16"/>
      <c r="U270" s="18"/>
      <c r="V270" s="16"/>
      <c r="W270" s="18"/>
      <c r="X270" s="21">
        <v>0.01</v>
      </c>
      <c r="Y270" s="14">
        <f>Y266</f>
        <v>766</v>
      </c>
      <c r="Z270" s="18">
        <f t="shared" si="339"/>
        <v>7.66</v>
      </c>
      <c r="AA270" s="14">
        <f t="shared" si="340"/>
        <v>766</v>
      </c>
      <c r="AB270" s="18">
        <f t="shared" si="341"/>
        <v>7.66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102</v>
      </c>
      <c r="Q282" s="18">
        <f t="shared" si="336"/>
        <v>2.04</v>
      </c>
      <c r="R282" s="92">
        <f t="shared" si="337"/>
        <v>102</v>
      </c>
      <c r="S282" s="18">
        <f t="shared" si="338"/>
        <v>2.04</v>
      </c>
      <c r="T282" s="16"/>
      <c r="U282" s="18"/>
      <c r="V282" s="16"/>
      <c r="W282" s="18"/>
      <c r="X282" s="21">
        <v>1.6E-2</v>
      </c>
      <c r="Y282" s="14">
        <v>102</v>
      </c>
      <c r="Z282" s="18">
        <f t="shared" si="343"/>
        <v>1.6320000000000001</v>
      </c>
      <c r="AA282" s="14">
        <f t="shared" si="344"/>
        <v>102</v>
      </c>
      <c r="AB282" s="18">
        <f t="shared" si="345"/>
        <v>1.6320000000000001</v>
      </c>
    </row>
    <row r="283" spans="1:28" s="50" customFormat="1">
      <c r="A283" s="46"/>
      <c r="B283" s="82" t="s">
        <v>106</v>
      </c>
      <c r="C283" s="83">
        <f>SUM(C268:C282)</f>
        <v>1940</v>
      </c>
      <c r="D283" s="84">
        <f>SUM(D264:D282)</f>
        <v>25.403999999999993</v>
      </c>
      <c r="E283" s="83">
        <f>SUM(E268:E282)</f>
        <v>56</v>
      </c>
      <c r="F283" s="84">
        <f>SUM(F264:F282)</f>
        <v>7.0139999999999985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2128</v>
      </c>
      <c r="Q283" s="84">
        <f t="shared" ref="Q283" si="355">SUM(Q264:Q282)</f>
        <v>42.64</v>
      </c>
      <c r="R283" s="276">
        <f t="shared" ref="R283" si="356">SUM(R268:R282)</f>
        <v>2128</v>
      </c>
      <c r="S283" s="84">
        <f t="shared" ref="S283" si="357">SUM(S264:S282)</f>
        <v>42.64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2128</v>
      </c>
      <c r="Z283" s="84">
        <f t="shared" ref="Z283" si="361">SUM(Z264:Z282)</f>
        <v>42.152000000000001</v>
      </c>
      <c r="AA283" s="276">
        <f t="shared" ref="AA283" si="362">SUM(AA268:AA282)</f>
        <v>2128</v>
      </c>
      <c r="AB283" s="84">
        <f t="shared" ref="AB283" si="363">SUM(AB264:AB282)</f>
        <v>42.152000000000001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18</v>
      </c>
      <c r="D287" s="185">
        <f>C287*12*0.16</f>
        <v>34.56</v>
      </c>
      <c r="E287" s="184">
        <f>C287</f>
        <v>18</v>
      </c>
      <c r="F287" s="185">
        <f>D287</f>
        <v>34.56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28</v>
      </c>
      <c r="Q287" s="18">
        <f>O287*P287*12</f>
        <v>59.135999999999996</v>
      </c>
      <c r="R287" s="92">
        <f t="shared" si="365"/>
        <v>28</v>
      </c>
      <c r="S287" s="18">
        <f t="shared" si="366"/>
        <v>59.135999999999996</v>
      </c>
      <c r="T287" s="183"/>
      <c r="U287" s="185"/>
      <c r="V287" s="183"/>
      <c r="W287" s="185"/>
      <c r="X287" s="188">
        <v>0.17599999999999999</v>
      </c>
      <c r="Y287" s="333">
        <v>28</v>
      </c>
      <c r="Z287" s="18">
        <f>X287*Y287*12</f>
        <v>59.135999999999996</v>
      </c>
      <c r="AA287" s="14">
        <f>Y287</f>
        <v>28</v>
      </c>
      <c r="AB287" s="18">
        <f>U287+Z287</f>
        <v>59.135999999999996</v>
      </c>
    </row>
    <row r="288" spans="1:28" s="66" customFormat="1">
      <c r="A288" s="8"/>
      <c r="B288" s="183" t="s">
        <v>188</v>
      </c>
      <c r="C288" s="184">
        <v>9</v>
      </c>
      <c r="D288" s="185">
        <f>C288*12*0.16</f>
        <v>17.28</v>
      </c>
      <c r="E288" s="184">
        <f t="shared" ref="E288:E296" si="368">C288</f>
        <v>9</v>
      </c>
      <c r="F288" s="185">
        <f t="shared" ref="F288:F296" si="369">D288</f>
        <v>17.28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14</v>
      </c>
      <c r="Q288" s="18">
        <f>O288*P288*12</f>
        <v>29.567999999999998</v>
      </c>
      <c r="R288" s="92">
        <f t="shared" si="365"/>
        <v>14</v>
      </c>
      <c r="S288" s="18">
        <f t="shared" si="366"/>
        <v>29.567999999999998</v>
      </c>
      <c r="T288" s="183"/>
      <c r="U288" s="185"/>
      <c r="V288" s="183"/>
      <c r="W288" s="185"/>
      <c r="X288" s="188">
        <v>0.17599999999999999</v>
      </c>
      <c r="Y288" s="333">
        <v>14</v>
      </c>
      <c r="Z288" s="18">
        <f t="shared" ref="Z288:Z290" si="370">X288*Y288*12</f>
        <v>29.567999999999998</v>
      </c>
      <c r="AA288" s="14">
        <f t="shared" ref="AA288:AA290" si="371">Y288</f>
        <v>14</v>
      </c>
      <c r="AB288" s="18">
        <f t="shared" ref="AB288:AB290" si="372">U288+Z288</f>
        <v>29.567999999999998</v>
      </c>
    </row>
    <row r="289" spans="1:28" s="66" customFormat="1">
      <c r="A289" s="8"/>
      <c r="B289" s="183" t="s">
        <v>189</v>
      </c>
      <c r="C289" s="184">
        <v>9</v>
      </c>
      <c r="D289" s="185">
        <f>C289*12*0.16</f>
        <v>17.28</v>
      </c>
      <c r="E289" s="184">
        <f t="shared" si="368"/>
        <v>9</v>
      </c>
      <c r="F289" s="185">
        <f t="shared" si="369"/>
        <v>17.28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14</v>
      </c>
      <c r="Q289" s="18">
        <f>O289*P289*12</f>
        <v>29.567999999999998</v>
      </c>
      <c r="R289" s="92">
        <f t="shared" si="365"/>
        <v>14</v>
      </c>
      <c r="S289" s="18">
        <f t="shared" si="366"/>
        <v>29.567999999999998</v>
      </c>
      <c r="T289" s="183"/>
      <c r="U289" s="185"/>
      <c r="V289" s="183"/>
      <c r="W289" s="185"/>
      <c r="X289" s="188">
        <v>0.17599999999999999</v>
      </c>
      <c r="Y289" s="333">
        <v>14</v>
      </c>
      <c r="Z289" s="18">
        <f t="shared" si="370"/>
        <v>29.567999999999998</v>
      </c>
      <c r="AA289" s="14">
        <f t="shared" si="371"/>
        <v>14</v>
      </c>
      <c r="AB289" s="18">
        <f t="shared" si="372"/>
        <v>29.567999999999998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14</v>
      </c>
      <c r="Q290" s="18">
        <f>O290*P290*12</f>
        <v>20.16</v>
      </c>
      <c r="R290" s="92">
        <f t="shared" si="365"/>
        <v>14</v>
      </c>
      <c r="S290" s="18">
        <f t="shared" si="366"/>
        <v>20.16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9</v>
      </c>
      <c r="Q292" s="18">
        <f>O292*P292</f>
        <v>9</v>
      </c>
      <c r="R292" s="92">
        <f t="shared" si="365"/>
        <v>9</v>
      </c>
      <c r="S292" s="18">
        <f t="shared" si="366"/>
        <v>9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9</v>
      </c>
      <c r="D293" s="185">
        <f>C293*0.5</f>
        <v>4.5</v>
      </c>
      <c r="E293" s="184">
        <f t="shared" si="368"/>
        <v>9</v>
      </c>
      <c r="F293" s="185">
        <f t="shared" si="369"/>
        <v>4.5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14</v>
      </c>
      <c r="Q293" s="18">
        <f t="shared" ref="Q293:Q296" si="376">O293*P293</f>
        <v>7</v>
      </c>
      <c r="R293" s="92">
        <f t="shared" ref="R293:R296" si="377">P293</f>
        <v>14</v>
      </c>
      <c r="S293" s="18">
        <f t="shared" ref="S293:S296" si="378">L293+Q293</f>
        <v>7</v>
      </c>
      <c r="T293" s="16"/>
      <c r="U293" s="18"/>
      <c r="V293" s="16"/>
      <c r="W293" s="18"/>
      <c r="X293" s="21">
        <v>0.5</v>
      </c>
      <c r="Y293" s="14">
        <v>14</v>
      </c>
      <c r="Z293" s="18">
        <f t="shared" si="373"/>
        <v>7</v>
      </c>
      <c r="AA293" s="14">
        <f t="shared" si="374"/>
        <v>14</v>
      </c>
      <c r="AB293" s="18">
        <f t="shared" si="375"/>
        <v>7</v>
      </c>
    </row>
    <row r="294" spans="1:28" s="66" customFormat="1">
      <c r="A294" s="8">
        <f>+A293+0.01</f>
        <v>12.049999999999999</v>
      </c>
      <c r="B294" s="183" t="s">
        <v>193</v>
      </c>
      <c r="C294" s="184">
        <v>9</v>
      </c>
      <c r="D294" s="185">
        <f>C294*0.3</f>
        <v>2.6999999999999997</v>
      </c>
      <c r="E294" s="184">
        <f t="shared" si="368"/>
        <v>9</v>
      </c>
      <c r="F294" s="185">
        <f t="shared" si="369"/>
        <v>2.6999999999999997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14</v>
      </c>
      <c r="Q294" s="18">
        <f t="shared" si="376"/>
        <v>4.2</v>
      </c>
      <c r="R294" s="92">
        <f t="shared" si="377"/>
        <v>14</v>
      </c>
      <c r="S294" s="18">
        <f t="shared" si="378"/>
        <v>4.2</v>
      </c>
      <c r="T294" s="183"/>
      <c r="U294" s="185"/>
      <c r="V294" s="183"/>
      <c r="W294" s="185"/>
      <c r="X294" s="188">
        <v>0.3</v>
      </c>
      <c r="Y294" s="333">
        <v>14</v>
      </c>
      <c r="Z294" s="18">
        <f t="shared" si="373"/>
        <v>4.2</v>
      </c>
      <c r="AA294" s="14">
        <f t="shared" si="374"/>
        <v>14</v>
      </c>
      <c r="AB294" s="18">
        <f t="shared" si="375"/>
        <v>4.2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14</v>
      </c>
      <c r="Q295" s="18">
        <f t="shared" si="376"/>
        <v>1.4000000000000001</v>
      </c>
      <c r="R295" s="92">
        <f t="shared" si="377"/>
        <v>14</v>
      </c>
      <c r="S295" s="18">
        <f t="shared" si="378"/>
        <v>1.4000000000000001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14</v>
      </c>
      <c r="Q296" s="18">
        <f t="shared" si="376"/>
        <v>1.4000000000000001</v>
      </c>
      <c r="R296" s="92">
        <f t="shared" si="377"/>
        <v>14</v>
      </c>
      <c r="S296" s="18">
        <f t="shared" si="378"/>
        <v>1.4000000000000001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9</v>
      </c>
      <c r="D297" s="84">
        <f>SUM(D287:D296)</f>
        <v>76.320000000000007</v>
      </c>
      <c r="E297" s="83">
        <f>E293</f>
        <v>9</v>
      </c>
      <c r="F297" s="84">
        <f>SUM(F287:F296)</f>
        <v>76.320000000000007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14</v>
      </c>
      <c r="Q297" s="84">
        <f t="shared" ref="Q297" si="386">SUM(Q287:Q296)</f>
        <v>166.43199999999999</v>
      </c>
      <c r="R297" s="276">
        <f t="shared" ref="R297" si="387">R293</f>
        <v>14</v>
      </c>
      <c r="S297" s="84">
        <f t="shared" ref="S297" si="388">SUM(S287:S296)</f>
        <v>166.43199999999999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14</v>
      </c>
      <c r="Z297" s="84">
        <f t="shared" ref="Z297" si="391">SUM(Z287:Z296)</f>
        <v>129.47199999999998</v>
      </c>
      <c r="AA297" s="276">
        <f t="shared" ref="AA297" si="392">AA293</f>
        <v>14</v>
      </c>
      <c r="AB297" s="84">
        <f t="shared" ref="AB297" si="393">SUM(AB287:AB296)</f>
        <v>129.47199999999998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42</v>
      </c>
      <c r="D299" s="18">
        <f>C299*0.162*12</f>
        <v>81.647999999999996</v>
      </c>
      <c r="E299" s="17">
        <f>C299</f>
        <v>42</v>
      </c>
      <c r="F299" s="18">
        <f>D299</f>
        <v>81.647999999999996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35</v>
      </c>
      <c r="Q299" s="18">
        <f>O299*P299*12</f>
        <v>74.843999999999994</v>
      </c>
      <c r="R299" s="92">
        <f>P299</f>
        <v>35</v>
      </c>
      <c r="S299" s="18">
        <f>L299+Q299</f>
        <v>74.843999999999994</v>
      </c>
      <c r="T299" s="16"/>
      <c r="U299" s="18"/>
      <c r="V299" s="16"/>
      <c r="W299" s="18"/>
      <c r="X299" s="21">
        <v>0.1782</v>
      </c>
      <c r="Y299" s="14">
        <v>42</v>
      </c>
      <c r="Z299" s="18">
        <f>X299*Y299*12</f>
        <v>89.812799999999996</v>
      </c>
      <c r="AA299" s="14">
        <f>Y299</f>
        <v>42</v>
      </c>
      <c r="AB299" s="18">
        <f>U299+Z299</f>
        <v>89.812799999999996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35</v>
      </c>
      <c r="Q301" s="18">
        <f t="shared" ref="Q301:Q305" si="400">O301*P301</f>
        <v>3.5</v>
      </c>
      <c r="R301" s="92">
        <f t="shared" si="396"/>
        <v>35</v>
      </c>
      <c r="S301" s="18">
        <f t="shared" ref="S301:S305" si="401">L301+Q301</f>
        <v>3.5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42</v>
      </c>
      <c r="D302" s="18">
        <f>C302*0.1</f>
        <v>4.2</v>
      </c>
      <c r="E302" s="17">
        <f>C302</f>
        <v>42</v>
      </c>
      <c r="F302" s="18">
        <f>D302</f>
        <v>4.2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35</v>
      </c>
      <c r="Q302" s="18">
        <f t="shared" si="400"/>
        <v>3.5</v>
      </c>
      <c r="R302" s="92">
        <f t="shared" si="396"/>
        <v>35</v>
      </c>
      <c r="S302" s="18">
        <f t="shared" si="401"/>
        <v>3.5</v>
      </c>
      <c r="T302" s="16"/>
      <c r="U302" s="18"/>
      <c r="V302" s="16"/>
      <c r="W302" s="18"/>
      <c r="X302" s="21">
        <v>0.1</v>
      </c>
      <c r="Y302" s="14">
        <v>42</v>
      </c>
      <c r="Z302" s="18">
        <f t="shared" si="402"/>
        <v>4.2</v>
      </c>
      <c r="AA302" s="14">
        <f t="shared" si="398"/>
        <v>42</v>
      </c>
      <c r="AB302" s="18">
        <f t="shared" si="403"/>
        <v>4.2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42</v>
      </c>
      <c r="D303" s="185">
        <f>C303*0.12</f>
        <v>5.04</v>
      </c>
      <c r="E303" s="17">
        <f>C303</f>
        <v>42</v>
      </c>
      <c r="F303" s="18">
        <f>D303</f>
        <v>5.04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35</v>
      </c>
      <c r="Q303" s="18">
        <f t="shared" si="400"/>
        <v>4.2</v>
      </c>
      <c r="R303" s="92">
        <f t="shared" si="396"/>
        <v>35</v>
      </c>
      <c r="S303" s="18">
        <f t="shared" si="401"/>
        <v>4.2</v>
      </c>
      <c r="T303" s="183"/>
      <c r="U303" s="185"/>
      <c r="V303" s="183"/>
      <c r="W303" s="185"/>
      <c r="X303" s="188">
        <v>0.12</v>
      </c>
      <c r="Y303" s="333">
        <v>42</v>
      </c>
      <c r="Z303" s="18">
        <f t="shared" si="402"/>
        <v>5.04</v>
      </c>
      <c r="AA303" s="14">
        <f t="shared" si="398"/>
        <v>42</v>
      </c>
      <c r="AB303" s="18">
        <f t="shared" si="403"/>
        <v>5.04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35</v>
      </c>
      <c r="Q304" s="18">
        <f t="shared" si="400"/>
        <v>1.05</v>
      </c>
      <c r="R304" s="92">
        <f t="shared" si="396"/>
        <v>35</v>
      </c>
      <c r="S304" s="18">
        <f t="shared" si="401"/>
        <v>1.05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35</v>
      </c>
      <c r="Q305" s="18">
        <f t="shared" si="400"/>
        <v>0.70000000000000007</v>
      </c>
      <c r="R305" s="92">
        <f t="shared" si="396"/>
        <v>35</v>
      </c>
      <c r="S305" s="18">
        <f t="shared" si="401"/>
        <v>0.70000000000000007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42</v>
      </c>
      <c r="D306" s="84">
        <f>SUM(D299:D305)</f>
        <v>90.888000000000005</v>
      </c>
      <c r="E306" s="83"/>
      <c r="F306" s="84">
        <f>SUM(F299:F305)</f>
        <v>90.888000000000005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35</v>
      </c>
      <c r="Q306" s="84">
        <f>SUM(Q299:Q305)</f>
        <v>87.793999999999997</v>
      </c>
      <c r="R306" s="276">
        <f>R302</f>
        <v>35</v>
      </c>
      <c r="S306" s="84">
        <f>SUM(S299:S305)</f>
        <v>87.793999999999997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42</v>
      </c>
      <c r="Z306" s="84">
        <f>SUM(Z299:Z305)</f>
        <v>99.052800000000005</v>
      </c>
      <c r="AA306" s="276">
        <f>AA302</f>
        <v>42</v>
      </c>
      <c r="AB306" s="84">
        <f>SUM(AB299:AB305)</f>
        <v>99.052800000000005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516</v>
      </c>
      <c r="Q319" s="18">
        <f>O319*P319</f>
        <v>2.58</v>
      </c>
      <c r="R319" s="92">
        <f>P319</f>
        <v>516</v>
      </c>
      <c r="S319" s="18">
        <f>L319+Q319</f>
        <v>2.58</v>
      </c>
      <c r="T319" s="127"/>
      <c r="U319" s="129"/>
      <c r="V319" s="127"/>
      <c r="W319" s="129"/>
      <c r="X319" s="131">
        <v>5.0000000000000001E-3</v>
      </c>
      <c r="Y319" s="108">
        <v>516</v>
      </c>
      <c r="Z319" s="18">
        <f t="shared" ref="Z319:Z321" si="425">X319*Y319</f>
        <v>2.58</v>
      </c>
      <c r="AA319" s="14">
        <f t="shared" ref="AA319:AA321" si="426">Y319</f>
        <v>516</v>
      </c>
      <c r="AB319" s="18">
        <f t="shared" ref="AB319:AB321" si="427">U319+Z319</f>
        <v>2.58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594</v>
      </c>
      <c r="Q320" s="18">
        <f t="shared" ref="Q320:Q321" si="428">O320*P320</f>
        <v>2.97</v>
      </c>
      <c r="R320" s="92">
        <f t="shared" ref="R320:R321" si="429">P320</f>
        <v>594</v>
      </c>
      <c r="S320" s="18">
        <f t="shared" ref="S320:S321" si="430">L320+Q320</f>
        <v>2.97</v>
      </c>
      <c r="T320" s="127"/>
      <c r="U320" s="129"/>
      <c r="V320" s="127"/>
      <c r="W320" s="129"/>
      <c r="X320" s="131">
        <v>5.0000000000000001E-3</v>
      </c>
      <c r="Y320" s="108">
        <v>594</v>
      </c>
      <c r="Z320" s="18">
        <f t="shared" si="425"/>
        <v>2.97</v>
      </c>
      <c r="AA320" s="14">
        <f t="shared" si="426"/>
        <v>594</v>
      </c>
      <c r="AB320" s="18">
        <f t="shared" si="427"/>
        <v>2.97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766</v>
      </c>
      <c r="Q321" s="18">
        <f t="shared" si="428"/>
        <v>3.83</v>
      </c>
      <c r="R321" s="92">
        <f t="shared" si="429"/>
        <v>766</v>
      </c>
      <c r="S321" s="18">
        <f t="shared" si="430"/>
        <v>3.83</v>
      </c>
      <c r="T321" s="127"/>
      <c r="U321" s="129"/>
      <c r="V321" s="127"/>
      <c r="W321" s="129"/>
      <c r="X321" s="131">
        <v>5.0000000000000001E-3</v>
      </c>
      <c r="Y321" s="108">
        <v>766</v>
      </c>
      <c r="Z321" s="18">
        <f t="shared" si="425"/>
        <v>3.83</v>
      </c>
      <c r="AA321" s="14">
        <f t="shared" si="426"/>
        <v>766</v>
      </c>
      <c r="AB321" s="18">
        <f t="shared" si="427"/>
        <v>3.83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1876</v>
      </c>
      <c r="Q322" s="84">
        <f t="shared" si="433"/>
        <v>9.3800000000000008</v>
      </c>
      <c r="R322" s="276">
        <f t="shared" si="433"/>
        <v>1876</v>
      </c>
      <c r="S322" s="84">
        <f t="shared" si="433"/>
        <v>9.3800000000000008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1876</v>
      </c>
      <c r="Z322" s="84">
        <f>SUM(Z319:Z321)</f>
        <v>9.3800000000000008</v>
      </c>
      <c r="AA322" s="276">
        <f>SUM(AA319:AA321)</f>
        <v>1876</v>
      </c>
      <c r="AB322" s="84">
        <f>SUM(AB319:AB321)</f>
        <v>9.3800000000000008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408</v>
      </c>
      <c r="D324" s="18">
        <v>20.400000000000002</v>
      </c>
      <c r="E324" s="17">
        <f t="shared" ref="E324:F325" si="435">C324</f>
        <v>408</v>
      </c>
      <c r="F324" s="18">
        <f t="shared" si="435"/>
        <v>20.400000000000002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423</v>
      </c>
      <c r="Q324" s="18">
        <f t="shared" ref="Q324:Q325" si="436">O324*P324</f>
        <v>21.150000000000002</v>
      </c>
      <c r="R324" s="92">
        <f t="shared" ref="R324:R325" si="437">P324</f>
        <v>423</v>
      </c>
      <c r="S324" s="18">
        <f t="shared" ref="S324:S325" si="438">L324+Q324</f>
        <v>21.150000000000002</v>
      </c>
      <c r="T324" s="16"/>
      <c r="U324" s="18"/>
      <c r="V324" s="16"/>
      <c r="W324" s="18"/>
      <c r="X324" s="21">
        <v>0.05</v>
      </c>
      <c r="Y324" s="14">
        <v>416</v>
      </c>
      <c r="Z324" s="18">
        <f t="shared" ref="Z324:Z325" si="439">X324*Y324</f>
        <v>20.8</v>
      </c>
      <c r="AA324" s="14">
        <f t="shared" ref="AA324:AA325" si="440">Y324</f>
        <v>416</v>
      </c>
      <c r="AB324" s="18">
        <f t="shared" ref="AB324:AB325" si="441">U324+Z324</f>
        <v>20.8</v>
      </c>
      <c r="AC324" s="343">
        <f>P324-Y324</f>
        <v>7</v>
      </c>
    </row>
    <row r="325" spans="1:29" s="66" customFormat="1">
      <c r="A325" s="8">
        <v>17.02</v>
      </c>
      <c r="B325" s="16" t="s">
        <v>205</v>
      </c>
      <c r="C325" s="17">
        <v>174</v>
      </c>
      <c r="D325" s="18">
        <v>12.180000000000001</v>
      </c>
      <c r="E325" s="17">
        <f t="shared" si="435"/>
        <v>174</v>
      </c>
      <c r="F325" s="18">
        <f t="shared" si="435"/>
        <v>12.180000000000001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178</v>
      </c>
      <c r="Q325" s="18">
        <f t="shared" si="436"/>
        <v>12.46</v>
      </c>
      <c r="R325" s="92">
        <f t="shared" si="437"/>
        <v>178</v>
      </c>
      <c r="S325" s="18">
        <f t="shared" si="438"/>
        <v>12.46</v>
      </c>
      <c r="T325" s="16"/>
      <c r="U325" s="18"/>
      <c r="V325" s="16"/>
      <c r="W325" s="18"/>
      <c r="X325" s="21">
        <v>7.0000000000000007E-2</v>
      </c>
      <c r="Y325" s="14">
        <v>173</v>
      </c>
      <c r="Z325" s="18">
        <f t="shared" si="439"/>
        <v>12.110000000000001</v>
      </c>
      <c r="AA325" s="14">
        <f t="shared" si="440"/>
        <v>173</v>
      </c>
      <c r="AB325" s="18">
        <f t="shared" si="441"/>
        <v>12.110000000000001</v>
      </c>
      <c r="AC325" s="343">
        <f>P325-Y325</f>
        <v>5</v>
      </c>
    </row>
    <row r="326" spans="1:29" s="50" customFormat="1">
      <c r="A326" s="46"/>
      <c r="B326" s="82" t="s">
        <v>106</v>
      </c>
      <c r="C326" s="83">
        <f>SUM(C324:C325)</f>
        <v>582</v>
      </c>
      <c r="D326" s="84">
        <f>SUM(D324:D325)</f>
        <v>32.580000000000005</v>
      </c>
      <c r="E326" s="83">
        <f>SUM(E324:E325)</f>
        <v>582</v>
      </c>
      <c r="F326" s="84">
        <f>SUM(F324:F325)</f>
        <v>32.580000000000005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601</v>
      </c>
      <c r="Q326" s="84">
        <f t="shared" si="444"/>
        <v>33.61</v>
      </c>
      <c r="R326" s="276">
        <f t="shared" si="444"/>
        <v>601</v>
      </c>
      <c r="S326" s="84">
        <f t="shared" si="444"/>
        <v>33.61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589</v>
      </c>
      <c r="Z326" s="84">
        <f t="shared" si="446"/>
        <v>32.910000000000004</v>
      </c>
      <c r="AA326" s="276">
        <f t="shared" si="446"/>
        <v>589</v>
      </c>
      <c r="AB326" s="84">
        <f t="shared" si="446"/>
        <v>32.910000000000004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603</v>
      </c>
      <c r="D332" s="18">
        <v>41.95</v>
      </c>
      <c r="E332" s="17">
        <f t="shared" ref="E332:F332" si="449">C332</f>
        <v>603</v>
      </c>
      <c r="F332" s="18">
        <f t="shared" si="449"/>
        <v>41.95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603</v>
      </c>
      <c r="Q332" s="18">
        <v>41.55</v>
      </c>
      <c r="R332" s="92">
        <f>P332</f>
        <v>603</v>
      </c>
      <c r="S332" s="18">
        <f>L332+Q332</f>
        <v>41.55</v>
      </c>
      <c r="T332" s="16"/>
      <c r="U332" s="18"/>
      <c r="V332" s="16"/>
      <c r="W332" s="18"/>
      <c r="X332" s="21"/>
      <c r="Y332" s="14">
        <v>603</v>
      </c>
      <c r="Z332" s="18">
        <v>41.55</v>
      </c>
      <c r="AA332" s="14">
        <f>Y332</f>
        <v>603</v>
      </c>
      <c r="AB332" s="18">
        <f>U332+Z332</f>
        <v>41.55</v>
      </c>
    </row>
    <row r="333" spans="1:29" s="50" customFormat="1">
      <c r="A333" s="46"/>
      <c r="B333" s="82" t="s">
        <v>106</v>
      </c>
      <c r="C333" s="83">
        <f>C332</f>
        <v>603</v>
      </c>
      <c r="D333" s="84">
        <f>D332</f>
        <v>41.95</v>
      </c>
      <c r="E333" s="83">
        <f>E332</f>
        <v>603</v>
      </c>
      <c r="F333" s="84">
        <f>F332</f>
        <v>41.95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603</v>
      </c>
      <c r="Q333" s="84">
        <f t="shared" si="452"/>
        <v>41.55</v>
      </c>
      <c r="R333" s="276">
        <f t="shared" si="452"/>
        <v>603</v>
      </c>
      <c r="S333" s="84">
        <f t="shared" si="452"/>
        <v>41.55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603</v>
      </c>
      <c r="Z333" s="84">
        <f>Z332</f>
        <v>41.55</v>
      </c>
      <c r="AA333" s="276">
        <f>AA332</f>
        <v>603</v>
      </c>
      <c r="AB333" s="84">
        <f>AB332</f>
        <v>41.55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1013</v>
      </c>
      <c r="D336" s="18">
        <v>30.39</v>
      </c>
      <c r="E336" s="17">
        <f>C336</f>
        <v>1013</v>
      </c>
      <c r="F336" s="18">
        <f>D336</f>
        <v>30.39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928</v>
      </c>
      <c r="Q336" s="18">
        <f>O336*P336</f>
        <v>27.84</v>
      </c>
      <c r="R336" s="92">
        <f>P336</f>
        <v>928</v>
      </c>
      <c r="S336" s="18">
        <f>L336+Q336</f>
        <v>27.84</v>
      </c>
      <c r="T336" s="16"/>
      <c r="U336" s="18"/>
      <c r="V336" s="16"/>
      <c r="W336" s="18"/>
      <c r="X336" s="21">
        <v>0.03</v>
      </c>
      <c r="Y336" s="14">
        <v>677</v>
      </c>
      <c r="Z336" s="18">
        <f t="shared" ref="Z336" si="454">X336*Y336</f>
        <v>20.309999999999999</v>
      </c>
      <c r="AA336" s="14">
        <f t="shared" ref="AA336" si="455">Y336</f>
        <v>677</v>
      </c>
      <c r="AB336" s="18">
        <f t="shared" ref="AB336" si="456">U336+Z336</f>
        <v>20.309999999999999</v>
      </c>
    </row>
    <row r="337" spans="1:28" s="50" customFormat="1">
      <c r="A337" s="46"/>
      <c r="B337" s="82" t="s">
        <v>106</v>
      </c>
      <c r="C337" s="83">
        <f>C336</f>
        <v>1013</v>
      </c>
      <c r="D337" s="84">
        <f>D336</f>
        <v>30.39</v>
      </c>
      <c r="E337" s="83">
        <f>E336</f>
        <v>1013</v>
      </c>
      <c r="F337" s="84">
        <f>F336</f>
        <v>30.39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928</v>
      </c>
      <c r="Q337" s="84">
        <f t="shared" si="459"/>
        <v>27.84</v>
      </c>
      <c r="R337" s="276">
        <f t="shared" si="459"/>
        <v>928</v>
      </c>
      <c r="S337" s="84">
        <f t="shared" si="459"/>
        <v>27.84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677</v>
      </c>
      <c r="Z337" s="84">
        <f t="shared" si="461"/>
        <v>20.309999999999999</v>
      </c>
      <c r="AA337" s="276">
        <f t="shared" si="461"/>
        <v>677</v>
      </c>
      <c r="AB337" s="84">
        <f t="shared" si="461"/>
        <v>20.309999999999999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3132</v>
      </c>
      <c r="D346" s="18">
        <v>9.3960000000000008</v>
      </c>
      <c r="E346" s="17">
        <v>2994</v>
      </c>
      <c r="F346" s="18">
        <v>8.9819999999999993</v>
      </c>
      <c r="G346" s="8">
        <f>E346/C346*100</f>
        <v>95.593869731800766</v>
      </c>
      <c r="H346" s="18">
        <f>F346/D346*100</f>
        <v>95.593869731800751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3606</v>
      </c>
      <c r="Q346" s="18">
        <f>O346*P346</f>
        <v>10.818</v>
      </c>
      <c r="R346" s="92">
        <f>P346</f>
        <v>3606</v>
      </c>
      <c r="S346" s="18">
        <f>L346+Q346</f>
        <v>10.818</v>
      </c>
      <c r="T346" s="16"/>
      <c r="U346" s="18"/>
      <c r="V346" s="16"/>
      <c r="W346" s="18"/>
      <c r="X346" s="21">
        <v>3.0000000000000001E-3</v>
      </c>
      <c r="Y346" s="14">
        <v>3204</v>
      </c>
      <c r="Z346" s="18">
        <f t="shared" ref="Z346" si="469">X346*Y346</f>
        <v>9.6120000000000001</v>
      </c>
      <c r="AA346" s="14">
        <f t="shared" ref="AA346" si="470">Y346</f>
        <v>3204</v>
      </c>
      <c r="AB346" s="18">
        <f t="shared" ref="AB346" si="471">U346+Z346</f>
        <v>9.6120000000000001</v>
      </c>
    </row>
    <row r="347" spans="1:28" s="50" customFormat="1">
      <c r="A347" s="46"/>
      <c r="B347" s="47" t="s">
        <v>104</v>
      </c>
      <c r="C347" s="48">
        <f>C346</f>
        <v>3132</v>
      </c>
      <c r="D347" s="49">
        <f>D346</f>
        <v>9.3960000000000008</v>
      </c>
      <c r="E347" s="48">
        <f>E346</f>
        <v>2994</v>
      </c>
      <c r="F347" s="49">
        <f>F346</f>
        <v>8.9819999999999993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3606</v>
      </c>
      <c r="Q347" s="49">
        <f t="shared" si="474"/>
        <v>10.818</v>
      </c>
      <c r="R347" s="286">
        <f t="shared" si="474"/>
        <v>3606</v>
      </c>
      <c r="S347" s="49">
        <f t="shared" si="474"/>
        <v>10.818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3204</v>
      </c>
      <c r="Z347" s="49">
        <f>Z346</f>
        <v>9.6120000000000001</v>
      </c>
      <c r="AA347" s="286">
        <f>AA346</f>
        <v>3204</v>
      </c>
      <c r="AB347" s="49">
        <f>AB346</f>
        <v>9.6120000000000001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>C350-K350</f>
        <v>0</v>
      </c>
      <c r="F350" s="18">
        <f>D350-L350</f>
        <v>0</v>
      </c>
      <c r="G350" s="8" t="e">
        <f t="shared" ref="G350:H353" si="476">E350/C348*100</f>
        <v>#DIV/0!</v>
      </c>
      <c r="H350" s="18" t="e">
        <f t="shared" si="476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7">O350*P350</f>
        <v>0</v>
      </c>
      <c r="R350" s="92">
        <f t="shared" ref="R350:R369" si="478">P350</f>
        <v>0</v>
      </c>
      <c r="S350" s="18">
        <f t="shared" ref="S350:S369" si="479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0">X350*Y350</f>
        <v>0</v>
      </c>
      <c r="AA350" s="14">
        <f t="shared" ref="AA350:AA383" si="481">Y350</f>
        <v>0</v>
      </c>
      <c r="AB350" s="18">
        <f t="shared" ref="AB350:AB383" si="482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>C351-K351</f>
        <v>0</v>
      </c>
      <c r="F351" s="18">
        <f>D351-L351</f>
        <v>0</v>
      </c>
      <c r="G351" s="8" t="e">
        <f t="shared" si="476"/>
        <v>#DIV/0!</v>
      </c>
      <c r="H351" s="18" t="e">
        <f t="shared" si="476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7"/>
        <v>0</v>
      </c>
      <c r="R351" s="92">
        <f t="shared" si="478"/>
        <v>0</v>
      </c>
      <c r="S351" s="18">
        <f t="shared" si="479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0"/>
        <v>0</v>
      </c>
      <c r="AA351" s="14">
        <f t="shared" si="481"/>
        <v>0</v>
      </c>
      <c r="AB351" s="18">
        <f t="shared" si="482"/>
        <v>0</v>
      </c>
    </row>
    <row r="352" spans="1:28">
      <c r="A352" s="8">
        <f t="shared" ref="A352:A374" si="483">+A351+0.01</f>
        <v>23.030000000000005</v>
      </c>
      <c r="B352" s="16" t="s">
        <v>233</v>
      </c>
      <c r="C352" s="191"/>
      <c r="D352" s="192"/>
      <c r="E352" s="17">
        <f t="shared" ref="E352:E383" si="484">C352-K352</f>
        <v>0</v>
      </c>
      <c r="F352" s="18"/>
      <c r="G352" s="8" t="e">
        <f t="shared" si="476"/>
        <v>#DIV/0!</v>
      </c>
      <c r="H352" s="18" t="e">
        <f t="shared" si="476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7"/>
        <v>0</v>
      </c>
      <c r="R352" s="92">
        <f t="shared" si="478"/>
        <v>0</v>
      </c>
      <c r="S352" s="18">
        <f t="shared" si="479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0"/>
        <v>0</v>
      </c>
      <c r="AA352" s="14">
        <f t="shared" si="481"/>
        <v>0</v>
      </c>
      <c r="AB352" s="18">
        <f t="shared" si="482"/>
        <v>0</v>
      </c>
    </row>
    <row r="353" spans="1:28">
      <c r="A353" s="8">
        <f t="shared" si="483"/>
        <v>23.040000000000006</v>
      </c>
      <c r="B353" s="16" t="s">
        <v>234</v>
      </c>
      <c r="C353" s="191"/>
      <c r="D353" s="192"/>
      <c r="E353" s="17">
        <f t="shared" si="484"/>
        <v>0</v>
      </c>
      <c r="F353" s="18">
        <f t="shared" ref="F353:F383" si="485">D353-L353</f>
        <v>0</v>
      </c>
      <c r="G353" s="8" t="e">
        <f t="shared" si="476"/>
        <v>#DIV/0!</v>
      </c>
      <c r="H353" s="18" t="e">
        <f t="shared" si="476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7"/>
        <v>0</v>
      </c>
      <c r="R353" s="92">
        <f t="shared" si="478"/>
        <v>0</v>
      </c>
      <c r="S353" s="18">
        <f t="shared" si="479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0"/>
        <v>0</v>
      </c>
      <c r="AA353" s="14">
        <f t="shared" si="481"/>
        <v>0</v>
      </c>
      <c r="AB353" s="18">
        <f t="shared" si="482"/>
        <v>0</v>
      </c>
    </row>
    <row r="354" spans="1:28" ht="31.5">
      <c r="A354" s="8">
        <f t="shared" si="483"/>
        <v>23.050000000000008</v>
      </c>
      <c r="B354" s="16" t="s">
        <v>235</v>
      </c>
      <c r="C354" s="17"/>
      <c r="D354" s="18"/>
      <c r="E354" s="17">
        <f t="shared" si="484"/>
        <v>0</v>
      </c>
      <c r="F354" s="18">
        <f t="shared" si="485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7"/>
        <v>0</v>
      </c>
      <c r="R354" s="92">
        <f t="shared" si="478"/>
        <v>0</v>
      </c>
      <c r="S354" s="18">
        <f t="shared" si="479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0"/>
        <v>0</v>
      </c>
      <c r="AA354" s="14">
        <f t="shared" si="481"/>
        <v>0</v>
      </c>
      <c r="AB354" s="18">
        <f t="shared" si="482"/>
        <v>0</v>
      </c>
    </row>
    <row r="355" spans="1:28">
      <c r="A355" s="8">
        <f t="shared" si="483"/>
        <v>23.060000000000009</v>
      </c>
      <c r="B355" s="16" t="s">
        <v>236</v>
      </c>
      <c r="C355" s="17"/>
      <c r="D355" s="18">
        <v>825.7</v>
      </c>
      <c r="E355" s="17">
        <f t="shared" si="484"/>
        <v>0</v>
      </c>
      <c r="F355" s="18">
        <f t="shared" si="485"/>
        <v>112.63999999999999</v>
      </c>
      <c r="G355" s="8" t="e">
        <f t="shared" si="486"/>
        <v>#DIV/0!</v>
      </c>
      <c r="H355" s="18">
        <f t="shared" si="486"/>
        <v>13.641758507932661</v>
      </c>
      <c r="I355" s="16"/>
      <c r="J355" s="20"/>
      <c r="K355" s="16">
        <v>0</v>
      </c>
      <c r="L355" s="18">
        <v>713.06000000000006</v>
      </c>
      <c r="M355" s="16"/>
      <c r="N355" s="18"/>
      <c r="O355" s="138">
        <v>8.3000000000000007</v>
      </c>
      <c r="P355" s="92">
        <v>14</v>
      </c>
      <c r="Q355" s="18">
        <f t="shared" si="477"/>
        <v>116.20000000000002</v>
      </c>
      <c r="R355" s="92">
        <f t="shared" si="478"/>
        <v>14</v>
      </c>
      <c r="S355" s="18">
        <f t="shared" si="479"/>
        <v>829.2600000000001</v>
      </c>
      <c r="T355" s="16">
        <v>0</v>
      </c>
      <c r="U355" s="18">
        <v>713.06000000000006</v>
      </c>
      <c r="V355" s="16"/>
      <c r="W355" s="18"/>
      <c r="X355" s="138">
        <v>8.3000000000000007</v>
      </c>
      <c r="Y355" s="14">
        <v>5</v>
      </c>
      <c r="Z355" s="18">
        <f t="shared" si="480"/>
        <v>41.5</v>
      </c>
      <c r="AA355" s="14">
        <f t="shared" si="481"/>
        <v>5</v>
      </c>
      <c r="AB355" s="18">
        <f t="shared" si="482"/>
        <v>754.56000000000006</v>
      </c>
    </row>
    <row r="356" spans="1:28">
      <c r="A356" s="8">
        <f t="shared" si="483"/>
        <v>23.070000000000011</v>
      </c>
      <c r="B356" s="16" t="s">
        <v>237</v>
      </c>
      <c r="C356" s="17"/>
      <c r="D356" s="18"/>
      <c r="E356" s="17">
        <f t="shared" si="484"/>
        <v>0</v>
      </c>
      <c r="F356" s="18">
        <f t="shared" si="485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/>
      <c r="Q356" s="18">
        <f t="shared" si="477"/>
        <v>0</v>
      </c>
      <c r="R356" s="92">
        <f t="shared" si="478"/>
        <v>0</v>
      </c>
      <c r="S356" s="18">
        <f t="shared" si="479"/>
        <v>0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0"/>
        <v>0</v>
      </c>
      <c r="AA356" s="14">
        <f t="shared" si="481"/>
        <v>0</v>
      </c>
      <c r="AB356" s="18">
        <f t="shared" si="482"/>
        <v>0</v>
      </c>
    </row>
    <row r="357" spans="1:28">
      <c r="A357" s="8">
        <f t="shared" si="483"/>
        <v>23.080000000000013</v>
      </c>
      <c r="B357" s="16" t="s">
        <v>238</v>
      </c>
      <c r="C357" s="17"/>
      <c r="D357" s="18"/>
      <c r="E357" s="17">
        <f t="shared" si="484"/>
        <v>0</v>
      </c>
      <c r="F357" s="18">
        <f t="shared" si="485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7"/>
        <v>0</v>
      </c>
      <c r="R357" s="92">
        <f t="shared" si="478"/>
        <v>0</v>
      </c>
      <c r="S357" s="18">
        <f t="shared" si="479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0"/>
        <v>0</v>
      </c>
      <c r="AA357" s="14">
        <f t="shared" si="481"/>
        <v>0</v>
      </c>
      <c r="AB357" s="18">
        <f t="shared" si="482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84"/>
        <v>0</v>
      </c>
      <c r="F358" s="18">
        <f t="shared" si="485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7"/>
        <v>0</v>
      </c>
      <c r="R358" s="92">
        <f t="shared" si="478"/>
        <v>0</v>
      </c>
      <c r="S358" s="18">
        <f t="shared" si="479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0"/>
        <v>0</v>
      </c>
      <c r="AA358" s="14">
        <f t="shared" si="481"/>
        <v>0</v>
      </c>
      <c r="AB358" s="18">
        <f t="shared" si="482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39</v>
      </c>
      <c r="D359" s="129">
        <v>47.55</v>
      </c>
      <c r="E359" s="17">
        <f t="shared" si="484"/>
        <v>0</v>
      </c>
      <c r="F359" s="18">
        <f t="shared" si="485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39</v>
      </c>
      <c r="L359" s="129">
        <v>47.55</v>
      </c>
      <c r="M359" s="127"/>
      <c r="N359" s="129"/>
      <c r="O359" s="245">
        <v>2.1</v>
      </c>
      <c r="P359" s="92">
        <v>19</v>
      </c>
      <c r="Q359" s="18">
        <f t="shared" si="477"/>
        <v>39.9</v>
      </c>
      <c r="R359" s="92">
        <f t="shared" si="478"/>
        <v>19</v>
      </c>
      <c r="S359" s="18">
        <f t="shared" si="479"/>
        <v>87.449999999999989</v>
      </c>
      <c r="T359" s="127">
        <v>39</v>
      </c>
      <c r="U359" s="129">
        <v>47.55</v>
      </c>
      <c r="V359" s="127"/>
      <c r="W359" s="129"/>
      <c r="X359" s="245">
        <v>2.1</v>
      </c>
      <c r="Y359" s="14"/>
      <c r="Z359" s="18">
        <f t="shared" si="480"/>
        <v>0</v>
      </c>
      <c r="AA359" s="14">
        <f t="shared" si="481"/>
        <v>0</v>
      </c>
      <c r="AB359" s="18">
        <f t="shared" si="482"/>
        <v>47.55</v>
      </c>
    </row>
    <row r="360" spans="1:28">
      <c r="A360" s="8">
        <f t="shared" si="483"/>
        <v>23.110000000000003</v>
      </c>
      <c r="B360" s="16" t="s">
        <v>240</v>
      </c>
      <c r="C360" s="17">
        <v>19</v>
      </c>
      <c r="D360" s="18">
        <v>21.85</v>
      </c>
      <c r="E360" s="17">
        <f t="shared" si="484"/>
        <v>0</v>
      </c>
      <c r="F360" s="18">
        <f t="shared" si="485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19</v>
      </c>
      <c r="L360" s="18">
        <v>21.85</v>
      </c>
      <c r="M360" s="16"/>
      <c r="N360" s="18"/>
      <c r="O360" s="138">
        <v>2.1</v>
      </c>
      <c r="P360" s="92">
        <v>12</v>
      </c>
      <c r="Q360" s="18">
        <f t="shared" si="477"/>
        <v>25.200000000000003</v>
      </c>
      <c r="R360" s="92">
        <f t="shared" si="478"/>
        <v>12</v>
      </c>
      <c r="S360" s="18">
        <f t="shared" si="479"/>
        <v>47.050000000000004</v>
      </c>
      <c r="T360" s="16">
        <v>19</v>
      </c>
      <c r="U360" s="18">
        <v>21.85</v>
      </c>
      <c r="V360" s="16"/>
      <c r="W360" s="18"/>
      <c r="X360" s="138">
        <v>2.1</v>
      </c>
      <c r="Y360" s="14"/>
      <c r="Z360" s="18">
        <f t="shared" si="480"/>
        <v>0</v>
      </c>
      <c r="AA360" s="14">
        <f t="shared" si="481"/>
        <v>0</v>
      </c>
      <c r="AB360" s="18">
        <f t="shared" si="482"/>
        <v>21.85</v>
      </c>
    </row>
    <row r="361" spans="1:28">
      <c r="A361" s="8">
        <f t="shared" si="483"/>
        <v>23.120000000000005</v>
      </c>
      <c r="B361" s="16" t="s">
        <v>241</v>
      </c>
      <c r="C361" s="17"/>
      <c r="D361" s="18"/>
      <c r="E361" s="17">
        <f t="shared" si="484"/>
        <v>0</v>
      </c>
      <c r="F361" s="18">
        <f t="shared" si="485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17</v>
      </c>
      <c r="Q361" s="18">
        <f t="shared" si="477"/>
        <v>18.700000000000003</v>
      </c>
      <c r="R361" s="92">
        <f t="shared" si="478"/>
        <v>17</v>
      </c>
      <c r="S361" s="18">
        <f t="shared" si="479"/>
        <v>18.700000000000003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0"/>
        <v>0</v>
      </c>
      <c r="AA361" s="14">
        <f t="shared" si="481"/>
        <v>0</v>
      </c>
      <c r="AB361" s="18">
        <f t="shared" si="482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84"/>
        <v>0</v>
      </c>
      <c r="F362" s="18">
        <f t="shared" si="485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7"/>
        <v>0</v>
      </c>
      <c r="R362" s="92">
        <f t="shared" si="478"/>
        <v>0</v>
      </c>
      <c r="S362" s="18">
        <f t="shared" si="479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0"/>
        <v>0</v>
      </c>
      <c r="AA362" s="14">
        <f t="shared" si="481"/>
        <v>0</v>
      </c>
      <c r="AB362" s="18">
        <f t="shared" si="482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84"/>
        <v>0</v>
      </c>
      <c r="F363" s="18">
        <f t="shared" si="485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7"/>
        <v>0</v>
      </c>
      <c r="R363" s="92">
        <f t="shared" si="478"/>
        <v>0</v>
      </c>
      <c r="S363" s="18">
        <f t="shared" si="479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0"/>
        <v>0</v>
      </c>
      <c r="AA363" s="14">
        <f t="shared" si="481"/>
        <v>0</v>
      </c>
      <c r="AB363" s="18">
        <f t="shared" si="482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42</v>
      </c>
      <c r="D364" s="129">
        <v>50.4</v>
      </c>
      <c r="E364" s="17">
        <f t="shared" si="484"/>
        <v>0</v>
      </c>
      <c r="F364" s="18">
        <f t="shared" si="485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42</v>
      </c>
      <c r="L364" s="129">
        <v>50.4</v>
      </c>
      <c r="M364" s="127"/>
      <c r="N364" s="129"/>
      <c r="O364" s="245">
        <v>1.5</v>
      </c>
      <c r="P364" s="92"/>
      <c r="Q364" s="18">
        <f t="shared" si="477"/>
        <v>0</v>
      </c>
      <c r="R364" s="92">
        <f t="shared" si="478"/>
        <v>0</v>
      </c>
      <c r="S364" s="18">
        <f t="shared" si="479"/>
        <v>50.4</v>
      </c>
      <c r="T364" s="127">
        <v>42</v>
      </c>
      <c r="U364" s="129">
        <v>50.4</v>
      </c>
      <c r="V364" s="127"/>
      <c r="W364" s="129"/>
      <c r="X364" s="245">
        <v>1.5</v>
      </c>
      <c r="Y364" s="14"/>
      <c r="Z364" s="18">
        <f t="shared" si="480"/>
        <v>0</v>
      </c>
      <c r="AA364" s="14">
        <f t="shared" si="481"/>
        <v>0</v>
      </c>
      <c r="AB364" s="18">
        <f t="shared" si="482"/>
        <v>50.4</v>
      </c>
    </row>
    <row r="365" spans="1:28">
      <c r="A365" s="8">
        <f t="shared" si="483"/>
        <v>23.140000000000008</v>
      </c>
      <c r="B365" s="16" t="s">
        <v>243</v>
      </c>
      <c r="C365" s="17"/>
      <c r="D365" s="18"/>
      <c r="E365" s="17">
        <f t="shared" si="484"/>
        <v>0</v>
      </c>
      <c r="F365" s="18">
        <f t="shared" si="485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7"/>
        <v>0</v>
      </c>
      <c r="R365" s="92">
        <f t="shared" si="478"/>
        <v>0</v>
      </c>
      <c r="S365" s="18">
        <f t="shared" si="479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0"/>
        <v>0</v>
      </c>
      <c r="AA365" s="14">
        <f t="shared" si="481"/>
        <v>0</v>
      </c>
      <c r="AB365" s="18">
        <f t="shared" si="482"/>
        <v>0</v>
      </c>
    </row>
    <row r="366" spans="1:28">
      <c r="A366" s="8">
        <f t="shared" si="483"/>
        <v>23.150000000000009</v>
      </c>
      <c r="B366" s="24" t="s">
        <v>244</v>
      </c>
      <c r="C366" s="25"/>
      <c r="D366" s="26"/>
      <c r="E366" s="17">
        <f t="shared" si="484"/>
        <v>0</v>
      </c>
      <c r="F366" s="18">
        <f t="shared" si="485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7"/>
        <v>0</v>
      </c>
      <c r="R366" s="92">
        <f t="shared" si="478"/>
        <v>0</v>
      </c>
      <c r="S366" s="18">
        <f t="shared" si="479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0"/>
        <v>0</v>
      </c>
      <c r="AA366" s="14">
        <f t="shared" si="481"/>
        <v>0</v>
      </c>
      <c r="AB366" s="18">
        <f t="shared" si="482"/>
        <v>0</v>
      </c>
    </row>
    <row r="367" spans="1:28" ht="31.5">
      <c r="A367" s="8">
        <f t="shared" si="483"/>
        <v>23.160000000000011</v>
      </c>
      <c r="B367" s="183" t="s">
        <v>245</v>
      </c>
      <c r="C367" s="184"/>
      <c r="D367" s="185">
        <v>25</v>
      </c>
      <c r="E367" s="17">
        <f t="shared" si="484"/>
        <v>0</v>
      </c>
      <c r="F367" s="18">
        <f t="shared" si="485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25</v>
      </c>
      <c r="M367" s="183"/>
      <c r="N367" s="185"/>
      <c r="O367" s="242">
        <v>8.3000000000000007</v>
      </c>
      <c r="P367" s="92">
        <v>1</v>
      </c>
      <c r="Q367" s="18">
        <f t="shared" si="477"/>
        <v>8.3000000000000007</v>
      </c>
      <c r="R367" s="92">
        <f t="shared" si="478"/>
        <v>1</v>
      </c>
      <c r="S367" s="18">
        <f t="shared" si="479"/>
        <v>33.299999999999997</v>
      </c>
      <c r="T367" s="183">
        <v>0</v>
      </c>
      <c r="U367" s="185">
        <v>25</v>
      </c>
      <c r="V367" s="183"/>
      <c r="W367" s="185"/>
      <c r="X367" s="242">
        <v>8.3000000000000007</v>
      </c>
      <c r="Y367" s="14"/>
      <c r="Z367" s="18">
        <f t="shared" si="480"/>
        <v>0</v>
      </c>
      <c r="AA367" s="14">
        <f t="shared" si="481"/>
        <v>0</v>
      </c>
      <c r="AB367" s="18">
        <f t="shared" si="482"/>
        <v>25</v>
      </c>
    </row>
    <row r="368" spans="1:28" ht="31.5">
      <c r="A368" s="8">
        <f t="shared" si="483"/>
        <v>23.170000000000012</v>
      </c>
      <c r="B368" s="183" t="s">
        <v>246</v>
      </c>
      <c r="C368" s="184"/>
      <c r="D368" s="185">
        <v>25</v>
      </c>
      <c r="E368" s="17">
        <f t="shared" si="484"/>
        <v>0</v>
      </c>
      <c r="F368" s="18">
        <f t="shared" si="485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25</v>
      </c>
      <c r="M368" s="183"/>
      <c r="N368" s="185"/>
      <c r="O368" s="242">
        <v>8.3000000000000007</v>
      </c>
      <c r="P368" s="92">
        <v>1</v>
      </c>
      <c r="Q368" s="18">
        <f t="shared" si="477"/>
        <v>8.3000000000000007</v>
      </c>
      <c r="R368" s="92">
        <f t="shared" si="478"/>
        <v>1</v>
      </c>
      <c r="S368" s="18">
        <f t="shared" si="479"/>
        <v>33.299999999999997</v>
      </c>
      <c r="T368" s="183">
        <v>0</v>
      </c>
      <c r="U368" s="185">
        <v>25</v>
      </c>
      <c r="V368" s="183"/>
      <c r="W368" s="185"/>
      <c r="X368" s="242">
        <v>8.3000000000000007</v>
      </c>
      <c r="Y368" s="14"/>
      <c r="Z368" s="18">
        <f t="shared" si="480"/>
        <v>0</v>
      </c>
      <c r="AA368" s="14">
        <f t="shared" si="481"/>
        <v>0</v>
      </c>
      <c r="AB368" s="18">
        <f t="shared" si="482"/>
        <v>25</v>
      </c>
    </row>
    <row r="369" spans="1:28" ht="31.5">
      <c r="A369" s="8">
        <f t="shared" si="483"/>
        <v>23.180000000000014</v>
      </c>
      <c r="B369" s="183" t="s">
        <v>247</v>
      </c>
      <c r="C369" s="184"/>
      <c r="D369" s="185"/>
      <c r="E369" s="17">
        <f t="shared" si="484"/>
        <v>0</v>
      </c>
      <c r="F369" s="18">
        <f t="shared" si="485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7"/>
        <v>0</v>
      </c>
      <c r="R369" s="92">
        <f t="shared" si="478"/>
        <v>0</v>
      </c>
      <c r="S369" s="18">
        <f t="shared" si="479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0"/>
        <v>0</v>
      </c>
      <c r="AA369" s="14">
        <f t="shared" si="481"/>
        <v>0</v>
      </c>
      <c r="AB369" s="18">
        <f t="shared" si="482"/>
        <v>0</v>
      </c>
    </row>
    <row r="370" spans="1:28">
      <c r="A370" s="8">
        <f t="shared" si="483"/>
        <v>23.190000000000015</v>
      </c>
      <c r="B370" s="24" t="s">
        <v>248</v>
      </c>
      <c r="C370" s="25"/>
      <c r="D370" s="26"/>
      <c r="E370" s="17">
        <f t="shared" si="484"/>
        <v>0</v>
      </c>
      <c r="F370" s="18">
        <f t="shared" si="485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68</v>
      </c>
      <c r="Q370" s="18">
        <f>O370*P370</f>
        <v>17.68</v>
      </c>
      <c r="R370" s="92">
        <f>P370</f>
        <v>68</v>
      </c>
      <c r="S370" s="18">
        <f>L370+Q370</f>
        <v>17.68</v>
      </c>
      <c r="T370" s="24">
        <v>0</v>
      </c>
      <c r="U370" s="26">
        <v>0</v>
      </c>
      <c r="V370" s="24"/>
      <c r="W370" s="26"/>
      <c r="X370" s="244">
        <v>0.26</v>
      </c>
      <c r="Y370" s="14">
        <v>68</v>
      </c>
      <c r="Z370" s="18">
        <f t="shared" si="480"/>
        <v>17.68</v>
      </c>
      <c r="AA370" s="14">
        <f t="shared" si="481"/>
        <v>68</v>
      </c>
      <c r="AB370" s="18">
        <f t="shared" si="482"/>
        <v>17.68</v>
      </c>
    </row>
    <row r="371" spans="1:28">
      <c r="A371" s="8">
        <f t="shared" si="483"/>
        <v>23.200000000000017</v>
      </c>
      <c r="B371" s="24" t="s">
        <v>249</v>
      </c>
      <c r="C371" s="25"/>
      <c r="D371" s="26"/>
      <c r="E371" s="17">
        <f t="shared" si="484"/>
        <v>0</v>
      </c>
      <c r="F371" s="18">
        <f t="shared" si="485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0"/>
        <v>0</v>
      </c>
      <c r="AA371" s="14">
        <f t="shared" si="481"/>
        <v>0</v>
      </c>
      <c r="AB371" s="18">
        <f t="shared" si="482"/>
        <v>0</v>
      </c>
    </row>
    <row r="372" spans="1:28" s="132" customFormat="1">
      <c r="A372" s="126">
        <f t="shared" si="483"/>
        <v>23.210000000000019</v>
      </c>
      <c r="B372" s="127" t="s">
        <v>250</v>
      </c>
      <c r="C372" s="193"/>
      <c r="D372" s="194"/>
      <c r="E372" s="17">
        <f t="shared" si="484"/>
        <v>0</v>
      </c>
      <c r="F372" s="18">
        <f t="shared" si="485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0"/>
        <v>0</v>
      </c>
      <c r="AA372" s="14">
        <f t="shared" si="481"/>
        <v>0</v>
      </c>
      <c r="AB372" s="18">
        <f t="shared" si="482"/>
        <v>0</v>
      </c>
    </row>
    <row r="373" spans="1:28" s="132" customFormat="1">
      <c r="A373" s="126">
        <f t="shared" si="483"/>
        <v>23.22000000000002</v>
      </c>
      <c r="B373" s="127" t="s">
        <v>251</v>
      </c>
      <c r="C373" s="193"/>
      <c r="D373" s="194"/>
      <c r="E373" s="17">
        <f t="shared" si="484"/>
        <v>0</v>
      </c>
      <c r="F373" s="18">
        <f t="shared" si="485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1"/>
        <v>0</v>
      </c>
      <c r="AB373" s="18">
        <f t="shared" si="482"/>
        <v>0</v>
      </c>
    </row>
    <row r="374" spans="1:28" s="132" customFormat="1">
      <c r="A374" s="126">
        <f t="shared" si="483"/>
        <v>23.230000000000022</v>
      </c>
      <c r="B374" s="127" t="s">
        <v>252</v>
      </c>
      <c r="C374" s="193"/>
      <c r="D374" s="194"/>
      <c r="E374" s="17">
        <f t="shared" si="484"/>
        <v>0</v>
      </c>
      <c r="F374" s="18">
        <f t="shared" si="485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3</v>
      </c>
      <c r="Q374" s="18">
        <v>3</v>
      </c>
      <c r="R374" s="92">
        <f t="shared" si="488"/>
        <v>3</v>
      </c>
      <c r="S374" s="18">
        <f t="shared" si="489"/>
        <v>3</v>
      </c>
      <c r="T374" s="195">
        <v>0</v>
      </c>
      <c r="U374" s="194">
        <v>0</v>
      </c>
      <c r="V374" s="195"/>
      <c r="W374" s="194"/>
      <c r="X374" s="246"/>
      <c r="Y374" s="14">
        <v>3</v>
      </c>
      <c r="Z374" s="18">
        <v>3</v>
      </c>
      <c r="AA374" s="14">
        <f t="shared" si="481"/>
        <v>3</v>
      </c>
      <c r="AB374" s="18">
        <f t="shared" si="482"/>
        <v>3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84"/>
        <v>0</v>
      </c>
      <c r="F375" s="18">
        <f t="shared" si="485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0"/>
        <v>0</v>
      </c>
      <c r="AA375" s="14">
        <f t="shared" si="481"/>
        <v>0</v>
      </c>
      <c r="AB375" s="18">
        <f t="shared" si="482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84"/>
        <v>0</v>
      </c>
      <c r="F376" s="18">
        <f t="shared" si="485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0"/>
        <v>0</v>
      </c>
      <c r="AA376" s="14">
        <f t="shared" si="481"/>
        <v>0</v>
      </c>
      <c r="AB376" s="18">
        <f t="shared" si="482"/>
        <v>0</v>
      </c>
    </row>
    <row r="377" spans="1:28">
      <c r="A377" s="8"/>
      <c r="B377" s="24" t="s">
        <v>255</v>
      </c>
      <c r="C377" s="25"/>
      <c r="D377" s="26"/>
      <c r="E377" s="17">
        <f t="shared" si="484"/>
        <v>0</v>
      </c>
      <c r="F377" s="18">
        <f t="shared" si="485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0"/>
        <v>0</v>
      </c>
      <c r="AA377" s="14">
        <f t="shared" si="481"/>
        <v>0</v>
      </c>
      <c r="AB377" s="18">
        <f t="shared" si="482"/>
        <v>0</v>
      </c>
    </row>
    <row r="378" spans="1:28">
      <c r="A378" s="8"/>
      <c r="B378" s="24" t="s">
        <v>256</v>
      </c>
      <c r="C378" s="25"/>
      <c r="D378" s="26"/>
      <c r="E378" s="17">
        <f t="shared" si="484"/>
        <v>0</v>
      </c>
      <c r="F378" s="18">
        <f t="shared" si="485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0"/>
        <v>0</v>
      </c>
      <c r="AA378" s="14">
        <f t="shared" si="481"/>
        <v>0</v>
      </c>
      <c r="AB378" s="18">
        <f t="shared" si="482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84"/>
        <v>0</v>
      </c>
      <c r="F379" s="18">
        <f t="shared" si="485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0"/>
        <v>0</v>
      </c>
      <c r="AA379" s="14">
        <f t="shared" si="481"/>
        <v>0</v>
      </c>
      <c r="AB379" s="18">
        <f t="shared" si="482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84"/>
        <v>0</v>
      </c>
      <c r="F380" s="18">
        <f t="shared" si="485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0"/>
        <v>0</v>
      </c>
      <c r="AA380" s="14">
        <f t="shared" si="481"/>
        <v>0</v>
      </c>
      <c r="AB380" s="18">
        <f t="shared" si="482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84"/>
        <v>0</v>
      </c>
      <c r="F381" s="18">
        <f t="shared" si="485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>
        <v>5</v>
      </c>
      <c r="Z381" s="18">
        <f t="shared" si="480"/>
        <v>155</v>
      </c>
      <c r="AA381" s="14">
        <f t="shared" si="481"/>
        <v>5</v>
      </c>
      <c r="AB381" s="18">
        <f t="shared" si="482"/>
        <v>155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84"/>
        <v>0</v>
      </c>
      <c r="F382" s="18">
        <f t="shared" si="485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0"/>
        <v>0</v>
      </c>
      <c r="AA382" s="14">
        <f t="shared" si="481"/>
        <v>0</v>
      </c>
      <c r="AB382" s="18">
        <f t="shared" si="482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84"/>
        <v>0</v>
      </c>
      <c r="F383" s="18">
        <f t="shared" si="485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6</v>
      </c>
      <c r="Q383" s="18">
        <f t="shared" si="487"/>
        <v>49.800000000000004</v>
      </c>
      <c r="R383" s="92">
        <f t="shared" si="488"/>
        <v>6</v>
      </c>
      <c r="S383" s="18">
        <f t="shared" si="489"/>
        <v>49.800000000000004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2</v>
      </c>
      <c r="Z383" s="18">
        <f t="shared" si="480"/>
        <v>16.600000000000001</v>
      </c>
      <c r="AA383" s="14">
        <f t="shared" si="481"/>
        <v>2</v>
      </c>
      <c r="AB383" s="18">
        <f t="shared" si="482"/>
        <v>16.600000000000001</v>
      </c>
    </row>
    <row r="384" spans="1:28" s="50" customFormat="1">
      <c r="A384" s="46"/>
      <c r="B384" s="82" t="s">
        <v>104</v>
      </c>
      <c r="C384" s="83">
        <f>SUM(C350:C383)</f>
        <v>100</v>
      </c>
      <c r="D384" s="84">
        <f>SUM(D350:D383)</f>
        <v>995.5</v>
      </c>
      <c r="E384" s="83">
        <f>SUM(E350:E383)</f>
        <v>0</v>
      </c>
      <c r="F384" s="84">
        <f>SUM(F350:F383)</f>
        <v>112.63999999999999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100</v>
      </c>
      <c r="L384" s="84">
        <f t="shared" si="490"/>
        <v>882.86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146</v>
      </c>
      <c r="Q384" s="84">
        <f t="shared" si="491"/>
        <v>442.08000000000004</v>
      </c>
      <c r="R384" s="276">
        <f t="shared" si="491"/>
        <v>146</v>
      </c>
      <c r="S384" s="84">
        <f t="shared" si="491"/>
        <v>1324.94</v>
      </c>
      <c r="T384" s="83">
        <f t="shared" si="491"/>
        <v>100</v>
      </c>
      <c r="U384" s="84">
        <f t="shared" si="491"/>
        <v>882.86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83</v>
      </c>
      <c r="Z384" s="84">
        <f t="shared" si="492"/>
        <v>233.78</v>
      </c>
      <c r="AA384" s="276">
        <f t="shared" si="492"/>
        <v>83</v>
      </c>
      <c r="AB384" s="84">
        <f t="shared" si="492"/>
        <v>1116.6399999999999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175.246365</v>
      </c>
      <c r="R388" s="92"/>
      <c r="S388" s="18">
        <f>Q388</f>
        <v>175.246365</v>
      </c>
      <c r="T388" s="16"/>
      <c r="U388" s="18"/>
      <c r="V388" s="16"/>
      <c r="W388" s="18"/>
      <c r="X388" s="21"/>
      <c r="Y388" s="14"/>
      <c r="Z388" s="18">
        <v>118</v>
      </c>
      <c r="AA388" s="14">
        <f t="shared" ref="AA388" si="494">Y388</f>
        <v>0</v>
      </c>
      <c r="AB388" s="18">
        <f t="shared" ref="AB388" si="495">U388+Z388</f>
        <v>118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175.246365</v>
      </c>
      <c r="R391" s="276">
        <f t="shared" si="500"/>
        <v>0</v>
      </c>
      <c r="S391" s="84">
        <f t="shared" si="500"/>
        <v>175.246365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118</v>
      </c>
      <c r="AA391" s="276">
        <f>SUM(AA388:AA390)</f>
        <v>0</v>
      </c>
      <c r="AB391" s="84">
        <f>SUM(AB388:AB390)</f>
        <v>118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20.29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673</v>
      </c>
      <c r="Q393" s="129">
        <v>30.922000000000001</v>
      </c>
      <c r="R393" s="92">
        <f>P393</f>
        <v>673</v>
      </c>
      <c r="S393" s="18">
        <f>Q393</f>
        <v>30.922000000000001</v>
      </c>
      <c r="T393" s="127"/>
      <c r="U393" s="129"/>
      <c r="V393" s="127"/>
      <c r="W393" s="129"/>
      <c r="X393" s="131"/>
      <c r="Y393" s="108">
        <v>673</v>
      </c>
      <c r="Z393" s="129">
        <v>30.922000000000001</v>
      </c>
      <c r="AA393" s="14">
        <f t="shared" ref="AA393:AA396" si="503">Y393</f>
        <v>673</v>
      </c>
      <c r="AB393" s="18">
        <f t="shared" ref="AB393:AB396" si="504">U393+Z393</f>
        <v>30.922000000000001</v>
      </c>
    </row>
    <row r="394" spans="1:29">
      <c r="A394" s="126"/>
      <c r="B394" s="127" t="s">
        <v>172</v>
      </c>
      <c r="C394" s="128"/>
      <c r="D394" s="129">
        <v>5.95</v>
      </c>
      <c r="E394" s="189">
        <v>31776</v>
      </c>
      <c r="F394" s="129">
        <v>1.91</v>
      </c>
      <c r="G394" s="8" t="e">
        <f t="shared" si="502"/>
        <v>#DIV/0!</v>
      </c>
      <c r="H394" s="18">
        <f t="shared" si="502"/>
        <v>32.100840336134453</v>
      </c>
      <c r="I394" s="127"/>
      <c r="J394" s="130"/>
      <c r="K394" s="127"/>
      <c r="L394" s="129"/>
      <c r="M394" s="127"/>
      <c r="N394" s="129"/>
      <c r="O394" s="131"/>
      <c r="P394" s="277">
        <v>8414</v>
      </c>
      <c r="Q394" s="129">
        <v>10.097</v>
      </c>
      <c r="R394" s="92">
        <f t="shared" ref="R394:R396" si="505">P394</f>
        <v>8414</v>
      </c>
      <c r="S394" s="18">
        <f t="shared" ref="S394:S396" si="506">Q394</f>
        <v>10.097</v>
      </c>
      <c r="T394" s="127"/>
      <c r="U394" s="129"/>
      <c r="V394" s="127"/>
      <c r="W394" s="129"/>
      <c r="X394" s="131"/>
      <c r="Y394" s="108">
        <v>8414</v>
      </c>
      <c r="Z394" s="129">
        <v>10.097</v>
      </c>
      <c r="AA394" s="14">
        <f t="shared" si="503"/>
        <v>8414</v>
      </c>
      <c r="AB394" s="18">
        <f t="shared" si="504"/>
        <v>10.097</v>
      </c>
    </row>
    <row r="395" spans="1:29">
      <c r="A395" s="126"/>
      <c r="B395" s="127" t="s">
        <v>173</v>
      </c>
      <c r="C395" s="128"/>
      <c r="D395" s="129">
        <v>34.61</v>
      </c>
      <c r="E395" s="189">
        <v>19728</v>
      </c>
      <c r="F395" s="129">
        <v>1.58</v>
      </c>
      <c r="G395" s="8" t="e">
        <f t="shared" si="502"/>
        <v>#DIV/0!</v>
      </c>
      <c r="H395" s="18">
        <f t="shared" si="502"/>
        <v>4.5651545796012716</v>
      </c>
      <c r="I395" s="127"/>
      <c r="J395" s="130"/>
      <c r="K395" s="127"/>
      <c r="L395" s="129"/>
      <c r="M395" s="127"/>
      <c r="N395" s="129"/>
      <c r="O395" s="131"/>
      <c r="P395" s="277">
        <v>180</v>
      </c>
      <c r="Q395" s="129">
        <v>55.6</v>
      </c>
      <c r="R395" s="92">
        <f t="shared" si="505"/>
        <v>180</v>
      </c>
      <c r="S395" s="18">
        <f t="shared" si="506"/>
        <v>55.6</v>
      </c>
      <c r="T395" s="127"/>
      <c r="U395" s="129"/>
      <c r="V395" s="127"/>
      <c r="W395" s="129"/>
      <c r="X395" s="131"/>
      <c r="Y395" s="108">
        <v>180</v>
      </c>
      <c r="Z395" s="129">
        <v>55.6</v>
      </c>
      <c r="AA395" s="14">
        <f t="shared" si="503"/>
        <v>180</v>
      </c>
      <c r="AB395" s="18">
        <f t="shared" si="504"/>
        <v>55.6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25.911426825000007</v>
      </c>
      <c r="R396" s="92">
        <f t="shared" si="505"/>
        <v>0</v>
      </c>
      <c r="S396" s="18">
        <f t="shared" si="506"/>
        <v>25.911426825000007</v>
      </c>
      <c r="T396" s="16"/>
      <c r="U396" s="18"/>
      <c r="V396" s="16"/>
      <c r="W396" s="18"/>
      <c r="X396" s="21"/>
      <c r="Y396" s="14"/>
      <c r="Z396" s="18">
        <v>19</v>
      </c>
      <c r="AA396" s="14">
        <f t="shared" si="503"/>
        <v>0</v>
      </c>
      <c r="AB396" s="18">
        <f t="shared" si="504"/>
        <v>19</v>
      </c>
    </row>
    <row r="397" spans="1:29" s="50" customFormat="1">
      <c r="A397" s="46"/>
      <c r="B397" s="82" t="s">
        <v>106</v>
      </c>
      <c r="C397" s="83"/>
      <c r="D397" s="84">
        <f>SUM(D393:D396)</f>
        <v>84.681999999999988</v>
      </c>
      <c r="E397" s="83">
        <f>SUM(E393:E396)</f>
        <v>51504</v>
      </c>
      <c r="F397" s="84">
        <f>SUM(F393:F396)</f>
        <v>3.49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9267</v>
      </c>
      <c r="Q397" s="84">
        <f t="shared" si="508"/>
        <v>122.53042682500001</v>
      </c>
      <c r="R397" s="276">
        <f t="shared" si="508"/>
        <v>9267</v>
      </c>
      <c r="S397" s="84">
        <f t="shared" si="508"/>
        <v>122.53042682500001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9267</v>
      </c>
      <c r="Z397" s="84">
        <f>SUM(Z393:Z396)</f>
        <v>115.619</v>
      </c>
      <c r="AA397" s="276">
        <f>SUM(AA393:AA396)</f>
        <v>9267</v>
      </c>
      <c r="AB397" s="84">
        <f>SUM(AB393:AB396)</f>
        <v>115.619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3048.8287999999993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1857.8491999999994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100</v>
      </c>
      <c r="L398" s="84">
        <f>SUM(L21+L44+L52+L76+L86+L109+L117+L141+L147+L149+L156+L162+L168+L174+L180+L186+L192+L206+L212+L216+L237+L258+L283+L297+L306+L311+L315+L322+L326+L330+L333+L337+L343+L347+L384+L391+L397)</f>
        <v>882.86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118309</v>
      </c>
      <c r="Q398" s="84">
        <f>SUM(Q21+Q44+Q52+Q76+Q86+Q109+Q117+Q141+Q147+Q149+Q156+Q162+Q168+Q174+Q180+Q186+Q192+Q206+Q212+Q216+Q237+Q258+Q283+Q297+Q306+Q311+Q315+Q322+Q326+Q330+Q333+Q337+Q343+Q347+Q384+Q391+Q397)</f>
        <v>2974.1577918250009</v>
      </c>
      <c r="R398" s="276">
        <f>R397+R391+R384+R347+R343+R337+R333+R330+R326+R322+R315+R311+R306+R297+R283+R260+R216+R212+R206+R193+R147+R143+R78</f>
        <v>118309</v>
      </c>
      <c r="S398" s="84">
        <f>SUM(S21+S44+S52+S76+S86+S109+S117+S141+S147+S149+S156+S162+S168+S174+S180+S186+S192+S206+S212+S216+S237+S258+S283+S297+S306+S311+S315+S322+S326+S330+S333+S337+S343+S347+S384+S391+S397)</f>
        <v>3857.017791825001</v>
      </c>
      <c r="T398" s="83">
        <f>T397+T391+T384+T347+T343+T337+T333+T330+T326+T322+T315+T311+T306+T297+T283+T260+T216+T212+T206+T193+T147+T143+T78</f>
        <v>100</v>
      </c>
      <c r="U398" s="84">
        <f>SUM(U21+U44+U52+U76+U86+U109+U117+U141+U147+U149+U156+U162+U168+U174+U180+U186+U192+U206+U212+U216+U237+U258+U283+U297+U306+U311+U315+U322+U326+U330+U333+U337+U343+U347+U384+U391+U397)</f>
        <v>882.86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117485</v>
      </c>
      <c r="Z398" s="84">
        <f>SUM(Z21+Z44+Z52+Z76+Z86+Z109+Z117+Z141+Z147+Z149+Z156+Z162+Z168+Z174+Z180+Z186+Z192+Z206+Z212+Z216+Z237+Z258+Z283+Z297+Z306+Z311+Z315+Z322+Z326+Z330+Z333+Z337+Z343+Z347+Z384+Z391+Z397)</f>
        <v>2662.9848000000006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117485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3545.8448000000003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3048.8287999999993</v>
      </c>
      <c r="E403" s="82"/>
      <c r="F403" s="84">
        <f>F398</f>
        <v>1857.8491999999994</v>
      </c>
      <c r="G403" s="82"/>
      <c r="H403" s="82"/>
      <c r="I403" s="82"/>
      <c r="J403" s="84">
        <f>J398</f>
        <v>0</v>
      </c>
      <c r="K403" s="83"/>
      <c r="L403" s="84">
        <f>L398</f>
        <v>882.86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2974.1577918250009</v>
      </c>
      <c r="R403" s="276"/>
      <c r="S403" s="84">
        <f>S398</f>
        <v>3857.017791825001</v>
      </c>
      <c r="T403" s="83"/>
      <c r="U403" s="84">
        <f>U398</f>
        <v>882.86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2662.9848000000006</v>
      </c>
      <c r="AA403" s="276"/>
      <c r="AB403" s="84">
        <f>AB398</f>
        <v>3545.8448000000003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5</v>
      </c>
      <c r="Q407" s="18">
        <f>O407*P407</f>
        <v>1350</v>
      </c>
      <c r="R407" s="92">
        <f>P407</f>
        <v>5</v>
      </c>
      <c r="S407" s="18">
        <f>L407+Q407</f>
        <v>1350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>
        <v>20</v>
      </c>
      <c r="E408" s="19"/>
      <c r="F408" s="18">
        <v>20</v>
      </c>
      <c r="G408" s="8" t="e">
        <f t="shared" si="511"/>
        <v>#DIV/0!</v>
      </c>
      <c r="H408" s="18">
        <f t="shared" si="511"/>
        <v>100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15</v>
      </c>
      <c r="Q412" s="18">
        <f t="shared" si="512"/>
        <v>45</v>
      </c>
      <c r="R412" s="92">
        <f t="shared" si="513"/>
        <v>15</v>
      </c>
      <c r="S412" s="18">
        <f t="shared" si="514"/>
        <v>45</v>
      </c>
      <c r="T412" s="22"/>
      <c r="U412" s="18"/>
      <c r="V412" s="22"/>
      <c r="W412" s="18"/>
      <c r="X412" s="21">
        <v>3</v>
      </c>
      <c r="Y412" s="14">
        <v>5</v>
      </c>
      <c r="Z412" s="18">
        <f t="shared" si="515"/>
        <v>15</v>
      </c>
      <c r="AA412" s="14">
        <f t="shared" si="516"/>
        <v>5</v>
      </c>
      <c r="AB412" s="18">
        <f t="shared" si="517"/>
        <v>15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15</v>
      </c>
      <c r="Q413" s="18">
        <f t="shared" si="512"/>
        <v>52.5</v>
      </c>
      <c r="R413" s="92">
        <f t="shared" si="513"/>
        <v>15</v>
      </c>
      <c r="S413" s="18">
        <f t="shared" si="514"/>
        <v>52.5</v>
      </c>
      <c r="T413" s="22"/>
      <c r="U413" s="18"/>
      <c r="V413" s="22"/>
      <c r="W413" s="18"/>
      <c r="X413" s="21">
        <v>3.5</v>
      </c>
      <c r="Y413" s="14">
        <v>5</v>
      </c>
      <c r="Z413" s="18">
        <f t="shared" si="515"/>
        <v>17.5</v>
      </c>
      <c r="AA413" s="14">
        <f t="shared" si="516"/>
        <v>5</v>
      </c>
      <c r="AB413" s="18">
        <f t="shared" si="517"/>
        <v>17.5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5</v>
      </c>
      <c r="Q414" s="18">
        <f t="shared" si="512"/>
        <v>3.75</v>
      </c>
      <c r="R414" s="92">
        <f t="shared" si="513"/>
        <v>5</v>
      </c>
      <c r="S414" s="18">
        <f t="shared" si="514"/>
        <v>3.75</v>
      </c>
      <c r="T414" s="22"/>
      <c r="U414" s="18"/>
      <c r="V414" s="22"/>
      <c r="W414" s="18"/>
      <c r="X414" s="21">
        <v>0.75</v>
      </c>
      <c r="Y414" s="14">
        <v>5</v>
      </c>
      <c r="Z414" s="18">
        <f t="shared" si="515"/>
        <v>3.75</v>
      </c>
      <c r="AA414" s="14">
        <f t="shared" si="516"/>
        <v>5</v>
      </c>
      <c r="AB414" s="18">
        <f t="shared" si="517"/>
        <v>3.75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2</v>
      </c>
      <c r="Q415" s="18">
        <f t="shared" si="512"/>
        <v>1.8</v>
      </c>
      <c r="R415" s="92">
        <f t="shared" si="513"/>
        <v>2</v>
      </c>
      <c r="S415" s="18">
        <f t="shared" si="514"/>
        <v>1.8</v>
      </c>
      <c r="T415" s="22"/>
      <c r="U415" s="18"/>
      <c r="V415" s="22"/>
      <c r="W415" s="18"/>
      <c r="X415" s="21">
        <v>0.9</v>
      </c>
      <c r="Y415" s="14">
        <v>2</v>
      </c>
      <c r="Z415" s="18">
        <f t="shared" si="515"/>
        <v>1.8</v>
      </c>
      <c r="AA415" s="14">
        <f t="shared" si="516"/>
        <v>2</v>
      </c>
      <c r="AB415" s="18">
        <f t="shared" si="517"/>
        <v>1.8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20.9</v>
      </c>
      <c r="E416" s="83">
        <f>SUM(E407:E415)</f>
        <v>1</v>
      </c>
      <c r="F416" s="84">
        <f>SUM(F407:F415)</f>
        <v>20.9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1453.05</v>
      </c>
      <c r="R416" s="276"/>
      <c r="S416" s="84">
        <f>SUM(S407:S415)</f>
        <v>1453.05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578.04999999999995</v>
      </c>
      <c r="AA416" s="276"/>
      <c r="AB416" s="84">
        <f>SUM(AB407:AB415)</f>
        <v>578.04999999999995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1200</v>
      </c>
      <c r="D418" s="53">
        <v>216</v>
      </c>
      <c r="E418" s="17">
        <f t="shared" ref="E418:F439" si="520">C418</f>
        <v>1200</v>
      </c>
      <c r="F418" s="18">
        <f t="shared" si="520"/>
        <v>216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1800</v>
      </c>
      <c r="Q418" s="18">
        <f t="shared" ref="Q418:Q439" si="522">O418*P418</f>
        <v>324</v>
      </c>
      <c r="R418" s="92">
        <f t="shared" ref="R418:R439" si="523">P418</f>
        <v>1800</v>
      </c>
      <c r="S418" s="18">
        <f t="shared" ref="S418:S439" si="524">L418+Q418</f>
        <v>324</v>
      </c>
      <c r="T418" s="51"/>
      <c r="U418" s="53"/>
      <c r="V418" s="51"/>
      <c r="W418" s="53"/>
      <c r="X418" s="250">
        <v>0.18</v>
      </c>
      <c r="Y418" s="312">
        <f>1320+400</f>
        <v>1720</v>
      </c>
      <c r="Z418" s="18">
        <f t="shared" ref="Z418:Z439" si="525">X418*Y418</f>
        <v>309.59999999999997</v>
      </c>
      <c r="AA418" s="14">
        <f t="shared" ref="AA418:AA439" si="526">Y418</f>
        <v>1720</v>
      </c>
      <c r="AB418" s="18">
        <f t="shared" ref="AB418:AB439" si="527">U418+Z418</f>
        <v>309.59999999999997</v>
      </c>
    </row>
    <row r="419" spans="1:28">
      <c r="A419" s="206">
        <f>+A418+0.01</f>
        <v>26.110000000000003</v>
      </c>
      <c r="B419" s="51" t="s">
        <v>285</v>
      </c>
      <c r="C419" s="52">
        <v>1200</v>
      </c>
      <c r="D419" s="53">
        <v>14.4</v>
      </c>
      <c r="E419" s="17">
        <f t="shared" si="520"/>
        <v>1200</v>
      </c>
      <c r="F419" s="18">
        <f t="shared" si="520"/>
        <v>14.4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1800</v>
      </c>
      <c r="Q419" s="18">
        <f t="shared" si="522"/>
        <v>21.6</v>
      </c>
      <c r="R419" s="92">
        <f t="shared" si="523"/>
        <v>1800</v>
      </c>
      <c r="S419" s="18">
        <f t="shared" si="524"/>
        <v>21.6</v>
      </c>
      <c r="T419" s="51"/>
      <c r="U419" s="53"/>
      <c r="V419" s="51"/>
      <c r="W419" s="53"/>
      <c r="X419" s="250">
        <v>1.2E-2</v>
      </c>
      <c r="Y419" s="312">
        <v>1720</v>
      </c>
      <c r="Z419" s="18">
        <f t="shared" si="525"/>
        <v>20.64</v>
      </c>
      <c r="AA419" s="14">
        <f t="shared" si="526"/>
        <v>1720</v>
      </c>
      <c r="AB419" s="18">
        <f t="shared" si="527"/>
        <v>20.64</v>
      </c>
    </row>
    <row r="420" spans="1:28" ht="47.25">
      <c r="A420" s="206">
        <f>+A419+0.01</f>
        <v>26.120000000000005</v>
      </c>
      <c r="B420" s="51" t="s">
        <v>286</v>
      </c>
      <c r="C420" s="52">
        <v>1200</v>
      </c>
      <c r="D420" s="53">
        <v>12</v>
      </c>
      <c r="E420" s="17">
        <f t="shared" si="520"/>
        <v>1200</v>
      </c>
      <c r="F420" s="18">
        <f t="shared" si="520"/>
        <v>12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1800</v>
      </c>
      <c r="Q420" s="18">
        <f t="shared" si="522"/>
        <v>18</v>
      </c>
      <c r="R420" s="92">
        <f t="shared" si="523"/>
        <v>1800</v>
      </c>
      <c r="S420" s="18">
        <f t="shared" si="524"/>
        <v>18</v>
      </c>
      <c r="T420" s="51"/>
      <c r="U420" s="53"/>
      <c r="V420" s="51"/>
      <c r="W420" s="53"/>
      <c r="X420" s="250">
        <v>0.01</v>
      </c>
      <c r="Y420" s="312">
        <v>1720</v>
      </c>
      <c r="Z420" s="18">
        <f t="shared" si="525"/>
        <v>17.2</v>
      </c>
      <c r="AA420" s="14">
        <f t="shared" si="526"/>
        <v>1720</v>
      </c>
      <c r="AB420" s="18">
        <f t="shared" si="527"/>
        <v>17.2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10</v>
      </c>
      <c r="D422" s="18">
        <v>30</v>
      </c>
      <c r="E422" s="17">
        <f t="shared" si="520"/>
        <v>10</v>
      </c>
      <c r="F422" s="18">
        <f t="shared" si="520"/>
        <v>30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15</v>
      </c>
      <c r="Q422" s="18">
        <f t="shared" si="522"/>
        <v>45</v>
      </c>
      <c r="R422" s="92">
        <f t="shared" si="523"/>
        <v>15</v>
      </c>
      <c r="S422" s="18">
        <f t="shared" si="524"/>
        <v>45</v>
      </c>
      <c r="T422" s="22"/>
      <c r="U422" s="18"/>
      <c r="V422" s="22"/>
      <c r="W422" s="18"/>
      <c r="X422" s="21">
        <v>3</v>
      </c>
      <c r="Y422" s="14">
        <v>15</v>
      </c>
      <c r="Z422" s="18">
        <f t="shared" si="525"/>
        <v>45</v>
      </c>
      <c r="AA422" s="14">
        <f t="shared" si="526"/>
        <v>15</v>
      </c>
      <c r="AB422" s="18">
        <f t="shared" si="527"/>
        <v>45</v>
      </c>
    </row>
    <row r="423" spans="1:28" ht="31.5">
      <c r="A423" s="206" t="s">
        <v>43</v>
      </c>
      <c r="B423" s="22" t="s">
        <v>77</v>
      </c>
      <c r="C423" s="17">
        <v>10</v>
      </c>
      <c r="D423" s="18">
        <v>30</v>
      </c>
      <c r="E423" s="17">
        <f t="shared" si="520"/>
        <v>10</v>
      </c>
      <c r="F423" s="18">
        <f t="shared" si="520"/>
        <v>30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15</v>
      </c>
      <c r="Q423" s="18">
        <f t="shared" si="522"/>
        <v>45</v>
      </c>
      <c r="R423" s="92">
        <f t="shared" si="523"/>
        <v>15</v>
      </c>
      <c r="S423" s="18">
        <f t="shared" si="524"/>
        <v>45</v>
      </c>
      <c r="T423" s="22"/>
      <c r="U423" s="18"/>
      <c r="V423" s="22"/>
      <c r="W423" s="18"/>
      <c r="X423" s="21">
        <v>3</v>
      </c>
      <c r="Y423" s="14">
        <v>15</v>
      </c>
      <c r="Z423" s="18">
        <f t="shared" si="525"/>
        <v>45</v>
      </c>
      <c r="AA423" s="14">
        <f t="shared" si="526"/>
        <v>15</v>
      </c>
      <c r="AB423" s="18">
        <f t="shared" si="527"/>
        <v>45</v>
      </c>
    </row>
    <row r="424" spans="1:28" ht="31.5">
      <c r="A424" s="206" t="s">
        <v>45</v>
      </c>
      <c r="B424" s="22" t="s">
        <v>78</v>
      </c>
      <c r="C424" s="17">
        <v>10</v>
      </c>
      <c r="D424" s="18">
        <v>96.000000000000014</v>
      </c>
      <c r="E424" s="17">
        <f t="shared" si="520"/>
        <v>10</v>
      </c>
      <c r="F424" s="18">
        <f t="shared" si="520"/>
        <v>96.000000000000014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15</v>
      </c>
      <c r="Q424" s="18">
        <f t="shared" si="522"/>
        <v>144</v>
      </c>
      <c r="R424" s="92">
        <f t="shared" si="523"/>
        <v>15</v>
      </c>
      <c r="S424" s="18">
        <f t="shared" si="524"/>
        <v>144</v>
      </c>
      <c r="T424" s="22"/>
      <c r="U424" s="18"/>
      <c r="V424" s="22"/>
      <c r="W424" s="18"/>
      <c r="X424" s="21">
        <v>9.6</v>
      </c>
      <c r="Y424" s="14">
        <v>15</v>
      </c>
      <c r="Z424" s="18">
        <f t="shared" si="525"/>
        <v>144</v>
      </c>
      <c r="AA424" s="14">
        <f t="shared" si="526"/>
        <v>15</v>
      </c>
      <c r="AB424" s="18">
        <f t="shared" si="527"/>
        <v>144</v>
      </c>
    </row>
    <row r="425" spans="1:28" ht="63">
      <c r="A425" s="206" t="s">
        <v>47</v>
      </c>
      <c r="B425" s="22" t="s">
        <v>79</v>
      </c>
      <c r="C425" s="17">
        <v>1</v>
      </c>
      <c r="D425" s="18">
        <v>1.44</v>
      </c>
      <c r="E425" s="17">
        <f t="shared" si="520"/>
        <v>1</v>
      </c>
      <c r="F425" s="18">
        <f t="shared" si="520"/>
        <v>1.44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1</v>
      </c>
      <c r="Q425" s="18">
        <f t="shared" si="522"/>
        <v>1.44</v>
      </c>
      <c r="R425" s="92">
        <f t="shared" si="523"/>
        <v>1</v>
      </c>
      <c r="S425" s="18">
        <f t="shared" si="524"/>
        <v>1.44</v>
      </c>
      <c r="T425" s="22"/>
      <c r="U425" s="18"/>
      <c r="V425" s="22"/>
      <c r="W425" s="18"/>
      <c r="X425" s="21">
        <v>1.44</v>
      </c>
      <c r="Y425" s="14">
        <v>1</v>
      </c>
      <c r="Z425" s="18">
        <f t="shared" si="525"/>
        <v>1.44</v>
      </c>
      <c r="AA425" s="14">
        <f t="shared" si="526"/>
        <v>1</v>
      </c>
      <c r="AB425" s="18">
        <f t="shared" si="527"/>
        <v>1.44</v>
      </c>
    </row>
    <row r="426" spans="1:28" ht="31.5">
      <c r="A426" s="206" t="s">
        <v>49</v>
      </c>
      <c r="B426" s="22" t="s">
        <v>80</v>
      </c>
      <c r="C426" s="17">
        <v>10</v>
      </c>
      <c r="D426" s="18">
        <v>18</v>
      </c>
      <c r="E426" s="17">
        <f t="shared" si="520"/>
        <v>10</v>
      </c>
      <c r="F426" s="18">
        <f t="shared" si="520"/>
        <v>18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15</v>
      </c>
      <c r="Q426" s="18">
        <f t="shared" si="522"/>
        <v>27</v>
      </c>
      <c r="R426" s="92">
        <f t="shared" si="523"/>
        <v>15</v>
      </c>
      <c r="S426" s="18">
        <f t="shared" si="524"/>
        <v>27</v>
      </c>
      <c r="T426" s="22"/>
      <c r="U426" s="18"/>
      <c r="V426" s="22"/>
      <c r="W426" s="18"/>
      <c r="X426" s="21">
        <v>1.8</v>
      </c>
      <c r="Y426" s="14">
        <v>15</v>
      </c>
      <c r="Z426" s="18">
        <f t="shared" si="525"/>
        <v>27</v>
      </c>
      <c r="AA426" s="14">
        <f t="shared" si="526"/>
        <v>15</v>
      </c>
      <c r="AB426" s="18">
        <f t="shared" si="527"/>
        <v>27</v>
      </c>
    </row>
    <row r="427" spans="1:28" ht="31.5">
      <c r="A427" s="206" t="s">
        <v>51</v>
      </c>
      <c r="B427" s="22" t="s">
        <v>50</v>
      </c>
      <c r="C427" s="17">
        <v>10</v>
      </c>
      <c r="D427" s="18">
        <v>12</v>
      </c>
      <c r="E427" s="17">
        <f t="shared" si="520"/>
        <v>10</v>
      </c>
      <c r="F427" s="18">
        <f t="shared" si="520"/>
        <v>12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15</v>
      </c>
      <c r="Q427" s="18">
        <f t="shared" si="522"/>
        <v>18</v>
      </c>
      <c r="R427" s="92">
        <f t="shared" si="523"/>
        <v>15</v>
      </c>
      <c r="S427" s="18">
        <f t="shared" si="524"/>
        <v>18</v>
      </c>
      <c r="T427" s="22"/>
      <c r="U427" s="18"/>
      <c r="V427" s="22"/>
      <c r="W427" s="18"/>
      <c r="X427" s="21">
        <v>1.2</v>
      </c>
      <c r="Y427" s="14">
        <v>15</v>
      </c>
      <c r="Z427" s="18">
        <f t="shared" si="525"/>
        <v>18</v>
      </c>
      <c r="AA427" s="14">
        <f t="shared" si="526"/>
        <v>15</v>
      </c>
      <c r="AB427" s="18">
        <f t="shared" si="527"/>
        <v>18</v>
      </c>
    </row>
    <row r="428" spans="1:28" ht="47.25">
      <c r="A428" s="206" t="s">
        <v>53</v>
      </c>
      <c r="B428" s="22" t="s">
        <v>81</v>
      </c>
      <c r="C428" s="17">
        <v>10</v>
      </c>
      <c r="D428" s="18">
        <v>12</v>
      </c>
      <c r="E428" s="17">
        <f t="shared" si="520"/>
        <v>10</v>
      </c>
      <c r="F428" s="18">
        <f t="shared" si="520"/>
        <v>12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15</v>
      </c>
      <c r="Q428" s="18">
        <f t="shared" si="522"/>
        <v>18</v>
      </c>
      <c r="R428" s="92">
        <f t="shared" si="523"/>
        <v>15</v>
      </c>
      <c r="S428" s="18">
        <f t="shared" si="524"/>
        <v>18</v>
      </c>
      <c r="T428" s="22"/>
      <c r="U428" s="18"/>
      <c r="V428" s="22"/>
      <c r="W428" s="18"/>
      <c r="X428" s="21">
        <v>1.2</v>
      </c>
      <c r="Y428" s="14">
        <v>15</v>
      </c>
      <c r="Z428" s="18">
        <f t="shared" si="525"/>
        <v>18</v>
      </c>
      <c r="AA428" s="14">
        <f t="shared" si="526"/>
        <v>15</v>
      </c>
      <c r="AB428" s="18">
        <f t="shared" si="527"/>
        <v>18</v>
      </c>
    </row>
    <row r="429" spans="1:28" ht="47.25">
      <c r="A429" s="206" t="s">
        <v>82</v>
      </c>
      <c r="B429" s="22" t="s">
        <v>83</v>
      </c>
      <c r="C429" s="17">
        <v>10</v>
      </c>
      <c r="D429" s="18">
        <v>18</v>
      </c>
      <c r="E429" s="17">
        <f t="shared" si="520"/>
        <v>10</v>
      </c>
      <c r="F429" s="18">
        <f t="shared" si="520"/>
        <v>18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15</v>
      </c>
      <c r="Q429" s="18">
        <f t="shared" si="522"/>
        <v>27</v>
      </c>
      <c r="R429" s="92">
        <f t="shared" si="523"/>
        <v>15</v>
      </c>
      <c r="S429" s="18">
        <f t="shared" si="524"/>
        <v>27</v>
      </c>
      <c r="T429" s="22"/>
      <c r="U429" s="18"/>
      <c r="V429" s="22"/>
      <c r="W429" s="18"/>
      <c r="X429" s="21">
        <v>1.8</v>
      </c>
      <c r="Y429" s="14">
        <v>15</v>
      </c>
      <c r="Z429" s="18">
        <f t="shared" si="525"/>
        <v>27</v>
      </c>
      <c r="AA429" s="14">
        <f t="shared" si="526"/>
        <v>15</v>
      </c>
      <c r="AB429" s="18">
        <f t="shared" si="527"/>
        <v>27</v>
      </c>
    </row>
    <row r="430" spans="1:28" ht="31.5">
      <c r="A430" s="206">
        <v>26.14</v>
      </c>
      <c r="B430" s="51" t="s">
        <v>287</v>
      </c>
      <c r="C430" s="52">
        <v>1200</v>
      </c>
      <c r="D430" s="53">
        <v>12</v>
      </c>
      <c r="E430" s="17">
        <f t="shared" si="520"/>
        <v>1200</v>
      </c>
      <c r="F430" s="18">
        <f t="shared" si="520"/>
        <v>12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1800</v>
      </c>
      <c r="Q430" s="18">
        <f t="shared" si="522"/>
        <v>18</v>
      </c>
      <c r="R430" s="92">
        <f t="shared" si="523"/>
        <v>1800</v>
      </c>
      <c r="S430" s="18">
        <f t="shared" si="524"/>
        <v>18</v>
      </c>
      <c r="T430" s="51"/>
      <c r="U430" s="53"/>
      <c r="V430" s="51"/>
      <c r="W430" s="53"/>
      <c r="X430" s="250">
        <v>0.01</v>
      </c>
      <c r="Y430" s="312">
        <v>1720</v>
      </c>
      <c r="Z430" s="18">
        <f t="shared" si="525"/>
        <v>17.2</v>
      </c>
      <c r="AA430" s="14">
        <f t="shared" si="526"/>
        <v>1720</v>
      </c>
      <c r="AB430" s="18">
        <f t="shared" si="527"/>
        <v>17.2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1200</v>
      </c>
      <c r="D431" s="53">
        <v>12</v>
      </c>
      <c r="E431" s="17">
        <f t="shared" si="520"/>
        <v>1200</v>
      </c>
      <c r="F431" s="18">
        <f t="shared" si="520"/>
        <v>12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1800</v>
      </c>
      <c r="Q431" s="18">
        <f t="shared" si="522"/>
        <v>18</v>
      </c>
      <c r="R431" s="92">
        <f t="shared" si="523"/>
        <v>1800</v>
      </c>
      <c r="S431" s="18">
        <f t="shared" si="524"/>
        <v>18</v>
      </c>
      <c r="T431" s="51"/>
      <c r="U431" s="53"/>
      <c r="V431" s="51"/>
      <c r="W431" s="53"/>
      <c r="X431" s="250">
        <v>0.01</v>
      </c>
      <c r="Y431" s="312">
        <v>1720</v>
      </c>
      <c r="Z431" s="18">
        <f t="shared" si="525"/>
        <v>17.2</v>
      </c>
      <c r="AA431" s="14">
        <f t="shared" si="526"/>
        <v>1720</v>
      </c>
      <c r="AB431" s="18">
        <f t="shared" si="527"/>
        <v>17.2</v>
      </c>
    </row>
    <row r="432" spans="1:28" ht="31.5">
      <c r="A432" s="206">
        <f t="shared" si="528"/>
        <v>26.160000000000004</v>
      </c>
      <c r="B432" s="51" t="s">
        <v>289</v>
      </c>
      <c r="C432" s="52">
        <v>1200</v>
      </c>
      <c r="D432" s="53">
        <v>15</v>
      </c>
      <c r="E432" s="17">
        <f t="shared" si="520"/>
        <v>1200</v>
      </c>
      <c r="F432" s="18">
        <f t="shared" si="520"/>
        <v>15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1800</v>
      </c>
      <c r="Q432" s="18">
        <f t="shared" si="522"/>
        <v>22.5</v>
      </c>
      <c r="R432" s="92">
        <f t="shared" si="523"/>
        <v>1800</v>
      </c>
      <c r="S432" s="18">
        <f t="shared" si="524"/>
        <v>22.5</v>
      </c>
      <c r="T432" s="51"/>
      <c r="U432" s="53"/>
      <c r="V432" s="51"/>
      <c r="W432" s="53"/>
      <c r="X432" s="250">
        <v>1.2500000000000001E-2</v>
      </c>
      <c r="Y432" s="312">
        <v>1720</v>
      </c>
      <c r="Z432" s="18">
        <f t="shared" si="525"/>
        <v>21.5</v>
      </c>
      <c r="AA432" s="14">
        <f t="shared" si="526"/>
        <v>1720</v>
      </c>
      <c r="AB432" s="18">
        <f t="shared" si="527"/>
        <v>21.5</v>
      </c>
    </row>
    <row r="433" spans="1:28">
      <c r="A433" s="206">
        <f t="shared" si="528"/>
        <v>26.170000000000005</v>
      </c>
      <c r="B433" s="51" t="s">
        <v>290</v>
      </c>
      <c r="C433" s="52">
        <v>1200</v>
      </c>
      <c r="D433" s="53">
        <v>9</v>
      </c>
      <c r="E433" s="17">
        <f t="shared" si="520"/>
        <v>1200</v>
      </c>
      <c r="F433" s="18">
        <f t="shared" si="520"/>
        <v>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1800</v>
      </c>
      <c r="Q433" s="18">
        <f t="shared" si="522"/>
        <v>13.5</v>
      </c>
      <c r="R433" s="92">
        <f t="shared" si="523"/>
        <v>1800</v>
      </c>
      <c r="S433" s="18">
        <f t="shared" si="524"/>
        <v>13.5</v>
      </c>
      <c r="T433" s="51"/>
      <c r="U433" s="53"/>
      <c r="V433" s="51"/>
      <c r="W433" s="53"/>
      <c r="X433" s="250">
        <v>7.4999999999999997E-3</v>
      </c>
      <c r="Y433" s="312">
        <v>1720</v>
      </c>
      <c r="Z433" s="18">
        <f t="shared" si="525"/>
        <v>12.9</v>
      </c>
      <c r="AA433" s="14">
        <f t="shared" si="526"/>
        <v>1720</v>
      </c>
      <c r="AB433" s="18">
        <f t="shared" si="527"/>
        <v>12.9</v>
      </c>
    </row>
    <row r="434" spans="1:28" ht="31.5">
      <c r="A434" s="206">
        <f t="shared" si="528"/>
        <v>26.180000000000007</v>
      </c>
      <c r="B434" s="51" t="s">
        <v>291</v>
      </c>
      <c r="C434" s="52">
        <v>1200</v>
      </c>
      <c r="D434" s="53">
        <v>9</v>
      </c>
      <c r="E434" s="17">
        <f t="shared" si="520"/>
        <v>1200</v>
      </c>
      <c r="F434" s="18">
        <f t="shared" si="520"/>
        <v>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1800</v>
      </c>
      <c r="Q434" s="18">
        <f t="shared" si="522"/>
        <v>13.5</v>
      </c>
      <c r="R434" s="92">
        <f t="shared" si="523"/>
        <v>1800</v>
      </c>
      <c r="S434" s="18">
        <f t="shared" si="524"/>
        <v>13.5</v>
      </c>
      <c r="T434" s="51"/>
      <c r="U434" s="53"/>
      <c r="V434" s="51"/>
      <c r="W434" s="53"/>
      <c r="X434" s="250">
        <v>7.4999999999999997E-3</v>
      </c>
      <c r="Y434" s="312">
        <v>1720</v>
      </c>
      <c r="Z434" s="18">
        <f t="shared" si="525"/>
        <v>12.9</v>
      </c>
      <c r="AA434" s="14">
        <f t="shared" si="526"/>
        <v>1720</v>
      </c>
      <c r="AB434" s="18">
        <f t="shared" si="527"/>
        <v>12.9</v>
      </c>
    </row>
    <row r="435" spans="1:28" ht="31.5">
      <c r="A435" s="206">
        <f t="shared" si="528"/>
        <v>26.190000000000008</v>
      </c>
      <c r="B435" s="51" t="s">
        <v>292</v>
      </c>
      <c r="C435" s="52">
        <v>1200</v>
      </c>
      <c r="D435" s="53">
        <v>2.4</v>
      </c>
      <c r="E435" s="17">
        <f t="shared" si="520"/>
        <v>1200</v>
      </c>
      <c r="F435" s="18">
        <f t="shared" si="520"/>
        <v>2.4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1800</v>
      </c>
      <c r="Q435" s="18">
        <f t="shared" si="522"/>
        <v>3.6</v>
      </c>
      <c r="R435" s="92">
        <f t="shared" si="523"/>
        <v>1800</v>
      </c>
      <c r="S435" s="18">
        <f t="shared" si="524"/>
        <v>3.6</v>
      </c>
      <c r="T435" s="51"/>
      <c r="U435" s="53"/>
      <c r="V435" s="51"/>
      <c r="W435" s="53"/>
      <c r="X435" s="250">
        <v>2E-3</v>
      </c>
      <c r="Y435" s="312">
        <v>1720</v>
      </c>
      <c r="Z435" s="18">
        <f t="shared" si="525"/>
        <v>3.44</v>
      </c>
      <c r="AA435" s="14">
        <f t="shared" si="526"/>
        <v>1720</v>
      </c>
      <c r="AB435" s="18">
        <f t="shared" si="527"/>
        <v>3.44</v>
      </c>
    </row>
    <row r="436" spans="1:28" ht="31.5">
      <c r="A436" s="206">
        <f t="shared" si="528"/>
        <v>26.20000000000001</v>
      </c>
      <c r="B436" s="51" t="s">
        <v>293</v>
      </c>
      <c r="C436" s="52">
        <v>1200</v>
      </c>
      <c r="D436" s="53">
        <v>2.4</v>
      </c>
      <c r="E436" s="17">
        <f t="shared" si="520"/>
        <v>1200</v>
      </c>
      <c r="F436" s="18">
        <f t="shared" si="520"/>
        <v>2.4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1800</v>
      </c>
      <c r="Q436" s="18">
        <f t="shared" si="522"/>
        <v>3.6</v>
      </c>
      <c r="R436" s="92">
        <f t="shared" si="523"/>
        <v>1800</v>
      </c>
      <c r="S436" s="18">
        <f t="shared" si="524"/>
        <v>3.6</v>
      </c>
      <c r="T436" s="51"/>
      <c r="U436" s="53"/>
      <c r="V436" s="51"/>
      <c r="W436" s="53"/>
      <c r="X436" s="250">
        <v>2E-3</v>
      </c>
      <c r="Y436" s="312">
        <v>1720</v>
      </c>
      <c r="Z436" s="18">
        <f t="shared" si="525"/>
        <v>3.44</v>
      </c>
      <c r="AA436" s="14">
        <f t="shared" si="526"/>
        <v>1720</v>
      </c>
      <c r="AB436" s="18">
        <f t="shared" si="527"/>
        <v>3.44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312">
        <v>5</v>
      </c>
      <c r="Z437" s="18">
        <f t="shared" si="525"/>
        <v>8.6999999999999993</v>
      </c>
      <c r="AA437" s="14">
        <f t="shared" si="526"/>
        <v>5</v>
      </c>
      <c r="AB437" s="18">
        <f t="shared" si="527"/>
        <v>8.6999999999999993</v>
      </c>
    </row>
    <row r="438" spans="1:28" ht="31.5">
      <c r="A438" s="206">
        <f t="shared" si="528"/>
        <v>26.220000000000013</v>
      </c>
      <c r="B438" s="51" t="s">
        <v>294</v>
      </c>
      <c r="C438" s="52">
        <v>1200</v>
      </c>
      <c r="D438" s="53">
        <v>6</v>
      </c>
      <c r="E438" s="17">
        <f t="shared" si="520"/>
        <v>1200</v>
      </c>
      <c r="F438" s="18">
        <f t="shared" si="520"/>
        <v>6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1800</v>
      </c>
      <c r="Q438" s="18">
        <f t="shared" si="522"/>
        <v>9</v>
      </c>
      <c r="R438" s="92">
        <f t="shared" si="523"/>
        <v>1800</v>
      </c>
      <c r="S438" s="18">
        <f t="shared" si="524"/>
        <v>9</v>
      </c>
      <c r="T438" s="51"/>
      <c r="U438" s="53"/>
      <c r="V438" s="51"/>
      <c r="W438" s="53"/>
      <c r="X438" s="250">
        <v>5.0000000000000001E-3</v>
      </c>
      <c r="Y438" s="312">
        <v>1720</v>
      </c>
      <c r="Z438" s="18">
        <f t="shared" si="525"/>
        <v>8.6</v>
      </c>
      <c r="AA438" s="14">
        <f t="shared" si="526"/>
        <v>1720</v>
      </c>
      <c r="AB438" s="18">
        <f t="shared" si="527"/>
        <v>8.6</v>
      </c>
    </row>
    <row r="439" spans="1:28" ht="31.5">
      <c r="A439" s="206">
        <f t="shared" si="528"/>
        <v>26.230000000000015</v>
      </c>
      <c r="B439" s="51" t="s">
        <v>93</v>
      </c>
      <c r="C439" s="52">
        <v>1200</v>
      </c>
      <c r="D439" s="53">
        <v>2.4</v>
      </c>
      <c r="E439" s="17">
        <f t="shared" si="520"/>
        <v>1200</v>
      </c>
      <c r="F439" s="18">
        <f t="shared" si="520"/>
        <v>2.4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1800</v>
      </c>
      <c r="Q439" s="18">
        <f t="shared" si="522"/>
        <v>3.6</v>
      </c>
      <c r="R439" s="92">
        <f t="shared" si="523"/>
        <v>1800</v>
      </c>
      <c r="S439" s="18">
        <f t="shared" si="524"/>
        <v>3.6</v>
      </c>
      <c r="T439" s="51"/>
      <c r="U439" s="53"/>
      <c r="V439" s="51"/>
      <c r="W439" s="53"/>
      <c r="X439" s="250">
        <v>2E-3</v>
      </c>
      <c r="Y439" s="312">
        <v>1720</v>
      </c>
      <c r="Z439" s="18">
        <f t="shared" si="525"/>
        <v>3.44</v>
      </c>
      <c r="AA439" s="14">
        <f t="shared" si="526"/>
        <v>1720</v>
      </c>
      <c r="AB439" s="18">
        <f t="shared" si="527"/>
        <v>3.44</v>
      </c>
    </row>
    <row r="440" spans="1:28" s="50" customFormat="1">
      <c r="A440" s="46"/>
      <c r="B440" s="89" t="s">
        <v>295</v>
      </c>
      <c r="C440" s="82"/>
      <c r="D440" s="84">
        <f>SUM(D418:D439)</f>
        <v>530.03999999999985</v>
      </c>
      <c r="E440" s="82"/>
      <c r="F440" s="84">
        <f>SUM(F418:F439)</f>
        <v>530.03999999999985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803.04000000000019</v>
      </c>
      <c r="R440" s="85"/>
      <c r="S440" s="84">
        <f>SUM(S418:S439)</f>
        <v>803.04000000000019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1720</v>
      </c>
      <c r="Z440" s="84">
        <f>SUM(Z418:Z439)</f>
        <v>782.20000000000027</v>
      </c>
      <c r="AA440" s="276"/>
      <c r="AB440" s="84">
        <f>SUM(AB418:AB439)</f>
        <v>782.20000000000027</v>
      </c>
    </row>
    <row r="441" spans="1:28" s="50" customFormat="1" ht="31.5">
      <c r="A441" s="46"/>
      <c r="B441" s="89" t="s">
        <v>296</v>
      </c>
      <c r="C441" s="82"/>
      <c r="D441" s="84">
        <f>D416+D440</f>
        <v>550.93999999999983</v>
      </c>
      <c r="E441" s="82"/>
      <c r="F441" s="84">
        <f>F416+F440</f>
        <v>550.93999999999983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2256.09</v>
      </c>
      <c r="R441" s="85"/>
      <c r="S441" s="84">
        <f>S416+S440</f>
        <v>2256.09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1720</v>
      </c>
      <c r="Z441" s="84">
        <f>Z416+Z440</f>
        <v>1360.2500000000002</v>
      </c>
      <c r="AA441" s="276"/>
      <c r="AB441" s="84">
        <f>AB416+AB440</f>
        <v>1360.2500000000002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550.93999999999983</v>
      </c>
      <c r="E514" s="228">
        <f t="shared" ref="E514" si="547">E440</f>
        <v>0</v>
      </c>
      <c r="F514" s="11">
        <f>F441</f>
        <v>550.93999999999983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2256.09</v>
      </c>
      <c r="R514" s="199">
        <f>R422</f>
        <v>15</v>
      </c>
      <c r="S514" s="11">
        <f>S441</f>
        <v>2256.09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1720</v>
      </c>
      <c r="Z514" s="11">
        <f>Z441</f>
        <v>1360.2500000000002</v>
      </c>
      <c r="AA514" s="199">
        <f>AA422</f>
        <v>15</v>
      </c>
      <c r="AB514" s="11">
        <f>AB441</f>
        <v>1360.2500000000002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550.93999999999983</v>
      </c>
      <c r="E515" s="228">
        <f t="shared" ref="E515" si="554">E514</f>
        <v>0</v>
      </c>
      <c r="F515" s="11">
        <f>F514</f>
        <v>550.93999999999983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2256.09</v>
      </c>
      <c r="R515" s="199">
        <f t="shared" ref="R515:U515" si="558">R514</f>
        <v>15</v>
      </c>
      <c r="S515" s="11">
        <f>S514</f>
        <v>2256.09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1720</v>
      </c>
      <c r="Z515" s="11">
        <f>Z514</f>
        <v>1360.2500000000002</v>
      </c>
      <c r="AA515" s="199">
        <f t="shared" si="560"/>
        <v>15</v>
      </c>
      <c r="AB515" s="11">
        <f>AB514</f>
        <v>1360.2500000000002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3599.7687999999989</v>
      </c>
      <c r="E516" s="228">
        <f t="shared" ref="E516" si="561">E515+E403</f>
        <v>0</v>
      </c>
      <c r="F516" s="11">
        <f>F403+F515</f>
        <v>2408.7891999999993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882.86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5230.2477918250006</v>
      </c>
      <c r="R516" s="199">
        <f t="shared" ref="R516:T516" si="565">R515+R403</f>
        <v>15</v>
      </c>
      <c r="S516" s="11">
        <f>S403+S515</f>
        <v>6113.1077918250012</v>
      </c>
      <c r="T516" s="228">
        <f t="shared" si="565"/>
        <v>0</v>
      </c>
      <c r="U516" s="11">
        <f>U403+U515</f>
        <v>882.86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1720</v>
      </c>
      <c r="Z516" s="11">
        <f>Z403+Z515</f>
        <v>4023.2348000000011</v>
      </c>
      <c r="AA516" s="199">
        <f t="shared" si="566"/>
        <v>15</v>
      </c>
      <c r="AB516" s="11">
        <f>AB403+AB515</f>
        <v>4906.0948000000008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Wanaparthy&amp;C&amp;"-,Bold"&amp;18Costing Sheets for AWP&amp;&amp;B 2017-18 - SSA-RTE&amp;R&amp;"-,Bold"&amp;20Annexure-XII(Rs. in lakh)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1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139</v>
      </c>
      <c r="Q145" s="18">
        <f t="shared" ref="Q145:Q146" si="141">O145*P145</f>
        <v>4.17</v>
      </c>
      <c r="R145" s="92">
        <f t="shared" ref="R145:R146" si="142">P145</f>
        <v>139</v>
      </c>
      <c r="S145" s="18">
        <f t="shared" ref="S145:S146" si="143">L145+Q145</f>
        <v>4.17</v>
      </c>
      <c r="T145" s="16"/>
      <c r="U145" s="18"/>
      <c r="V145" s="16"/>
      <c r="W145" s="18"/>
      <c r="X145" s="21">
        <v>0.03</v>
      </c>
      <c r="Y145" s="14">
        <v>139</v>
      </c>
      <c r="Z145" s="18">
        <f t="shared" ref="Z145:Z146" si="144">X145*Y145</f>
        <v>4.17</v>
      </c>
      <c r="AA145" s="14">
        <f t="shared" ref="AA145:AA146" si="145">Y145</f>
        <v>139</v>
      </c>
      <c r="AB145" s="18">
        <f t="shared" ref="AB145:AB146" si="146">U145+Z145</f>
        <v>4.17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139</v>
      </c>
      <c r="Q147" s="84">
        <f t="shared" si="149"/>
        <v>4.17</v>
      </c>
      <c r="R147" s="276">
        <f t="shared" si="149"/>
        <v>139</v>
      </c>
      <c r="S147" s="84">
        <f t="shared" si="149"/>
        <v>4.17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139</v>
      </c>
      <c r="Z147" s="84">
        <f t="shared" si="151"/>
        <v>4.17</v>
      </c>
      <c r="AA147" s="276">
        <f t="shared" si="151"/>
        <v>139</v>
      </c>
      <c r="AB147" s="84">
        <f t="shared" si="151"/>
        <v>4.17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1214</v>
      </c>
      <c r="D164" s="18">
        <f>C164*O164</f>
        <v>72.84</v>
      </c>
      <c r="E164" s="19">
        <v>699</v>
      </c>
      <c r="F164" s="18"/>
      <c r="G164" s="8">
        <f t="shared" ref="G164:H167" si="182">E164/C164*100</f>
        <v>57.578253706754538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424</v>
      </c>
      <c r="Q166" s="18">
        <f t="shared" si="183"/>
        <v>12.719999999999999</v>
      </c>
      <c r="R166" s="92">
        <f t="shared" si="184"/>
        <v>424</v>
      </c>
      <c r="S166" s="18">
        <f t="shared" si="185"/>
        <v>12.719999999999999</v>
      </c>
      <c r="T166" s="16"/>
      <c r="U166" s="18"/>
      <c r="V166" s="16"/>
      <c r="W166" s="18"/>
      <c r="X166" s="21">
        <v>0.03</v>
      </c>
      <c r="Y166" s="14">
        <v>233</v>
      </c>
      <c r="Z166" s="18">
        <f t="shared" si="186"/>
        <v>6.9899999999999993</v>
      </c>
      <c r="AA166" s="14">
        <f t="shared" si="187"/>
        <v>233</v>
      </c>
      <c r="AB166" s="18">
        <f t="shared" si="188"/>
        <v>6.9899999999999993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1214</v>
      </c>
      <c r="D168" s="84">
        <f>SUM(D164:D167)</f>
        <v>72.84</v>
      </c>
      <c r="E168" s="83">
        <f>SUM(E164:E167)</f>
        <v>699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424</v>
      </c>
      <c r="Q168" s="84">
        <f t="shared" si="191"/>
        <v>12.719999999999999</v>
      </c>
      <c r="R168" s="276">
        <f t="shared" si="191"/>
        <v>424</v>
      </c>
      <c r="S168" s="84">
        <f t="shared" si="191"/>
        <v>12.719999999999999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233</v>
      </c>
      <c r="Z168" s="84">
        <f t="shared" si="193"/>
        <v>6.9899999999999993</v>
      </c>
      <c r="AA168" s="276">
        <f t="shared" si="193"/>
        <v>233</v>
      </c>
      <c r="AB168" s="84">
        <f t="shared" si="193"/>
        <v>6.9899999999999993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699</v>
      </c>
      <c r="Q172" s="18">
        <f t="shared" si="195"/>
        <v>20.97</v>
      </c>
      <c r="R172" s="92">
        <f t="shared" si="196"/>
        <v>699</v>
      </c>
      <c r="S172" s="18">
        <f t="shared" si="197"/>
        <v>20.97</v>
      </c>
      <c r="T172" s="16"/>
      <c r="U172" s="18"/>
      <c r="V172" s="16"/>
      <c r="W172" s="18"/>
      <c r="X172" s="21">
        <v>0.03</v>
      </c>
      <c r="Y172" s="14">
        <v>699</v>
      </c>
      <c r="Z172" s="18">
        <f t="shared" si="198"/>
        <v>20.97</v>
      </c>
      <c r="AA172" s="14">
        <f t="shared" si="199"/>
        <v>699</v>
      </c>
      <c r="AB172" s="18">
        <f t="shared" si="200"/>
        <v>20.97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699</v>
      </c>
      <c r="Q174" s="84">
        <f t="shared" si="203"/>
        <v>20.97</v>
      </c>
      <c r="R174" s="276">
        <f t="shared" si="203"/>
        <v>699</v>
      </c>
      <c r="S174" s="84">
        <f t="shared" si="203"/>
        <v>20.97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699</v>
      </c>
      <c r="Z174" s="84">
        <f t="shared" si="205"/>
        <v>20.97</v>
      </c>
      <c r="AA174" s="276">
        <f t="shared" si="205"/>
        <v>699</v>
      </c>
      <c r="AB174" s="84">
        <f t="shared" si="205"/>
        <v>20.97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130</v>
      </c>
      <c r="D176" s="18">
        <f>C176*O176</f>
        <v>7.8</v>
      </c>
      <c r="E176" s="19">
        <v>100</v>
      </c>
      <c r="F176" s="18"/>
      <c r="G176" s="8">
        <f t="shared" ref="G176:H179" si="206">E176/C176*100</f>
        <v>76.923076923076934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932</v>
      </c>
      <c r="Q176" s="18">
        <f t="shared" ref="Q176:Q179" si="207">O176*P176</f>
        <v>55.919999999999995</v>
      </c>
      <c r="R176" s="92">
        <f t="shared" ref="R176:R179" si="208">P176</f>
        <v>932</v>
      </c>
      <c r="S176" s="18">
        <f t="shared" ref="S176:S179" si="209">L176+Q176</f>
        <v>55.919999999999995</v>
      </c>
      <c r="T176" s="16"/>
      <c r="U176" s="18"/>
      <c r="V176" s="16"/>
      <c r="W176" s="18"/>
      <c r="X176" s="21">
        <v>0.06</v>
      </c>
      <c r="Y176" s="14">
        <v>100</v>
      </c>
      <c r="Z176" s="18">
        <f t="shared" ref="Z176:Z179" si="210">X176*Y176</f>
        <v>6</v>
      </c>
      <c r="AA176" s="14">
        <f t="shared" ref="AA176:AA179" si="211">Y176</f>
        <v>100</v>
      </c>
      <c r="AB176" s="18">
        <f t="shared" ref="AB176:AB179" si="212">U176+Z176</f>
        <v>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130</v>
      </c>
      <c r="D180" s="84">
        <f>SUM(D176:D179)</f>
        <v>7.8</v>
      </c>
      <c r="E180" s="83">
        <f>SUM(E176:E179)</f>
        <v>100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932</v>
      </c>
      <c r="Q180" s="84">
        <f t="shared" si="215"/>
        <v>55.919999999999995</v>
      </c>
      <c r="R180" s="276">
        <f t="shared" si="215"/>
        <v>932</v>
      </c>
      <c r="S180" s="84">
        <f t="shared" si="215"/>
        <v>55.919999999999995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100</v>
      </c>
      <c r="Z180" s="84">
        <f t="shared" si="217"/>
        <v>6</v>
      </c>
      <c r="AA180" s="276">
        <f t="shared" si="217"/>
        <v>100</v>
      </c>
      <c r="AB180" s="84">
        <f t="shared" si="217"/>
        <v>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100</v>
      </c>
      <c r="Q184" s="18">
        <f t="shared" si="219"/>
        <v>10</v>
      </c>
      <c r="R184" s="92">
        <f t="shared" si="220"/>
        <v>100</v>
      </c>
      <c r="S184" s="18">
        <f t="shared" si="221"/>
        <v>10</v>
      </c>
      <c r="T184" s="16"/>
      <c r="U184" s="18"/>
      <c r="V184" s="16"/>
      <c r="W184" s="18"/>
      <c r="X184" s="21">
        <v>0.1</v>
      </c>
      <c r="Y184" s="14">
        <v>100</v>
      </c>
      <c r="Z184" s="18">
        <f t="shared" si="222"/>
        <v>10</v>
      </c>
      <c r="AA184" s="14">
        <f t="shared" si="223"/>
        <v>100</v>
      </c>
      <c r="AB184" s="18">
        <f t="shared" si="224"/>
        <v>10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100</v>
      </c>
      <c r="Q186" s="84">
        <f t="shared" si="227"/>
        <v>10</v>
      </c>
      <c r="R186" s="276">
        <f t="shared" si="227"/>
        <v>100</v>
      </c>
      <c r="S186" s="84">
        <f t="shared" si="227"/>
        <v>10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100</v>
      </c>
      <c r="Z186" s="84">
        <f t="shared" si="229"/>
        <v>10</v>
      </c>
      <c r="AA186" s="276">
        <f t="shared" si="229"/>
        <v>100</v>
      </c>
      <c r="AB186" s="84">
        <f t="shared" si="229"/>
        <v>10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1344</v>
      </c>
      <c r="D193" s="84">
        <f>D156+D162+D168+D174+D180+D186+D192</f>
        <v>80.64</v>
      </c>
      <c r="E193" s="83">
        <f>E156+E162+E168+E174+E180+E186+E192</f>
        <v>799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2155</v>
      </c>
      <c r="Q193" s="84">
        <f t="shared" si="244"/>
        <v>99.609999999999985</v>
      </c>
      <c r="R193" s="276">
        <f t="shared" si="244"/>
        <v>2155</v>
      </c>
      <c r="S193" s="84">
        <f t="shared" si="244"/>
        <v>99.609999999999985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1132</v>
      </c>
      <c r="Z193" s="84">
        <f t="shared" si="246"/>
        <v>43.959999999999994</v>
      </c>
      <c r="AA193" s="276">
        <f t="shared" si="246"/>
        <v>1132</v>
      </c>
      <c r="AB193" s="84">
        <f t="shared" si="246"/>
        <v>43.959999999999994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19193</v>
      </c>
      <c r="Q197" s="212">
        <f t="shared" ref="Q197:Q205" si="248">O197*P197</f>
        <v>28.7895</v>
      </c>
      <c r="R197" s="313">
        <f t="shared" ref="R197:R205" si="249">P197</f>
        <v>19193</v>
      </c>
      <c r="S197" s="212">
        <f t="shared" ref="S197:S205" si="250">L197+Q197</f>
        <v>28.7895</v>
      </c>
      <c r="T197" s="335"/>
      <c r="U197" s="212"/>
      <c r="V197" s="335"/>
      <c r="W197" s="212"/>
      <c r="X197" s="338">
        <v>1.5E-3</v>
      </c>
      <c r="Y197" s="214">
        <v>19193</v>
      </c>
      <c r="Z197" s="212">
        <f t="shared" ref="Z197:Z205" si="251">X197*Y197</f>
        <v>28.7895</v>
      </c>
      <c r="AA197" s="214">
        <f t="shared" ref="AA197:AA205" si="252">Y197</f>
        <v>19193</v>
      </c>
      <c r="AB197" s="212">
        <f t="shared" ref="AB197:AB205" si="253">U197+Z197</f>
        <v>28.7895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19</v>
      </c>
      <c r="Q198" s="212">
        <f t="shared" si="248"/>
        <v>2.8500000000000001E-2</v>
      </c>
      <c r="R198" s="313">
        <f t="shared" si="249"/>
        <v>19</v>
      </c>
      <c r="S198" s="212">
        <f t="shared" si="250"/>
        <v>2.8500000000000001E-2</v>
      </c>
      <c r="T198" s="335"/>
      <c r="U198" s="212"/>
      <c r="V198" s="335"/>
      <c r="W198" s="212"/>
      <c r="X198" s="338">
        <v>1.5E-3</v>
      </c>
      <c r="Y198" s="214">
        <v>19</v>
      </c>
      <c r="Z198" s="212">
        <f t="shared" si="251"/>
        <v>2.8500000000000001E-2</v>
      </c>
      <c r="AA198" s="214">
        <f t="shared" si="252"/>
        <v>19</v>
      </c>
      <c r="AB198" s="212">
        <f t="shared" si="253"/>
        <v>2.8500000000000001E-2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13</v>
      </c>
      <c r="Q199" s="212">
        <f t="shared" si="248"/>
        <v>1.95E-2</v>
      </c>
      <c r="R199" s="313">
        <f t="shared" si="249"/>
        <v>13</v>
      </c>
      <c r="S199" s="212">
        <f t="shared" si="250"/>
        <v>1.95E-2</v>
      </c>
      <c r="T199" s="335"/>
      <c r="U199" s="212"/>
      <c r="V199" s="335"/>
      <c r="W199" s="212"/>
      <c r="X199" s="338">
        <v>1.5E-3</v>
      </c>
      <c r="Y199" s="214">
        <v>13</v>
      </c>
      <c r="Z199" s="212">
        <f t="shared" si="251"/>
        <v>1.95E-2</v>
      </c>
      <c r="AA199" s="214">
        <f t="shared" si="252"/>
        <v>13</v>
      </c>
      <c r="AB199" s="212">
        <f t="shared" si="253"/>
        <v>1.95E-2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25135</v>
      </c>
      <c r="Q200" s="212">
        <f t="shared" si="248"/>
        <v>37.702500000000001</v>
      </c>
      <c r="R200" s="313">
        <f t="shared" si="249"/>
        <v>25135</v>
      </c>
      <c r="S200" s="212">
        <f t="shared" si="250"/>
        <v>37.702500000000001</v>
      </c>
      <c r="T200" s="335"/>
      <c r="U200" s="212"/>
      <c r="V200" s="335"/>
      <c r="W200" s="212"/>
      <c r="X200" s="338">
        <v>1.5E-3</v>
      </c>
      <c r="Y200" s="214">
        <v>25135</v>
      </c>
      <c r="Z200" s="212">
        <f t="shared" si="251"/>
        <v>37.702500000000001</v>
      </c>
      <c r="AA200" s="214">
        <f t="shared" si="252"/>
        <v>25135</v>
      </c>
      <c r="AB200" s="212">
        <f t="shared" si="253"/>
        <v>37.702500000000001</v>
      </c>
    </row>
    <row r="201" spans="1:28" s="339" customFormat="1">
      <c r="A201" s="211"/>
      <c r="B201" s="335" t="s">
        <v>128</v>
      </c>
      <c r="C201" s="336">
        <v>38</v>
      </c>
      <c r="D201" s="212">
        <f>C201*0.0015</f>
        <v>5.7000000000000002E-2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33</v>
      </c>
      <c r="Q201" s="212">
        <f t="shared" si="248"/>
        <v>4.9500000000000002E-2</v>
      </c>
      <c r="R201" s="313">
        <f t="shared" si="249"/>
        <v>33</v>
      </c>
      <c r="S201" s="212">
        <f t="shared" si="250"/>
        <v>4.9500000000000002E-2</v>
      </c>
      <c r="T201" s="335"/>
      <c r="U201" s="212"/>
      <c r="V201" s="335"/>
      <c r="W201" s="212"/>
      <c r="X201" s="338">
        <v>1.5E-3</v>
      </c>
      <c r="Y201" s="214">
        <v>33</v>
      </c>
      <c r="Z201" s="212">
        <f t="shared" si="251"/>
        <v>4.9500000000000002E-2</v>
      </c>
      <c r="AA201" s="214">
        <f t="shared" si="252"/>
        <v>33</v>
      </c>
      <c r="AB201" s="212">
        <f t="shared" si="253"/>
        <v>4.9500000000000002E-2</v>
      </c>
    </row>
    <row r="202" spans="1:28" s="339" customFormat="1">
      <c r="A202" s="211"/>
      <c r="B202" s="335" t="s">
        <v>129</v>
      </c>
      <c r="C202" s="336">
        <v>34</v>
      </c>
      <c r="D202" s="212">
        <f>C202*0.0015</f>
        <v>5.1000000000000004E-2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40</v>
      </c>
      <c r="Q202" s="212">
        <f t="shared" si="248"/>
        <v>0.06</v>
      </c>
      <c r="R202" s="313">
        <f t="shared" si="249"/>
        <v>40</v>
      </c>
      <c r="S202" s="212">
        <f t="shared" si="250"/>
        <v>0.06</v>
      </c>
      <c r="T202" s="335"/>
      <c r="U202" s="212"/>
      <c r="V202" s="335"/>
      <c r="W202" s="212"/>
      <c r="X202" s="338">
        <v>1.5E-3</v>
      </c>
      <c r="Y202" s="214">
        <v>40</v>
      </c>
      <c r="Z202" s="212">
        <f t="shared" si="251"/>
        <v>0.06</v>
      </c>
      <c r="AA202" s="214">
        <f t="shared" si="252"/>
        <v>40</v>
      </c>
      <c r="AB202" s="212">
        <f t="shared" si="253"/>
        <v>0.06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28693</v>
      </c>
      <c r="Q203" s="212">
        <f t="shared" si="248"/>
        <v>71.732500000000002</v>
      </c>
      <c r="R203" s="313">
        <f t="shared" si="249"/>
        <v>28693</v>
      </c>
      <c r="S203" s="212">
        <f t="shared" si="250"/>
        <v>71.732500000000002</v>
      </c>
      <c r="T203" s="335"/>
      <c r="U203" s="212"/>
      <c r="V203" s="335"/>
      <c r="W203" s="212"/>
      <c r="X203" s="338">
        <v>2.5000000000000001E-3</v>
      </c>
      <c r="Y203" s="214">
        <v>28693</v>
      </c>
      <c r="Z203" s="212">
        <f t="shared" si="251"/>
        <v>71.732500000000002</v>
      </c>
      <c r="AA203" s="214">
        <f t="shared" si="252"/>
        <v>28693</v>
      </c>
      <c r="AB203" s="212">
        <f t="shared" si="253"/>
        <v>71.732500000000002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95</v>
      </c>
      <c r="D204" s="212">
        <f>C204*0.0025</f>
        <v>0.23750000000000002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64</v>
      </c>
      <c r="Q204" s="212">
        <f t="shared" si="248"/>
        <v>0.16</v>
      </c>
      <c r="R204" s="313">
        <f t="shared" si="249"/>
        <v>64</v>
      </c>
      <c r="S204" s="212">
        <f t="shared" si="250"/>
        <v>0.16</v>
      </c>
      <c r="T204" s="335"/>
      <c r="U204" s="212"/>
      <c r="V204" s="335"/>
      <c r="W204" s="212"/>
      <c r="X204" s="338">
        <v>2.5000000000000001E-3</v>
      </c>
      <c r="Y204" s="214">
        <v>64</v>
      </c>
      <c r="Z204" s="212">
        <f t="shared" si="251"/>
        <v>0.16</v>
      </c>
      <c r="AA204" s="214">
        <f t="shared" si="252"/>
        <v>64</v>
      </c>
      <c r="AB204" s="212">
        <f t="shared" si="253"/>
        <v>0.16</v>
      </c>
    </row>
    <row r="205" spans="1:28">
      <c r="A205" s="8">
        <f>+A204+0.01</f>
        <v>7.0399999999999991</v>
      </c>
      <c r="B205" s="16" t="s">
        <v>132</v>
      </c>
      <c r="C205" s="17">
        <v>35</v>
      </c>
      <c r="D205" s="18">
        <f>C205*0.0025</f>
        <v>8.7500000000000008E-2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149</v>
      </c>
      <c r="Q205" s="18">
        <f t="shared" si="248"/>
        <v>0.3725</v>
      </c>
      <c r="R205" s="92">
        <f t="shared" si="249"/>
        <v>149</v>
      </c>
      <c r="S205" s="18">
        <f t="shared" si="250"/>
        <v>0.3725</v>
      </c>
      <c r="T205" s="16"/>
      <c r="U205" s="18"/>
      <c r="V205" s="16"/>
      <c r="W205" s="18"/>
      <c r="X205" s="21">
        <v>2.5000000000000001E-3</v>
      </c>
      <c r="Y205" s="14">
        <v>149</v>
      </c>
      <c r="Z205" s="18">
        <f t="shared" si="251"/>
        <v>0.3725</v>
      </c>
      <c r="AA205" s="14">
        <f t="shared" si="252"/>
        <v>149</v>
      </c>
      <c r="AB205" s="18">
        <f t="shared" si="253"/>
        <v>0.3725</v>
      </c>
    </row>
    <row r="206" spans="1:28" s="50" customFormat="1">
      <c r="A206" s="46"/>
      <c r="B206" s="82" t="s">
        <v>104</v>
      </c>
      <c r="C206" s="83">
        <f>SUM(C197:C205)</f>
        <v>208</v>
      </c>
      <c r="D206" s="84">
        <f>SUM(D197:D205)</f>
        <v>0.44200000000000006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73339</v>
      </c>
      <c r="Q206" s="84">
        <f t="shared" si="256"/>
        <v>138.9145</v>
      </c>
      <c r="R206" s="276">
        <f t="shared" si="256"/>
        <v>73339</v>
      </c>
      <c r="S206" s="84">
        <f t="shared" si="256"/>
        <v>138.9145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73339</v>
      </c>
      <c r="Z206" s="84">
        <f t="shared" si="258"/>
        <v>138.9145</v>
      </c>
      <c r="AA206" s="276">
        <f t="shared" si="258"/>
        <v>73339</v>
      </c>
      <c r="AB206" s="84">
        <f t="shared" si="258"/>
        <v>138.9145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39307</v>
      </c>
      <c r="D208" s="18">
        <v>157.22800000000001</v>
      </c>
      <c r="E208" s="17">
        <f>C208</f>
        <v>39307</v>
      </c>
      <c r="F208" s="18">
        <f>D208</f>
        <v>157.22800000000001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37562</v>
      </c>
      <c r="Q208" s="18">
        <f t="shared" ref="Q208:Q211" si="260">O208*P208</f>
        <v>150.24799999999999</v>
      </c>
      <c r="R208" s="92">
        <f t="shared" ref="R208:R211" si="261">P208</f>
        <v>37562</v>
      </c>
      <c r="S208" s="18">
        <f t="shared" ref="S208:S211" si="262">L208+Q208</f>
        <v>150.24799999999999</v>
      </c>
      <c r="T208" s="16"/>
      <c r="U208" s="18"/>
      <c r="V208" s="16"/>
      <c r="W208" s="18"/>
      <c r="X208" s="21">
        <v>4.0000000000000001E-3</v>
      </c>
      <c r="Y208" s="14">
        <v>37562</v>
      </c>
      <c r="Z208" s="18">
        <f t="shared" ref="Z208:Z211" si="263">X208*Y208</f>
        <v>150.24799999999999</v>
      </c>
      <c r="AA208" s="14">
        <f t="shared" ref="AA208:AA211" si="264">Y208</f>
        <v>37562</v>
      </c>
      <c r="AB208" s="18">
        <f t="shared" ref="AB208:AB211" si="265">U208+Z208</f>
        <v>150.24799999999999</v>
      </c>
    </row>
    <row r="209" spans="1:28">
      <c r="A209" s="8">
        <f>+A208+0.01</f>
        <v>8.02</v>
      </c>
      <c r="B209" s="16" t="s">
        <v>135</v>
      </c>
      <c r="C209" s="17">
        <v>10412</v>
      </c>
      <c r="D209" s="18">
        <v>41.648000000000003</v>
      </c>
      <c r="E209" s="17">
        <f t="shared" ref="E209:F211" si="266">C209</f>
        <v>10412</v>
      </c>
      <c r="F209" s="18">
        <f t="shared" si="266"/>
        <v>41.648000000000003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10005</v>
      </c>
      <c r="Q209" s="18">
        <f t="shared" si="260"/>
        <v>40.020000000000003</v>
      </c>
      <c r="R209" s="92">
        <f t="shared" si="261"/>
        <v>10005</v>
      </c>
      <c r="S209" s="18">
        <f t="shared" si="262"/>
        <v>40.020000000000003</v>
      </c>
      <c r="T209" s="16"/>
      <c r="U209" s="18"/>
      <c r="V209" s="16"/>
      <c r="W209" s="18"/>
      <c r="X209" s="21">
        <v>4.0000000000000001E-3</v>
      </c>
      <c r="Y209" s="14">
        <v>10005</v>
      </c>
      <c r="Z209" s="18">
        <f t="shared" si="263"/>
        <v>40.020000000000003</v>
      </c>
      <c r="AA209" s="14">
        <f t="shared" si="264"/>
        <v>10005</v>
      </c>
      <c r="AB209" s="18">
        <f t="shared" si="265"/>
        <v>40.020000000000003</v>
      </c>
    </row>
    <row r="210" spans="1:28">
      <c r="A210" s="8">
        <f>+A209+0.01</f>
        <v>8.0299999999999994</v>
      </c>
      <c r="B210" s="16" t="s">
        <v>136</v>
      </c>
      <c r="C210" s="17">
        <v>4089</v>
      </c>
      <c r="D210" s="18">
        <v>16.356000000000002</v>
      </c>
      <c r="E210" s="17">
        <f t="shared" si="266"/>
        <v>4089</v>
      </c>
      <c r="F210" s="18">
        <f t="shared" si="266"/>
        <v>16.356000000000002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3938</v>
      </c>
      <c r="Q210" s="18">
        <f t="shared" si="260"/>
        <v>15.752000000000001</v>
      </c>
      <c r="R210" s="92">
        <f t="shared" si="261"/>
        <v>3938</v>
      </c>
      <c r="S210" s="18">
        <f t="shared" si="262"/>
        <v>15.752000000000001</v>
      </c>
      <c r="T210" s="16"/>
      <c r="U210" s="18"/>
      <c r="V210" s="16"/>
      <c r="W210" s="18"/>
      <c r="X210" s="21">
        <v>4.0000000000000001E-3</v>
      </c>
      <c r="Y210" s="14">
        <v>3938</v>
      </c>
      <c r="Z210" s="18">
        <f t="shared" si="263"/>
        <v>15.752000000000001</v>
      </c>
      <c r="AA210" s="14">
        <f t="shared" si="264"/>
        <v>3938</v>
      </c>
      <c r="AB210" s="18">
        <f t="shared" si="265"/>
        <v>15.752000000000001</v>
      </c>
    </row>
    <row r="211" spans="1:28">
      <c r="A211" s="8">
        <f>+A210+0.01</f>
        <v>8.0399999999999991</v>
      </c>
      <c r="B211" s="16" t="s">
        <v>137</v>
      </c>
      <c r="C211" s="17">
        <v>17391</v>
      </c>
      <c r="D211" s="18">
        <v>69.564000000000007</v>
      </c>
      <c r="E211" s="17">
        <f t="shared" si="266"/>
        <v>17391</v>
      </c>
      <c r="F211" s="18">
        <f t="shared" si="266"/>
        <v>69.564000000000007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17214</v>
      </c>
      <c r="Q211" s="18">
        <f t="shared" si="260"/>
        <v>68.855999999999995</v>
      </c>
      <c r="R211" s="92">
        <f t="shared" si="261"/>
        <v>17214</v>
      </c>
      <c r="S211" s="18">
        <f t="shared" si="262"/>
        <v>68.855999999999995</v>
      </c>
      <c r="T211" s="16"/>
      <c r="U211" s="18"/>
      <c r="V211" s="16"/>
      <c r="W211" s="18"/>
      <c r="X211" s="21">
        <v>4.0000000000000001E-3</v>
      </c>
      <c r="Y211" s="14">
        <v>17214</v>
      </c>
      <c r="Z211" s="18">
        <f t="shared" si="263"/>
        <v>68.855999999999995</v>
      </c>
      <c r="AA211" s="14">
        <f t="shared" si="264"/>
        <v>17214</v>
      </c>
      <c r="AB211" s="18">
        <f t="shared" si="265"/>
        <v>68.855999999999995</v>
      </c>
    </row>
    <row r="212" spans="1:28" s="50" customFormat="1">
      <c r="A212" s="46"/>
      <c r="B212" s="82" t="s">
        <v>106</v>
      </c>
      <c r="C212" s="83">
        <f>SUM(C208:C211)</f>
        <v>71199</v>
      </c>
      <c r="D212" s="84">
        <f>SUM(D208:D211)</f>
        <v>284.79599999999999</v>
      </c>
      <c r="E212" s="83">
        <f>SUM(E208:E211)</f>
        <v>71199</v>
      </c>
      <c r="F212" s="84">
        <f>SUM(F208:F211)</f>
        <v>284.79599999999999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68719</v>
      </c>
      <c r="Q212" s="84">
        <f t="shared" si="269"/>
        <v>274.87599999999998</v>
      </c>
      <c r="R212" s="276">
        <f t="shared" si="269"/>
        <v>68719</v>
      </c>
      <c r="S212" s="84">
        <f t="shared" si="269"/>
        <v>274.87599999999998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68719</v>
      </c>
      <c r="Z212" s="84">
        <f>SUM(Z208:Z211)</f>
        <v>274.87599999999998</v>
      </c>
      <c r="AA212" s="276">
        <f>SUM(AA208:AA211)</f>
        <v>68719</v>
      </c>
      <c r="AB212" s="84">
        <f>SUM(AB208:AB211)</f>
        <v>274.87599999999998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115</v>
      </c>
      <c r="D241" s="164">
        <f>C241*0.429*12</f>
        <v>592.02</v>
      </c>
      <c r="E241" s="163">
        <f>C241</f>
        <v>115</v>
      </c>
      <c r="F241" s="164">
        <f>D241</f>
        <v>592.02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115</v>
      </c>
      <c r="Q241" s="18">
        <f t="shared" ref="Q241:Q254" si="299">O241*P241*12</f>
        <v>629.28000000000009</v>
      </c>
      <c r="R241" s="92">
        <f t="shared" ref="R241:R257" si="300">P241</f>
        <v>115</v>
      </c>
      <c r="S241" s="18">
        <f t="shared" ref="S241:S257" si="301">L241+Q241</f>
        <v>629.28000000000009</v>
      </c>
      <c r="T241" s="162"/>
      <c r="U241" s="164"/>
      <c r="V241" s="162"/>
      <c r="W241" s="164"/>
      <c r="X241" s="166">
        <v>0.45600000000000002</v>
      </c>
      <c r="Y241" s="331">
        <v>115</v>
      </c>
      <c r="Z241" s="121">
        <f>X241*Y241*12</f>
        <v>629.28000000000009</v>
      </c>
      <c r="AA241" s="321">
        <f>Y241</f>
        <v>115</v>
      </c>
      <c r="AB241" s="121">
        <f>U241+Z241</f>
        <v>629.28000000000009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84</v>
      </c>
      <c r="D246" s="176">
        <f>C246*0.6006*12</f>
        <v>605.40480000000002</v>
      </c>
      <c r="E246" s="163">
        <f t="shared" ref="E246:E248" si="309">C246</f>
        <v>84</v>
      </c>
      <c r="F246" s="164">
        <f t="shared" ref="F246:F248" si="310">D246</f>
        <v>605.40480000000002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84</v>
      </c>
      <c r="Q246" s="18">
        <f t="shared" si="299"/>
        <v>644.11200000000008</v>
      </c>
      <c r="R246" s="92">
        <f t="shared" si="300"/>
        <v>84</v>
      </c>
      <c r="S246" s="18">
        <f t="shared" si="301"/>
        <v>644.11200000000008</v>
      </c>
      <c r="T246" s="174"/>
      <c r="U246" s="176"/>
      <c r="V246" s="174"/>
      <c r="W246" s="176"/>
      <c r="X246" s="177">
        <v>0.63900000000000001</v>
      </c>
      <c r="Y246" s="278">
        <v>84</v>
      </c>
      <c r="Z246" s="121">
        <f t="shared" ref="Z246:Z254" si="311">X246*Y246*12</f>
        <v>644.11200000000008</v>
      </c>
      <c r="AA246" s="321">
        <f t="shared" si="306"/>
        <v>84</v>
      </c>
      <c r="AB246" s="121">
        <f t="shared" ref="AB246:AB257" si="312">U246+Z246</f>
        <v>644.11200000000008</v>
      </c>
    </row>
    <row r="247" spans="1:28" s="125" customFormat="1">
      <c r="A247" s="118"/>
      <c r="B247" s="174" t="s">
        <v>151</v>
      </c>
      <c r="C247" s="175">
        <f t="shared" si="308"/>
        <v>59</v>
      </c>
      <c r="D247" s="176">
        <f t="shared" ref="D247:D248" si="313">C247*0.6006*12</f>
        <v>425.22480000000002</v>
      </c>
      <c r="E247" s="163">
        <f t="shared" si="309"/>
        <v>59</v>
      </c>
      <c r="F247" s="164">
        <f t="shared" si="310"/>
        <v>425.22480000000002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59</v>
      </c>
      <c r="Q247" s="18">
        <f t="shared" si="299"/>
        <v>452.41200000000003</v>
      </c>
      <c r="R247" s="92">
        <f t="shared" si="300"/>
        <v>59</v>
      </c>
      <c r="S247" s="18">
        <f t="shared" si="301"/>
        <v>452.41200000000003</v>
      </c>
      <c r="T247" s="174"/>
      <c r="U247" s="176"/>
      <c r="V247" s="174"/>
      <c r="W247" s="176"/>
      <c r="X247" s="177">
        <v>0.63900000000000001</v>
      </c>
      <c r="Y247" s="278">
        <v>59</v>
      </c>
      <c r="Z247" s="121">
        <f t="shared" si="311"/>
        <v>452.41200000000003</v>
      </c>
      <c r="AA247" s="321">
        <f t="shared" si="306"/>
        <v>59</v>
      </c>
      <c r="AB247" s="121">
        <f t="shared" si="312"/>
        <v>452.41200000000003</v>
      </c>
    </row>
    <row r="248" spans="1:28" s="125" customFormat="1">
      <c r="A248" s="118"/>
      <c r="B248" s="174" t="s">
        <v>152</v>
      </c>
      <c r="C248" s="175">
        <f t="shared" si="308"/>
        <v>73</v>
      </c>
      <c r="D248" s="176">
        <f t="shared" si="313"/>
        <v>526.12560000000008</v>
      </c>
      <c r="E248" s="163">
        <f t="shared" si="309"/>
        <v>73</v>
      </c>
      <c r="F248" s="164">
        <f t="shared" si="310"/>
        <v>526.12560000000008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73</v>
      </c>
      <c r="Q248" s="18">
        <f t="shared" si="299"/>
        <v>559.76400000000001</v>
      </c>
      <c r="R248" s="92">
        <f t="shared" si="300"/>
        <v>73</v>
      </c>
      <c r="S248" s="18">
        <f t="shared" si="301"/>
        <v>559.76400000000001</v>
      </c>
      <c r="T248" s="174"/>
      <c r="U248" s="176"/>
      <c r="V248" s="174"/>
      <c r="W248" s="176"/>
      <c r="X248" s="177">
        <v>0.63900000000000001</v>
      </c>
      <c r="Y248" s="278">
        <v>73</v>
      </c>
      <c r="Z248" s="121">
        <f t="shared" si="311"/>
        <v>559.76400000000001</v>
      </c>
      <c r="AA248" s="321">
        <f t="shared" si="306"/>
        <v>73</v>
      </c>
      <c r="AB248" s="121">
        <f t="shared" si="312"/>
        <v>559.76400000000001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62</v>
      </c>
      <c r="D255" s="176">
        <f>C255*0.12*10</f>
        <v>74.399999999999991</v>
      </c>
      <c r="E255" s="163">
        <f t="shared" ref="E255:E257" si="314">C255</f>
        <v>62</v>
      </c>
      <c r="F255" s="164">
        <f t="shared" ref="F255:F257" si="315">D255</f>
        <v>74.399999999999991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62</v>
      </c>
      <c r="Q255" s="18">
        <f>O255*P255*10</f>
        <v>74.399999999999991</v>
      </c>
      <c r="R255" s="92">
        <f t="shared" si="300"/>
        <v>62</v>
      </c>
      <c r="S255" s="18">
        <f t="shared" si="301"/>
        <v>74.399999999999991</v>
      </c>
      <c r="T255" s="178"/>
      <c r="U255" s="176"/>
      <c r="V255" s="178"/>
      <c r="W255" s="176"/>
      <c r="X255" s="177">
        <v>0.12</v>
      </c>
      <c r="Y255" s="278">
        <v>62</v>
      </c>
      <c r="Z255" s="18">
        <f t="shared" ref="Z255:Z257" si="316">X255*Y255*10</f>
        <v>74.399999999999991</v>
      </c>
      <c r="AA255" s="321">
        <f t="shared" si="306"/>
        <v>62</v>
      </c>
      <c r="AB255" s="121">
        <f t="shared" si="312"/>
        <v>74.399999999999991</v>
      </c>
    </row>
    <row r="256" spans="1:28" s="125" customFormat="1">
      <c r="A256" s="118"/>
      <c r="B256" s="178" t="s">
        <v>157</v>
      </c>
      <c r="C256" s="175">
        <f t="shared" ref="C256:C257" si="317">P256</f>
        <v>50</v>
      </c>
      <c r="D256" s="176">
        <f t="shared" ref="D256:D257" si="318">C256*0.12*10</f>
        <v>60</v>
      </c>
      <c r="E256" s="163">
        <f t="shared" si="314"/>
        <v>50</v>
      </c>
      <c r="F256" s="164">
        <f t="shared" si="315"/>
        <v>60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50</v>
      </c>
      <c r="Q256" s="18">
        <f>O256*P256*10</f>
        <v>60</v>
      </c>
      <c r="R256" s="92">
        <f t="shared" si="300"/>
        <v>50</v>
      </c>
      <c r="S256" s="18">
        <f t="shared" si="301"/>
        <v>60</v>
      </c>
      <c r="T256" s="178"/>
      <c r="U256" s="176"/>
      <c r="V256" s="178"/>
      <c r="W256" s="176"/>
      <c r="X256" s="177">
        <v>0.12</v>
      </c>
      <c r="Y256" s="278">
        <v>50</v>
      </c>
      <c r="Z256" s="18">
        <f t="shared" si="316"/>
        <v>60</v>
      </c>
      <c r="AA256" s="321">
        <f t="shared" si="306"/>
        <v>50</v>
      </c>
      <c r="AB256" s="121">
        <f t="shared" si="312"/>
        <v>60</v>
      </c>
    </row>
    <row r="257" spans="1:28" s="125" customFormat="1">
      <c r="A257" s="118"/>
      <c r="B257" s="178" t="s">
        <v>167</v>
      </c>
      <c r="C257" s="175">
        <f t="shared" si="317"/>
        <v>72</v>
      </c>
      <c r="D257" s="176">
        <f t="shared" si="318"/>
        <v>86.4</v>
      </c>
      <c r="E257" s="163">
        <f t="shared" si="314"/>
        <v>72</v>
      </c>
      <c r="F257" s="164">
        <f t="shared" si="315"/>
        <v>86.4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72</v>
      </c>
      <c r="Q257" s="18">
        <f>O257*P257*10</f>
        <v>86.4</v>
      </c>
      <c r="R257" s="92">
        <f t="shared" si="300"/>
        <v>72</v>
      </c>
      <c r="S257" s="18">
        <f t="shared" si="301"/>
        <v>86.4</v>
      </c>
      <c r="T257" s="178"/>
      <c r="U257" s="176"/>
      <c r="V257" s="178"/>
      <c r="W257" s="176"/>
      <c r="X257" s="177">
        <v>0.12</v>
      </c>
      <c r="Y257" s="278">
        <v>72</v>
      </c>
      <c r="Z257" s="18">
        <f t="shared" si="316"/>
        <v>86.4</v>
      </c>
      <c r="AA257" s="321">
        <f t="shared" si="306"/>
        <v>72</v>
      </c>
      <c r="AB257" s="121">
        <f t="shared" si="312"/>
        <v>86.4</v>
      </c>
    </row>
    <row r="258" spans="1:28" s="50" customFormat="1">
      <c r="A258" s="179"/>
      <c r="B258" s="159" t="s">
        <v>106</v>
      </c>
      <c r="C258" s="160">
        <f>SUM(C241:C257)</f>
        <v>515</v>
      </c>
      <c r="D258" s="161">
        <f>SUM(D241:D257)</f>
        <v>2369.5752000000002</v>
      </c>
      <c r="E258" s="160">
        <f>SUM(E241:E257)</f>
        <v>515</v>
      </c>
      <c r="F258" s="161">
        <f>SUM(F241:F257)</f>
        <v>2369.5752000000002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515</v>
      </c>
      <c r="Q258" s="161">
        <f t="shared" si="321"/>
        <v>2506.3680000000004</v>
      </c>
      <c r="R258" s="301">
        <f t="shared" si="321"/>
        <v>515</v>
      </c>
      <c r="S258" s="161">
        <f t="shared" si="321"/>
        <v>2506.3680000000004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515</v>
      </c>
      <c r="Z258" s="161">
        <f t="shared" si="323"/>
        <v>2506.3680000000004</v>
      </c>
      <c r="AA258" s="301">
        <f t="shared" si="323"/>
        <v>515</v>
      </c>
      <c r="AB258" s="161">
        <f t="shared" si="323"/>
        <v>2506.3680000000004</v>
      </c>
    </row>
    <row r="259" spans="1:28" s="50" customFormat="1">
      <c r="A259" s="179"/>
      <c r="B259" s="180" t="s">
        <v>10</v>
      </c>
      <c r="C259" s="181">
        <f>C258</f>
        <v>515</v>
      </c>
      <c r="D259" s="182">
        <f>D258</f>
        <v>2369.5752000000002</v>
      </c>
      <c r="E259" s="181">
        <f>E258</f>
        <v>515</v>
      </c>
      <c r="F259" s="182">
        <f>F258</f>
        <v>2369.5752000000002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515</v>
      </c>
      <c r="Q259" s="182">
        <f t="shared" si="326"/>
        <v>2506.3680000000004</v>
      </c>
      <c r="R259" s="304">
        <f t="shared" si="326"/>
        <v>515</v>
      </c>
      <c r="S259" s="182">
        <f t="shared" si="326"/>
        <v>2506.3680000000004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515</v>
      </c>
      <c r="Z259" s="182">
        <f t="shared" si="328"/>
        <v>2506.3680000000004</v>
      </c>
      <c r="AA259" s="304">
        <f t="shared" si="328"/>
        <v>515</v>
      </c>
      <c r="AB259" s="182">
        <f t="shared" si="328"/>
        <v>2506.3680000000004</v>
      </c>
    </row>
    <row r="260" spans="1:28" s="50" customFormat="1">
      <c r="A260" s="179"/>
      <c r="B260" s="180" t="s">
        <v>168</v>
      </c>
      <c r="C260" s="181">
        <f>C238+C259</f>
        <v>515</v>
      </c>
      <c r="D260" s="182">
        <f>D238+D259</f>
        <v>2369.5752000000002</v>
      </c>
      <c r="E260" s="181">
        <f>E238+E259</f>
        <v>515</v>
      </c>
      <c r="F260" s="182">
        <f>F238+F259</f>
        <v>2369.5752000000002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515</v>
      </c>
      <c r="Q260" s="182">
        <f t="shared" si="331"/>
        <v>2506.3680000000004</v>
      </c>
      <c r="R260" s="304">
        <f t="shared" si="331"/>
        <v>515</v>
      </c>
      <c r="S260" s="182">
        <f t="shared" si="331"/>
        <v>2506.3680000000004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515</v>
      </c>
      <c r="Z260" s="182">
        <f t="shared" si="333"/>
        <v>2506.3680000000004</v>
      </c>
      <c r="AA260" s="304">
        <f t="shared" si="333"/>
        <v>515</v>
      </c>
      <c r="AB260" s="182">
        <f t="shared" si="333"/>
        <v>2506.3680000000004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812</v>
      </c>
      <c r="D264" s="18">
        <v>5.6840000000000002</v>
      </c>
      <c r="E264" s="19">
        <v>798</v>
      </c>
      <c r="F264" s="18">
        <v>5.58</v>
      </c>
      <c r="G264" s="241">
        <f t="shared" ref="G264:G270" si="334">E264/C264*100</f>
        <v>98.275862068965509</v>
      </c>
      <c r="H264" s="18">
        <f t="shared" ref="H264:H270" si="335">F264/D264*100</f>
        <v>98.170302603800138</v>
      </c>
      <c r="I264" s="16"/>
      <c r="J264" s="20"/>
      <c r="K264" s="16"/>
      <c r="L264" s="18"/>
      <c r="M264" s="16"/>
      <c r="N264" s="18"/>
      <c r="O264" s="21">
        <v>0.01</v>
      </c>
      <c r="P264" s="92">
        <v>831</v>
      </c>
      <c r="Q264" s="18">
        <f>O264*P264</f>
        <v>8.31</v>
      </c>
      <c r="R264" s="92">
        <f>P264</f>
        <v>831</v>
      </c>
      <c r="S264" s="18">
        <f>L264+Q264</f>
        <v>8.31</v>
      </c>
      <c r="T264" s="16"/>
      <c r="U264" s="18"/>
      <c r="V264" s="16"/>
      <c r="W264" s="18"/>
      <c r="X264" s="21">
        <v>0.01</v>
      </c>
      <c r="Y264" s="14">
        <v>831</v>
      </c>
      <c r="Z264" s="18">
        <f>X264*Y264</f>
        <v>8.31</v>
      </c>
      <c r="AA264" s="14">
        <f>Y264</f>
        <v>831</v>
      </c>
      <c r="AB264" s="18">
        <f>U264+Z264</f>
        <v>8.31</v>
      </c>
    </row>
    <row r="265" spans="1:28" s="66" customFormat="1">
      <c r="A265" s="8"/>
      <c r="B265" s="16" t="s">
        <v>172</v>
      </c>
      <c r="C265" s="17">
        <v>912</v>
      </c>
      <c r="D265" s="18">
        <v>6.3840000000000003</v>
      </c>
      <c r="E265" s="19">
        <v>893</v>
      </c>
      <c r="F265" s="18">
        <v>6.25</v>
      </c>
      <c r="G265" s="241">
        <f t="shared" si="334"/>
        <v>97.916666666666657</v>
      </c>
      <c r="H265" s="18">
        <f t="shared" si="335"/>
        <v>97.901002506265655</v>
      </c>
      <c r="I265" s="16"/>
      <c r="J265" s="20"/>
      <c r="K265" s="16"/>
      <c r="L265" s="18"/>
      <c r="M265" s="16"/>
      <c r="N265" s="18"/>
      <c r="O265" s="21">
        <v>0.01</v>
      </c>
      <c r="P265" s="92">
        <v>874</v>
      </c>
      <c r="Q265" s="18">
        <f t="shared" ref="Q265:Q282" si="336">O265*P265</f>
        <v>8.74</v>
      </c>
      <c r="R265" s="92">
        <f t="shared" ref="R265:R282" si="337">P265</f>
        <v>874</v>
      </c>
      <c r="S265" s="18">
        <f t="shared" ref="S265:S282" si="338">L265+Q265</f>
        <v>8.74</v>
      </c>
      <c r="T265" s="16"/>
      <c r="U265" s="18"/>
      <c r="V265" s="16"/>
      <c r="W265" s="18"/>
      <c r="X265" s="21">
        <v>0.01</v>
      </c>
      <c r="Y265" s="14">
        <v>874</v>
      </c>
      <c r="Z265" s="18">
        <f t="shared" ref="Z265:Z270" si="339">X265*Y265</f>
        <v>8.74</v>
      </c>
      <c r="AA265" s="14">
        <f t="shared" ref="AA265:AA270" si="340">Y265</f>
        <v>874</v>
      </c>
      <c r="AB265" s="18">
        <f t="shared" ref="AB265:AB270" si="341">U265+Z265</f>
        <v>8.74</v>
      </c>
    </row>
    <row r="266" spans="1:28" s="66" customFormat="1">
      <c r="A266" s="8"/>
      <c r="B266" s="16" t="s">
        <v>173</v>
      </c>
      <c r="C266" s="17">
        <v>1164</v>
      </c>
      <c r="D266" s="18">
        <v>8.1479999999999997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1161</v>
      </c>
      <c r="Q266" s="18">
        <f t="shared" si="336"/>
        <v>11.61</v>
      </c>
      <c r="R266" s="92">
        <f t="shared" si="337"/>
        <v>1161</v>
      </c>
      <c r="S266" s="18">
        <f t="shared" si="338"/>
        <v>11.61</v>
      </c>
      <c r="T266" s="16"/>
      <c r="U266" s="18"/>
      <c r="V266" s="16"/>
      <c r="W266" s="18"/>
      <c r="X266" s="21">
        <v>0.01</v>
      </c>
      <c r="Y266" s="14">
        <v>1161</v>
      </c>
      <c r="Z266" s="18">
        <f t="shared" si="339"/>
        <v>11.61</v>
      </c>
      <c r="AA266" s="14">
        <f t="shared" si="340"/>
        <v>1161</v>
      </c>
      <c r="AB266" s="18">
        <f t="shared" si="341"/>
        <v>11.61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812</v>
      </c>
      <c r="D268" s="18">
        <v>4.8719999999999999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831</v>
      </c>
      <c r="Q268" s="18">
        <f t="shared" si="336"/>
        <v>8.31</v>
      </c>
      <c r="R268" s="92">
        <f t="shared" si="337"/>
        <v>831</v>
      </c>
      <c r="S268" s="18">
        <f t="shared" si="338"/>
        <v>8.31</v>
      </c>
      <c r="T268" s="16"/>
      <c r="U268" s="18"/>
      <c r="V268" s="16"/>
      <c r="W268" s="18"/>
      <c r="X268" s="21">
        <v>0.01</v>
      </c>
      <c r="Y268" s="14">
        <f>Y264</f>
        <v>831</v>
      </c>
      <c r="Z268" s="18">
        <f t="shared" si="339"/>
        <v>8.31</v>
      </c>
      <c r="AA268" s="14">
        <f t="shared" si="340"/>
        <v>831</v>
      </c>
      <c r="AB268" s="18">
        <f t="shared" si="341"/>
        <v>8.31</v>
      </c>
    </row>
    <row r="269" spans="1:28" s="66" customFormat="1">
      <c r="A269" s="8"/>
      <c r="B269" s="16" t="s">
        <v>172</v>
      </c>
      <c r="C269" s="17">
        <v>912</v>
      </c>
      <c r="D269" s="18">
        <v>5.4720000000000004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874</v>
      </c>
      <c r="Q269" s="18">
        <f t="shared" si="336"/>
        <v>8.74</v>
      </c>
      <c r="R269" s="92">
        <f t="shared" si="337"/>
        <v>874</v>
      </c>
      <c r="S269" s="18">
        <f t="shared" si="338"/>
        <v>8.74</v>
      </c>
      <c r="T269" s="16"/>
      <c r="U269" s="18"/>
      <c r="V269" s="16"/>
      <c r="W269" s="18"/>
      <c r="X269" s="21">
        <v>0.01</v>
      </c>
      <c r="Y269" s="14">
        <f>Y265</f>
        <v>874</v>
      </c>
      <c r="Z269" s="18">
        <f t="shared" si="339"/>
        <v>8.74</v>
      </c>
      <c r="AA269" s="14">
        <f t="shared" si="340"/>
        <v>874</v>
      </c>
      <c r="AB269" s="18">
        <f t="shared" si="341"/>
        <v>8.74</v>
      </c>
    </row>
    <row r="270" spans="1:28" s="66" customFormat="1">
      <c r="A270" s="8"/>
      <c r="B270" s="16" t="s">
        <v>173</v>
      </c>
      <c r="C270" s="17">
        <v>1164</v>
      </c>
      <c r="D270" s="18">
        <v>6.984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1161</v>
      </c>
      <c r="Q270" s="18">
        <f t="shared" si="336"/>
        <v>11.61</v>
      </c>
      <c r="R270" s="92">
        <f t="shared" si="337"/>
        <v>1161</v>
      </c>
      <c r="S270" s="18">
        <f t="shared" si="338"/>
        <v>11.61</v>
      </c>
      <c r="T270" s="16"/>
      <c r="U270" s="18"/>
      <c r="V270" s="16"/>
      <c r="W270" s="18"/>
      <c r="X270" s="21">
        <v>0.01</v>
      </c>
      <c r="Y270" s="14">
        <f>Y266</f>
        <v>1161</v>
      </c>
      <c r="Z270" s="18">
        <f t="shared" si="339"/>
        <v>11.61</v>
      </c>
      <c r="AA270" s="14">
        <f t="shared" si="340"/>
        <v>1161</v>
      </c>
      <c r="AB270" s="18">
        <f t="shared" si="341"/>
        <v>11.61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70</v>
      </c>
      <c r="D282" s="18">
        <v>1.1200000000000001</v>
      </c>
      <c r="E282" s="17">
        <f>C282</f>
        <v>70</v>
      </c>
      <c r="F282" s="18">
        <f>D282</f>
        <v>1.1200000000000001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129</v>
      </c>
      <c r="Q282" s="18">
        <f t="shared" si="336"/>
        <v>2.58</v>
      </c>
      <c r="R282" s="92">
        <f t="shared" si="337"/>
        <v>129</v>
      </c>
      <c r="S282" s="18">
        <f t="shared" si="338"/>
        <v>2.58</v>
      </c>
      <c r="T282" s="16"/>
      <c r="U282" s="18"/>
      <c r="V282" s="16"/>
      <c r="W282" s="18"/>
      <c r="X282" s="21">
        <v>1.6E-2</v>
      </c>
      <c r="Y282" s="14">
        <v>129</v>
      </c>
      <c r="Z282" s="18">
        <f t="shared" si="343"/>
        <v>2.0640000000000001</v>
      </c>
      <c r="AA282" s="14">
        <f t="shared" si="344"/>
        <v>129</v>
      </c>
      <c r="AB282" s="18">
        <f t="shared" si="345"/>
        <v>2.0640000000000001</v>
      </c>
    </row>
    <row r="283" spans="1:28" s="50" customFormat="1">
      <c r="A283" s="46"/>
      <c r="B283" s="82" t="s">
        <v>106</v>
      </c>
      <c r="C283" s="83">
        <f>SUM(C268:C282)</f>
        <v>2971</v>
      </c>
      <c r="D283" s="84">
        <f>SUM(D264:D282)</f>
        <v>38.870000000000005</v>
      </c>
      <c r="E283" s="83">
        <f>SUM(E268:E282)</f>
        <v>79</v>
      </c>
      <c r="F283" s="84">
        <f>SUM(F264:F282)</f>
        <v>13.076000000000001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3145</v>
      </c>
      <c r="Q283" s="84">
        <f t="shared" ref="Q283" si="355">SUM(Q264:Q282)</f>
        <v>62.98</v>
      </c>
      <c r="R283" s="276">
        <f t="shared" ref="R283" si="356">SUM(R268:R282)</f>
        <v>3145</v>
      </c>
      <c r="S283" s="84">
        <f t="shared" ref="S283" si="357">SUM(S264:S282)</f>
        <v>62.98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3145</v>
      </c>
      <c r="Z283" s="84">
        <f t="shared" ref="Z283" si="361">SUM(Z264:Z282)</f>
        <v>62.384</v>
      </c>
      <c r="AA283" s="276">
        <f t="shared" ref="AA283" si="362">SUM(AA268:AA282)</f>
        <v>3145</v>
      </c>
      <c r="AB283" s="84">
        <f t="shared" ref="AB283" si="363">SUM(AB264:AB282)</f>
        <v>62.384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32</v>
      </c>
      <c r="D287" s="185">
        <f>C287*12*0.16</f>
        <v>61.44</v>
      </c>
      <c r="E287" s="184">
        <f>C287</f>
        <v>32</v>
      </c>
      <c r="F287" s="185">
        <f>D287</f>
        <v>61.44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40</v>
      </c>
      <c r="Q287" s="18">
        <f>O287*P287*12</f>
        <v>84.47999999999999</v>
      </c>
      <c r="R287" s="92">
        <f t="shared" si="365"/>
        <v>40</v>
      </c>
      <c r="S287" s="18">
        <f t="shared" si="366"/>
        <v>84.47999999999999</v>
      </c>
      <c r="T287" s="183"/>
      <c r="U287" s="185"/>
      <c r="V287" s="183"/>
      <c r="W287" s="185"/>
      <c r="X287" s="188">
        <v>0.17599999999999999</v>
      </c>
      <c r="Y287" s="333">
        <v>40</v>
      </c>
      <c r="Z287" s="18">
        <f>X287*Y287*12</f>
        <v>84.47999999999999</v>
      </c>
      <c r="AA287" s="14">
        <f>Y287</f>
        <v>40</v>
      </c>
      <c r="AB287" s="18">
        <f>U287+Z287</f>
        <v>84.47999999999999</v>
      </c>
    </row>
    <row r="288" spans="1:28" s="66" customFormat="1">
      <c r="A288" s="8"/>
      <c r="B288" s="183" t="s">
        <v>188</v>
      </c>
      <c r="C288" s="184">
        <v>16</v>
      </c>
      <c r="D288" s="185">
        <f>C288*12*0.16</f>
        <v>30.72</v>
      </c>
      <c r="E288" s="184">
        <f t="shared" ref="E288:E296" si="368">C288</f>
        <v>16</v>
      </c>
      <c r="F288" s="185">
        <f t="shared" ref="F288:F296" si="369">D288</f>
        <v>30.72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20</v>
      </c>
      <c r="Q288" s="18">
        <f>O288*P288*12</f>
        <v>42.239999999999995</v>
      </c>
      <c r="R288" s="92">
        <f t="shared" si="365"/>
        <v>20</v>
      </c>
      <c r="S288" s="18">
        <f t="shared" si="366"/>
        <v>42.239999999999995</v>
      </c>
      <c r="T288" s="183"/>
      <c r="U288" s="185"/>
      <c r="V288" s="183"/>
      <c r="W288" s="185"/>
      <c r="X288" s="188">
        <v>0.17599999999999999</v>
      </c>
      <c r="Y288" s="333">
        <v>20</v>
      </c>
      <c r="Z288" s="18">
        <f t="shared" ref="Z288:Z290" si="370">X288*Y288*12</f>
        <v>42.239999999999995</v>
      </c>
      <c r="AA288" s="14">
        <f t="shared" ref="AA288:AA290" si="371">Y288</f>
        <v>20</v>
      </c>
      <c r="AB288" s="18">
        <f t="shared" ref="AB288:AB290" si="372">U288+Z288</f>
        <v>42.239999999999995</v>
      </c>
    </row>
    <row r="289" spans="1:28" s="66" customFormat="1">
      <c r="A289" s="8"/>
      <c r="B289" s="183" t="s">
        <v>189</v>
      </c>
      <c r="C289" s="184">
        <v>16</v>
      </c>
      <c r="D289" s="185">
        <f>C289*12*0.16</f>
        <v>30.72</v>
      </c>
      <c r="E289" s="184">
        <f t="shared" si="368"/>
        <v>16</v>
      </c>
      <c r="F289" s="185">
        <f t="shared" si="369"/>
        <v>30.72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20</v>
      </c>
      <c r="Q289" s="18">
        <f>O289*P289*12</f>
        <v>42.239999999999995</v>
      </c>
      <c r="R289" s="92">
        <f t="shared" si="365"/>
        <v>20</v>
      </c>
      <c r="S289" s="18">
        <f t="shared" si="366"/>
        <v>42.239999999999995</v>
      </c>
      <c r="T289" s="183"/>
      <c r="U289" s="185"/>
      <c r="V289" s="183"/>
      <c r="W289" s="185"/>
      <c r="X289" s="188">
        <v>0.17599999999999999</v>
      </c>
      <c r="Y289" s="333">
        <v>20</v>
      </c>
      <c r="Z289" s="18">
        <f t="shared" si="370"/>
        <v>42.239999999999995</v>
      </c>
      <c r="AA289" s="14">
        <f t="shared" si="371"/>
        <v>20</v>
      </c>
      <c r="AB289" s="18">
        <f t="shared" si="372"/>
        <v>42.239999999999995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20</v>
      </c>
      <c r="Q290" s="18">
        <f>O290*P290*12</f>
        <v>28.799999999999997</v>
      </c>
      <c r="R290" s="92">
        <f t="shared" si="365"/>
        <v>20</v>
      </c>
      <c r="S290" s="18">
        <f t="shared" si="366"/>
        <v>28.799999999999997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4</v>
      </c>
      <c r="Q291" s="18">
        <f>O291*P291</f>
        <v>4</v>
      </c>
      <c r="R291" s="92">
        <f t="shared" si="365"/>
        <v>4</v>
      </c>
      <c r="S291" s="18">
        <f t="shared" si="366"/>
        <v>4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16</v>
      </c>
      <c r="Q292" s="18">
        <f>O292*P292</f>
        <v>16</v>
      </c>
      <c r="R292" s="92">
        <f t="shared" si="365"/>
        <v>16</v>
      </c>
      <c r="S292" s="18">
        <f t="shared" si="366"/>
        <v>16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16</v>
      </c>
      <c r="D293" s="185">
        <f>C293*0.5</f>
        <v>8</v>
      </c>
      <c r="E293" s="184">
        <f t="shared" si="368"/>
        <v>16</v>
      </c>
      <c r="F293" s="185">
        <f t="shared" si="369"/>
        <v>8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20</v>
      </c>
      <c r="Q293" s="18">
        <f t="shared" ref="Q293:Q296" si="376">O293*P293</f>
        <v>10</v>
      </c>
      <c r="R293" s="92">
        <f t="shared" ref="R293:R296" si="377">P293</f>
        <v>20</v>
      </c>
      <c r="S293" s="18">
        <f t="shared" ref="S293:S296" si="378">L293+Q293</f>
        <v>10</v>
      </c>
      <c r="T293" s="16"/>
      <c r="U293" s="18"/>
      <c r="V293" s="16"/>
      <c r="W293" s="18"/>
      <c r="X293" s="21">
        <v>0.5</v>
      </c>
      <c r="Y293" s="14">
        <v>20</v>
      </c>
      <c r="Z293" s="18">
        <f t="shared" si="373"/>
        <v>10</v>
      </c>
      <c r="AA293" s="14">
        <f t="shared" si="374"/>
        <v>20</v>
      </c>
      <c r="AB293" s="18">
        <f t="shared" si="375"/>
        <v>10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16</v>
      </c>
      <c r="D294" s="185">
        <f>C294*0.3</f>
        <v>4.8</v>
      </c>
      <c r="E294" s="184">
        <f t="shared" si="368"/>
        <v>16</v>
      </c>
      <c r="F294" s="185">
        <f t="shared" si="369"/>
        <v>4.8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20</v>
      </c>
      <c r="Q294" s="18">
        <f t="shared" si="376"/>
        <v>6</v>
      </c>
      <c r="R294" s="92">
        <f t="shared" si="377"/>
        <v>20</v>
      </c>
      <c r="S294" s="18">
        <f t="shared" si="378"/>
        <v>6</v>
      </c>
      <c r="T294" s="183"/>
      <c r="U294" s="185"/>
      <c r="V294" s="183"/>
      <c r="W294" s="185"/>
      <c r="X294" s="188">
        <v>0.3</v>
      </c>
      <c r="Y294" s="333">
        <v>20</v>
      </c>
      <c r="Z294" s="18">
        <f t="shared" si="373"/>
        <v>6</v>
      </c>
      <c r="AA294" s="14">
        <f t="shared" si="374"/>
        <v>20</v>
      </c>
      <c r="AB294" s="18">
        <f t="shared" si="375"/>
        <v>6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20</v>
      </c>
      <c r="Q295" s="18">
        <f t="shared" si="376"/>
        <v>2</v>
      </c>
      <c r="R295" s="92">
        <f t="shared" si="377"/>
        <v>20</v>
      </c>
      <c r="S295" s="18">
        <f t="shared" si="378"/>
        <v>2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20</v>
      </c>
      <c r="Q296" s="18">
        <f t="shared" si="376"/>
        <v>2</v>
      </c>
      <c r="R296" s="92">
        <f t="shared" si="377"/>
        <v>20</v>
      </c>
      <c r="S296" s="18">
        <f t="shared" si="378"/>
        <v>2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16</v>
      </c>
      <c r="D297" s="84">
        <f>SUM(D287:D296)</f>
        <v>135.68</v>
      </c>
      <c r="E297" s="83">
        <f>E293</f>
        <v>16</v>
      </c>
      <c r="F297" s="84">
        <f>SUM(F287:F296)</f>
        <v>135.68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20</v>
      </c>
      <c r="Q297" s="84">
        <f t="shared" ref="Q297" si="386">SUM(Q287:Q296)</f>
        <v>237.76</v>
      </c>
      <c r="R297" s="276">
        <f t="shared" ref="R297" si="387">R293</f>
        <v>20</v>
      </c>
      <c r="S297" s="84">
        <f t="shared" ref="S297" si="388">SUM(S287:S296)</f>
        <v>237.76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20</v>
      </c>
      <c r="Z297" s="84">
        <f t="shared" ref="Z297" si="391">SUM(Z287:Z296)</f>
        <v>184.95999999999998</v>
      </c>
      <c r="AA297" s="276">
        <f t="shared" ref="AA297" si="392">AA293</f>
        <v>20</v>
      </c>
      <c r="AB297" s="84">
        <f t="shared" ref="AB297" si="393">SUM(AB287:AB296)</f>
        <v>184.95999999999998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57</v>
      </c>
      <c r="D299" s="18">
        <f>C299*0.162*12</f>
        <v>110.80799999999999</v>
      </c>
      <c r="E299" s="17">
        <f>C299</f>
        <v>57</v>
      </c>
      <c r="F299" s="18">
        <f>D299</f>
        <v>110.80799999999999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57</v>
      </c>
      <c r="Q299" s="18">
        <f>O299*P299*12</f>
        <v>121.88879999999999</v>
      </c>
      <c r="R299" s="92">
        <f>P299</f>
        <v>57</v>
      </c>
      <c r="S299" s="18">
        <f>L299+Q299</f>
        <v>121.88879999999999</v>
      </c>
      <c r="T299" s="16"/>
      <c r="U299" s="18"/>
      <c r="V299" s="16"/>
      <c r="W299" s="18"/>
      <c r="X299" s="21">
        <v>0.1782</v>
      </c>
      <c r="Y299" s="14">
        <v>57</v>
      </c>
      <c r="Z299" s="18">
        <f>X299*Y299*12</f>
        <v>121.88879999999999</v>
      </c>
      <c r="AA299" s="14">
        <f>Y299</f>
        <v>57</v>
      </c>
      <c r="AB299" s="18">
        <f>U299+Z299</f>
        <v>121.88879999999999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57</v>
      </c>
      <c r="Q301" s="18">
        <f t="shared" ref="Q301:Q305" si="400">O301*P301</f>
        <v>5.7</v>
      </c>
      <c r="R301" s="92">
        <f t="shared" si="396"/>
        <v>57</v>
      </c>
      <c r="S301" s="18">
        <f t="shared" ref="S301:S305" si="401">L301+Q301</f>
        <v>5.7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57</v>
      </c>
      <c r="D302" s="18">
        <f>C302*0.1</f>
        <v>5.7</v>
      </c>
      <c r="E302" s="17">
        <f>C302</f>
        <v>57</v>
      </c>
      <c r="F302" s="18">
        <f>D302</f>
        <v>5.7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57</v>
      </c>
      <c r="Q302" s="18">
        <f t="shared" si="400"/>
        <v>5.7</v>
      </c>
      <c r="R302" s="92">
        <f t="shared" si="396"/>
        <v>57</v>
      </c>
      <c r="S302" s="18">
        <f t="shared" si="401"/>
        <v>5.7</v>
      </c>
      <c r="T302" s="16"/>
      <c r="U302" s="18"/>
      <c r="V302" s="16"/>
      <c r="W302" s="18"/>
      <c r="X302" s="21">
        <v>0.1</v>
      </c>
      <c r="Y302" s="14">
        <v>57</v>
      </c>
      <c r="Z302" s="18">
        <f t="shared" si="402"/>
        <v>5.7</v>
      </c>
      <c r="AA302" s="14">
        <f t="shared" si="398"/>
        <v>57</v>
      </c>
      <c r="AB302" s="18">
        <f t="shared" si="403"/>
        <v>5.7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57</v>
      </c>
      <c r="D303" s="185">
        <f>C303*0.12</f>
        <v>6.84</v>
      </c>
      <c r="E303" s="17">
        <f>C303</f>
        <v>57</v>
      </c>
      <c r="F303" s="18">
        <f>D303</f>
        <v>6.84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57</v>
      </c>
      <c r="Q303" s="18">
        <f t="shared" si="400"/>
        <v>6.84</v>
      </c>
      <c r="R303" s="92">
        <f t="shared" si="396"/>
        <v>57</v>
      </c>
      <c r="S303" s="18">
        <f t="shared" si="401"/>
        <v>6.84</v>
      </c>
      <c r="T303" s="183"/>
      <c r="U303" s="185"/>
      <c r="V303" s="183"/>
      <c r="W303" s="185"/>
      <c r="X303" s="188">
        <v>0.12</v>
      </c>
      <c r="Y303" s="333">
        <v>57</v>
      </c>
      <c r="Z303" s="18">
        <f t="shared" si="402"/>
        <v>6.84</v>
      </c>
      <c r="AA303" s="14">
        <f t="shared" si="398"/>
        <v>57</v>
      </c>
      <c r="AB303" s="18">
        <f t="shared" si="403"/>
        <v>6.84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57</v>
      </c>
      <c r="Q304" s="18">
        <f t="shared" si="400"/>
        <v>1.71</v>
      </c>
      <c r="R304" s="92">
        <f t="shared" si="396"/>
        <v>57</v>
      </c>
      <c r="S304" s="18">
        <f t="shared" si="401"/>
        <v>1.71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57</v>
      </c>
      <c r="Q305" s="18">
        <f t="shared" si="400"/>
        <v>1.1400000000000001</v>
      </c>
      <c r="R305" s="92">
        <f t="shared" si="396"/>
        <v>57</v>
      </c>
      <c r="S305" s="18">
        <f t="shared" si="401"/>
        <v>1.1400000000000001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57</v>
      </c>
      <c r="D306" s="84">
        <f>SUM(D299:D305)</f>
        <v>123.348</v>
      </c>
      <c r="E306" s="83"/>
      <c r="F306" s="84">
        <f>SUM(F299:F305)</f>
        <v>123.348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57</v>
      </c>
      <c r="Q306" s="84">
        <f>SUM(Q299:Q305)</f>
        <v>142.97879999999998</v>
      </c>
      <c r="R306" s="276">
        <f>R302</f>
        <v>57</v>
      </c>
      <c r="S306" s="84">
        <f>SUM(S299:S305)</f>
        <v>142.97879999999998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57</v>
      </c>
      <c r="Z306" s="84">
        <f>SUM(Z299:Z305)</f>
        <v>134.4288</v>
      </c>
      <c r="AA306" s="276">
        <f>AA302</f>
        <v>57</v>
      </c>
      <c r="AB306" s="84">
        <f>SUM(AB299:AB305)</f>
        <v>134.4288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831</v>
      </c>
      <c r="Q319" s="18">
        <f>O319*P319</f>
        <v>4.1550000000000002</v>
      </c>
      <c r="R319" s="92">
        <f>P319</f>
        <v>831</v>
      </c>
      <c r="S319" s="18">
        <f>L319+Q319</f>
        <v>4.1550000000000002</v>
      </c>
      <c r="T319" s="127"/>
      <c r="U319" s="129"/>
      <c r="V319" s="127"/>
      <c r="W319" s="129"/>
      <c r="X319" s="131">
        <v>5.0000000000000001E-3</v>
      </c>
      <c r="Y319" s="108">
        <v>831</v>
      </c>
      <c r="Z319" s="18">
        <f t="shared" ref="Z319:Z321" si="425">X319*Y319</f>
        <v>4.1550000000000002</v>
      </c>
      <c r="AA319" s="14">
        <f t="shared" ref="AA319:AA321" si="426">Y319</f>
        <v>831</v>
      </c>
      <c r="AB319" s="18">
        <f t="shared" ref="AB319:AB321" si="427">U319+Z319</f>
        <v>4.1550000000000002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874</v>
      </c>
      <c r="Q320" s="18">
        <f t="shared" ref="Q320:Q321" si="428">O320*P320</f>
        <v>4.37</v>
      </c>
      <c r="R320" s="92">
        <f t="shared" ref="R320:R321" si="429">P320</f>
        <v>874</v>
      </c>
      <c r="S320" s="18">
        <f t="shared" ref="S320:S321" si="430">L320+Q320</f>
        <v>4.37</v>
      </c>
      <c r="T320" s="127"/>
      <c r="U320" s="129"/>
      <c r="V320" s="127"/>
      <c r="W320" s="129"/>
      <c r="X320" s="131">
        <v>5.0000000000000001E-3</v>
      </c>
      <c r="Y320" s="108">
        <v>874</v>
      </c>
      <c r="Z320" s="18">
        <f t="shared" si="425"/>
        <v>4.37</v>
      </c>
      <c r="AA320" s="14">
        <f t="shared" si="426"/>
        <v>874</v>
      </c>
      <c r="AB320" s="18">
        <f t="shared" si="427"/>
        <v>4.37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1161</v>
      </c>
      <c r="Q321" s="18">
        <f t="shared" si="428"/>
        <v>5.8049999999999997</v>
      </c>
      <c r="R321" s="92">
        <f t="shared" si="429"/>
        <v>1161</v>
      </c>
      <c r="S321" s="18">
        <f t="shared" si="430"/>
        <v>5.8049999999999997</v>
      </c>
      <c r="T321" s="127"/>
      <c r="U321" s="129"/>
      <c r="V321" s="127"/>
      <c r="W321" s="129"/>
      <c r="X321" s="131">
        <v>5.0000000000000001E-3</v>
      </c>
      <c r="Y321" s="108">
        <v>1161</v>
      </c>
      <c r="Z321" s="18">
        <f t="shared" si="425"/>
        <v>5.8049999999999997</v>
      </c>
      <c r="AA321" s="14">
        <f t="shared" si="426"/>
        <v>1161</v>
      </c>
      <c r="AB321" s="18">
        <f t="shared" si="427"/>
        <v>5.8049999999999997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2866</v>
      </c>
      <c r="Q322" s="84">
        <f t="shared" si="433"/>
        <v>14.33</v>
      </c>
      <c r="R322" s="276">
        <f t="shared" si="433"/>
        <v>2866</v>
      </c>
      <c r="S322" s="84">
        <f t="shared" si="433"/>
        <v>14.33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2866</v>
      </c>
      <c r="Z322" s="84">
        <f>SUM(Z319:Z321)</f>
        <v>14.33</v>
      </c>
      <c r="AA322" s="276">
        <f>SUM(AA319:AA321)</f>
        <v>2866</v>
      </c>
      <c r="AB322" s="84">
        <f>SUM(AB319:AB321)</f>
        <v>14.33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748</v>
      </c>
      <c r="D324" s="18">
        <v>37.4</v>
      </c>
      <c r="E324" s="17">
        <f t="shared" ref="E324:F325" si="435">C324</f>
        <v>748</v>
      </c>
      <c r="F324" s="18">
        <f t="shared" si="435"/>
        <v>37.4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764</v>
      </c>
      <c r="Q324" s="18">
        <f t="shared" ref="Q324:Q325" si="436">O324*P324</f>
        <v>38.200000000000003</v>
      </c>
      <c r="R324" s="92">
        <f t="shared" ref="R324:R325" si="437">P324</f>
        <v>764</v>
      </c>
      <c r="S324" s="18">
        <f t="shared" ref="S324:S325" si="438">L324+Q324</f>
        <v>38.200000000000003</v>
      </c>
      <c r="T324" s="16"/>
      <c r="U324" s="18"/>
      <c r="V324" s="16"/>
      <c r="W324" s="18"/>
      <c r="X324" s="21">
        <v>0.05</v>
      </c>
      <c r="Y324" s="14">
        <v>746</v>
      </c>
      <c r="Z324" s="18">
        <f t="shared" ref="Z324:Z325" si="439">X324*Y324</f>
        <v>37.300000000000004</v>
      </c>
      <c r="AA324" s="14">
        <f t="shared" ref="AA324:AA325" si="440">Y324</f>
        <v>746</v>
      </c>
      <c r="AB324" s="18">
        <f t="shared" ref="AB324:AB325" si="441">U324+Z324</f>
        <v>37.300000000000004</v>
      </c>
      <c r="AC324" s="343">
        <f>P324-Y324</f>
        <v>18</v>
      </c>
    </row>
    <row r="325" spans="1:29" s="66" customFormat="1">
      <c r="A325" s="8">
        <v>17.02</v>
      </c>
      <c r="B325" s="16" t="s">
        <v>205</v>
      </c>
      <c r="C325" s="17">
        <v>304</v>
      </c>
      <c r="D325" s="18">
        <v>21.28</v>
      </c>
      <c r="E325" s="17">
        <f t="shared" si="435"/>
        <v>304</v>
      </c>
      <c r="F325" s="18">
        <f t="shared" si="435"/>
        <v>21.28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298</v>
      </c>
      <c r="Q325" s="18">
        <f t="shared" si="436"/>
        <v>20.860000000000003</v>
      </c>
      <c r="R325" s="92">
        <f t="shared" si="437"/>
        <v>298</v>
      </c>
      <c r="S325" s="18">
        <f t="shared" si="438"/>
        <v>20.860000000000003</v>
      </c>
      <c r="T325" s="16"/>
      <c r="U325" s="18"/>
      <c r="V325" s="16"/>
      <c r="W325" s="18"/>
      <c r="X325" s="21">
        <v>7.0000000000000007E-2</v>
      </c>
      <c r="Y325" s="14">
        <v>280</v>
      </c>
      <c r="Z325" s="18">
        <f t="shared" si="439"/>
        <v>19.600000000000001</v>
      </c>
      <c r="AA325" s="14">
        <f t="shared" si="440"/>
        <v>280</v>
      </c>
      <c r="AB325" s="18">
        <f t="shared" si="441"/>
        <v>19.600000000000001</v>
      </c>
      <c r="AC325" s="343">
        <f>P325-Y325</f>
        <v>18</v>
      </c>
    </row>
    <row r="326" spans="1:29" s="50" customFormat="1">
      <c r="A326" s="46"/>
      <c r="B326" s="82" t="s">
        <v>106</v>
      </c>
      <c r="C326" s="83">
        <f>SUM(C324:C325)</f>
        <v>1052</v>
      </c>
      <c r="D326" s="84">
        <f>SUM(D324:D325)</f>
        <v>58.68</v>
      </c>
      <c r="E326" s="83">
        <f>SUM(E324:E325)</f>
        <v>1052</v>
      </c>
      <c r="F326" s="84">
        <f>SUM(F324:F325)</f>
        <v>58.68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1062</v>
      </c>
      <c r="Q326" s="84">
        <f t="shared" si="444"/>
        <v>59.06</v>
      </c>
      <c r="R326" s="276">
        <f t="shared" si="444"/>
        <v>1062</v>
      </c>
      <c r="S326" s="84">
        <f t="shared" si="444"/>
        <v>59.06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1026</v>
      </c>
      <c r="Z326" s="84">
        <f t="shared" si="446"/>
        <v>56.900000000000006</v>
      </c>
      <c r="AA326" s="276">
        <f t="shared" si="446"/>
        <v>1026</v>
      </c>
      <c r="AB326" s="84">
        <f t="shared" si="446"/>
        <v>56.900000000000006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1049</v>
      </c>
      <c r="D332" s="18">
        <v>72.349999999999994</v>
      </c>
      <c r="E332" s="17">
        <f t="shared" ref="E332:F332" si="449">C332</f>
        <v>1049</v>
      </c>
      <c r="F332" s="18">
        <f t="shared" si="449"/>
        <v>72.349999999999994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1061</v>
      </c>
      <c r="Q332" s="18">
        <v>71.95</v>
      </c>
      <c r="R332" s="92">
        <f>P332</f>
        <v>1061</v>
      </c>
      <c r="S332" s="18">
        <f>L332+Q332</f>
        <v>71.95</v>
      </c>
      <c r="T332" s="16"/>
      <c r="U332" s="18"/>
      <c r="V332" s="16"/>
      <c r="W332" s="18"/>
      <c r="X332" s="21"/>
      <c r="Y332" s="14">
        <v>1061</v>
      </c>
      <c r="Z332" s="18">
        <v>71.95</v>
      </c>
      <c r="AA332" s="14">
        <f>Y332</f>
        <v>1061</v>
      </c>
      <c r="AB332" s="18">
        <f>U332+Z332</f>
        <v>71.95</v>
      </c>
    </row>
    <row r="333" spans="1:29" s="50" customFormat="1">
      <c r="A333" s="46"/>
      <c r="B333" s="82" t="s">
        <v>106</v>
      </c>
      <c r="C333" s="83">
        <f>C332</f>
        <v>1049</v>
      </c>
      <c r="D333" s="84">
        <f>D332</f>
        <v>72.349999999999994</v>
      </c>
      <c r="E333" s="83">
        <f>E332</f>
        <v>1049</v>
      </c>
      <c r="F333" s="84">
        <f>F332</f>
        <v>72.349999999999994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1061</v>
      </c>
      <c r="Q333" s="84">
        <f t="shared" si="452"/>
        <v>71.95</v>
      </c>
      <c r="R333" s="276">
        <f t="shared" si="452"/>
        <v>1061</v>
      </c>
      <c r="S333" s="84">
        <f t="shared" si="452"/>
        <v>71.95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1061</v>
      </c>
      <c r="Z333" s="84">
        <f>Z332</f>
        <v>71.95</v>
      </c>
      <c r="AA333" s="276">
        <f>AA332</f>
        <v>1061</v>
      </c>
      <c r="AB333" s="84">
        <f>AB332</f>
        <v>71.95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1487</v>
      </c>
      <c r="D336" s="18">
        <v>44.61</v>
      </c>
      <c r="E336" s="17">
        <f>C336</f>
        <v>1487</v>
      </c>
      <c r="F336" s="18">
        <f>D336</f>
        <v>44.61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1632</v>
      </c>
      <c r="Q336" s="18">
        <f>O336*P336</f>
        <v>48.96</v>
      </c>
      <c r="R336" s="92">
        <f>P336</f>
        <v>1632</v>
      </c>
      <c r="S336" s="18">
        <f>L336+Q336</f>
        <v>48.96</v>
      </c>
      <c r="T336" s="16"/>
      <c r="U336" s="18"/>
      <c r="V336" s="16"/>
      <c r="W336" s="18"/>
      <c r="X336" s="21">
        <v>0.03</v>
      </c>
      <c r="Y336" s="14">
        <v>1241</v>
      </c>
      <c r="Z336" s="18">
        <f t="shared" ref="Z336" si="454">X336*Y336</f>
        <v>37.229999999999997</v>
      </c>
      <c r="AA336" s="14">
        <f t="shared" ref="AA336" si="455">Y336</f>
        <v>1241</v>
      </c>
      <c r="AB336" s="18">
        <f t="shared" ref="AB336" si="456">U336+Z336</f>
        <v>37.229999999999997</v>
      </c>
    </row>
    <row r="337" spans="1:28" s="50" customFormat="1">
      <c r="A337" s="46"/>
      <c r="B337" s="82" t="s">
        <v>106</v>
      </c>
      <c r="C337" s="83">
        <f>C336</f>
        <v>1487</v>
      </c>
      <c r="D337" s="84">
        <f>D336</f>
        <v>44.61</v>
      </c>
      <c r="E337" s="83">
        <f>E336</f>
        <v>1487</v>
      </c>
      <c r="F337" s="84">
        <f>F336</f>
        <v>44.61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1632</v>
      </c>
      <c r="Q337" s="84">
        <f t="shared" si="459"/>
        <v>48.96</v>
      </c>
      <c r="R337" s="276">
        <f t="shared" si="459"/>
        <v>1632</v>
      </c>
      <c r="S337" s="84">
        <f t="shared" si="459"/>
        <v>48.96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1241</v>
      </c>
      <c r="Z337" s="84">
        <f t="shared" si="461"/>
        <v>37.229999999999997</v>
      </c>
      <c r="AA337" s="276">
        <f t="shared" si="461"/>
        <v>1241</v>
      </c>
      <c r="AB337" s="84">
        <f t="shared" si="461"/>
        <v>37.229999999999997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5466</v>
      </c>
      <c r="D346" s="18">
        <v>16.398</v>
      </c>
      <c r="E346" s="17">
        <v>4950</v>
      </c>
      <c r="F346" s="18">
        <v>14.85</v>
      </c>
      <c r="G346" s="8">
        <f>E346/C346*100</f>
        <v>90.559824368825474</v>
      </c>
      <c r="H346" s="18">
        <f>F346/D346*100</f>
        <v>90.559824368825474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6372</v>
      </c>
      <c r="Q346" s="18">
        <f>O346*P346</f>
        <v>19.116</v>
      </c>
      <c r="R346" s="92">
        <f>P346</f>
        <v>6372</v>
      </c>
      <c r="S346" s="18">
        <f>L346+Q346</f>
        <v>19.116</v>
      </c>
      <c r="T346" s="16"/>
      <c r="U346" s="18"/>
      <c r="V346" s="16"/>
      <c r="W346" s="18"/>
      <c r="X346" s="21">
        <v>3.0000000000000001E-3</v>
      </c>
      <c r="Y346" s="14">
        <v>5478</v>
      </c>
      <c r="Z346" s="18">
        <f t="shared" ref="Z346" si="469">X346*Y346</f>
        <v>16.434000000000001</v>
      </c>
      <c r="AA346" s="14">
        <f t="shared" ref="AA346" si="470">Y346</f>
        <v>5478</v>
      </c>
      <c r="AB346" s="18">
        <f t="shared" ref="AB346" si="471">U346+Z346</f>
        <v>16.434000000000001</v>
      </c>
    </row>
    <row r="347" spans="1:28" s="50" customFormat="1">
      <c r="A347" s="46"/>
      <c r="B347" s="47" t="s">
        <v>104</v>
      </c>
      <c r="C347" s="48">
        <f>C346</f>
        <v>5466</v>
      </c>
      <c r="D347" s="49">
        <f>D346</f>
        <v>16.398</v>
      </c>
      <c r="E347" s="48">
        <f>E346</f>
        <v>4950</v>
      </c>
      <c r="F347" s="49">
        <f>F346</f>
        <v>14.85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6372</v>
      </c>
      <c r="Q347" s="49">
        <f t="shared" si="474"/>
        <v>19.116</v>
      </c>
      <c r="R347" s="286">
        <f t="shared" si="474"/>
        <v>6372</v>
      </c>
      <c r="S347" s="49">
        <f t="shared" si="474"/>
        <v>19.116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5478</v>
      </c>
      <c r="Z347" s="49">
        <f>Z346</f>
        <v>16.434000000000001</v>
      </c>
      <c r="AA347" s="286">
        <f>AA346</f>
        <v>5478</v>
      </c>
      <c r="AB347" s="49">
        <f>AB346</f>
        <v>16.434000000000001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736.1</v>
      </c>
      <c r="E355" s="17">
        <f t="shared" si="476"/>
        <v>0</v>
      </c>
      <c r="F355" s="18">
        <f t="shared" si="477"/>
        <v>40.159999999999968</v>
      </c>
      <c r="G355" s="8" t="e">
        <f t="shared" si="486"/>
        <v>#DIV/0!</v>
      </c>
      <c r="H355" s="18">
        <f t="shared" si="486"/>
        <v>5.4557804646107826</v>
      </c>
      <c r="I355" s="16"/>
      <c r="J355" s="20"/>
      <c r="K355" s="16">
        <v>0</v>
      </c>
      <c r="L355" s="18">
        <v>695.94</v>
      </c>
      <c r="M355" s="16"/>
      <c r="N355" s="18"/>
      <c r="O355" s="138">
        <v>8.3000000000000007</v>
      </c>
      <c r="P355" s="92">
        <v>14</v>
      </c>
      <c r="Q355" s="18">
        <f t="shared" si="479"/>
        <v>116.20000000000002</v>
      </c>
      <c r="R355" s="92">
        <f t="shared" si="480"/>
        <v>14</v>
      </c>
      <c r="S355" s="18">
        <f t="shared" si="481"/>
        <v>812.1400000000001</v>
      </c>
      <c r="T355" s="16">
        <v>0</v>
      </c>
      <c r="U355" s="18">
        <v>695.94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695.94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9.25</v>
      </c>
      <c r="T356" s="16">
        <v>0</v>
      </c>
      <c r="U356" s="18">
        <v>0</v>
      </c>
      <c r="V356" s="16"/>
      <c r="W356" s="18"/>
      <c r="X356" s="138">
        <v>9.25</v>
      </c>
      <c r="Y356" s="14">
        <v>1</v>
      </c>
      <c r="Z356" s="18">
        <f t="shared" si="482"/>
        <v>9.25</v>
      </c>
      <c r="AA356" s="14">
        <f t="shared" si="483"/>
        <v>1</v>
      </c>
      <c r="AB356" s="18">
        <f t="shared" si="484"/>
        <v>9.25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33</v>
      </c>
      <c r="D359" s="129">
        <v>45.85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33</v>
      </c>
      <c r="L359" s="129">
        <v>45.85</v>
      </c>
      <c r="M359" s="127"/>
      <c r="N359" s="129"/>
      <c r="O359" s="245">
        <v>2.1</v>
      </c>
      <c r="P359" s="92">
        <v>48</v>
      </c>
      <c r="Q359" s="18">
        <f t="shared" si="479"/>
        <v>100.80000000000001</v>
      </c>
      <c r="R359" s="92">
        <f t="shared" si="480"/>
        <v>48</v>
      </c>
      <c r="S359" s="18">
        <f t="shared" si="481"/>
        <v>146.65</v>
      </c>
      <c r="T359" s="127">
        <v>33</v>
      </c>
      <c r="U359" s="129">
        <v>45.85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45.85</v>
      </c>
    </row>
    <row r="360" spans="1:28">
      <c r="A360" s="8">
        <f t="shared" si="485"/>
        <v>23.110000000000003</v>
      </c>
      <c r="B360" s="16" t="s">
        <v>240</v>
      </c>
      <c r="C360" s="17">
        <v>15</v>
      </c>
      <c r="D360" s="18">
        <v>20.86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15</v>
      </c>
      <c r="L360" s="18">
        <v>20.86</v>
      </c>
      <c r="M360" s="16"/>
      <c r="N360" s="18"/>
      <c r="O360" s="138">
        <v>2.1</v>
      </c>
      <c r="P360" s="92">
        <v>15</v>
      </c>
      <c r="Q360" s="18">
        <f t="shared" si="479"/>
        <v>31.5</v>
      </c>
      <c r="R360" s="92">
        <f t="shared" si="480"/>
        <v>15</v>
      </c>
      <c r="S360" s="18">
        <f t="shared" si="481"/>
        <v>52.36</v>
      </c>
      <c r="T360" s="16">
        <v>15</v>
      </c>
      <c r="U360" s="18">
        <v>20.86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20.86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26</v>
      </c>
      <c r="Q361" s="18">
        <f t="shared" si="479"/>
        <v>28.6</v>
      </c>
      <c r="R361" s="92">
        <f t="shared" si="480"/>
        <v>26</v>
      </c>
      <c r="S361" s="18">
        <f t="shared" si="481"/>
        <v>28.6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104</v>
      </c>
      <c r="D364" s="129">
        <v>124.8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104</v>
      </c>
      <c r="L364" s="129">
        <v>124.8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124.8</v>
      </c>
      <c r="T364" s="127">
        <v>104</v>
      </c>
      <c r="U364" s="129">
        <v>124.8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124.8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70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70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78.3</v>
      </c>
      <c r="T367" s="183">
        <v>0</v>
      </c>
      <c r="U367" s="185">
        <v>70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70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45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45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45</v>
      </c>
      <c r="T368" s="183">
        <v>0</v>
      </c>
      <c r="U368" s="185">
        <v>45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45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91</v>
      </c>
      <c r="Q370" s="18">
        <f>O370*P370</f>
        <v>23.66</v>
      </c>
      <c r="R370" s="92">
        <f>P370</f>
        <v>91</v>
      </c>
      <c r="S370" s="18">
        <f>L370+Q370</f>
        <v>23.66</v>
      </c>
      <c r="T370" s="24">
        <v>0</v>
      </c>
      <c r="U370" s="26">
        <v>0</v>
      </c>
      <c r="V370" s="24"/>
      <c r="W370" s="26"/>
      <c r="X370" s="244">
        <v>0.26</v>
      </c>
      <c r="Y370" s="14">
        <v>91</v>
      </c>
      <c r="Z370" s="18">
        <f t="shared" si="482"/>
        <v>23.66</v>
      </c>
      <c r="AA370" s="14">
        <f t="shared" si="483"/>
        <v>91</v>
      </c>
      <c r="AB370" s="18">
        <f t="shared" si="484"/>
        <v>23.66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4</v>
      </c>
      <c r="Q381" s="18">
        <f t="shared" si="487"/>
        <v>124</v>
      </c>
      <c r="R381" s="92">
        <f t="shared" si="488"/>
        <v>4</v>
      </c>
      <c r="S381" s="18">
        <f t="shared" si="489"/>
        <v>124</v>
      </c>
      <c r="T381" s="263">
        <v>0</v>
      </c>
      <c r="U381" s="265">
        <v>0</v>
      </c>
      <c r="V381" s="263"/>
      <c r="W381" s="265"/>
      <c r="X381" s="268">
        <v>31</v>
      </c>
      <c r="Y381" s="14">
        <v>4</v>
      </c>
      <c r="Z381" s="18">
        <f t="shared" si="482"/>
        <v>124</v>
      </c>
      <c r="AA381" s="14">
        <f t="shared" si="483"/>
        <v>4</v>
      </c>
      <c r="AB381" s="18">
        <f t="shared" si="484"/>
        <v>124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1</v>
      </c>
      <c r="Q382" s="18">
        <f t="shared" si="487"/>
        <v>9.25</v>
      </c>
      <c r="R382" s="92">
        <f t="shared" si="488"/>
        <v>1</v>
      </c>
      <c r="S382" s="18">
        <f t="shared" si="489"/>
        <v>9.25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9</v>
      </c>
      <c r="Q383" s="18">
        <f t="shared" si="487"/>
        <v>74.7</v>
      </c>
      <c r="R383" s="92">
        <f t="shared" si="488"/>
        <v>9</v>
      </c>
      <c r="S383" s="18">
        <f t="shared" si="489"/>
        <v>74.7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4</v>
      </c>
      <c r="Z383" s="18">
        <f t="shared" si="482"/>
        <v>33.200000000000003</v>
      </c>
      <c r="AA383" s="14">
        <f t="shared" si="483"/>
        <v>4</v>
      </c>
      <c r="AB383" s="18">
        <f t="shared" si="484"/>
        <v>33.200000000000003</v>
      </c>
    </row>
    <row r="384" spans="1:28" s="50" customFormat="1">
      <c r="A384" s="46"/>
      <c r="B384" s="82" t="s">
        <v>104</v>
      </c>
      <c r="C384" s="83">
        <f>SUM(C350:C383)</f>
        <v>152</v>
      </c>
      <c r="D384" s="84">
        <f>SUM(D350:D383)</f>
        <v>1042.6100000000001</v>
      </c>
      <c r="E384" s="83">
        <f>SUM(E350:E383)</f>
        <v>0</v>
      </c>
      <c r="F384" s="84">
        <f>SUM(F350:F383)</f>
        <v>40.159999999999968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152</v>
      </c>
      <c r="L384" s="84">
        <f t="shared" si="490"/>
        <v>1002.45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210</v>
      </c>
      <c r="Q384" s="84">
        <f t="shared" si="491"/>
        <v>526.2600000000001</v>
      </c>
      <c r="R384" s="276">
        <f t="shared" si="491"/>
        <v>210</v>
      </c>
      <c r="S384" s="84">
        <f t="shared" si="491"/>
        <v>1528.71</v>
      </c>
      <c r="T384" s="83">
        <f t="shared" si="491"/>
        <v>152</v>
      </c>
      <c r="U384" s="84">
        <f t="shared" si="491"/>
        <v>1002.45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100</v>
      </c>
      <c r="Z384" s="84">
        <f t="shared" si="492"/>
        <v>190.11</v>
      </c>
      <c r="AA384" s="276">
        <f t="shared" si="492"/>
        <v>100</v>
      </c>
      <c r="AB384" s="84">
        <f t="shared" si="492"/>
        <v>1192.5600000000002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255.83068</v>
      </c>
      <c r="R388" s="92"/>
      <c r="S388" s="18">
        <f>Q388</f>
        <v>255.83068</v>
      </c>
      <c r="T388" s="16"/>
      <c r="U388" s="18"/>
      <c r="V388" s="16"/>
      <c r="W388" s="18"/>
      <c r="X388" s="21"/>
      <c r="Y388" s="14"/>
      <c r="Z388" s="18">
        <v>118</v>
      </c>
      <c r="AA388" s="14">
        <f t="shared" ref="AA388" si="494">Y388</f>
        <v>0</v>
      </c>
      <c r="AB388" s="18">
        <f t="shared" ref="AB388" si="495">U388+Z388</f>
        <v>118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255.83068</v>
      </c>
      <c r="R391" s="276">
        <f t="shared" si="500"/>
        <v>0</v>
      </c>
      <c r="S391" s="84">
        <f t="shared" si="500"/>
        <v>255.83068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118</v>
      </c>
      <c r="AA391" s="276">
        <f>SUM(AA388:AA390)</f>
        <v>0</v>
      </c>
      <c r="AB391" s="84">
        <f>SUM(AB388:AB390)</f>
        <v>118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36.700000000000003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1014</v>
      </c>
      <c r="Q393" s="129">
        <v>35.695999999999998</v>
      </c>
      <c r="R393" s="92">
        <f>P393</f>
        <v>1014</v>
      </c>
      <c r="S393" s="18">
        <f>Q393</f>
        <v>35.695999999999998</v>
      </c>
      <c r="T393" s="127"/>
      <c r="U393" s="129"/>
      <c r="V393" s="127"/>
      <c r="W393" s="129"/>
      <c r="X393" s="131"/>
      <c r="Y393" s="108">
        <v>1014</v>
      </c>
      <c r="Z393" s="129">
        <v>35.695999999999998</v>
      </c>
      <c r="AA393" s="14">
        <f t="shared" ref="AA393:AA396" si="503">Y393</f>
        <v>1014</v>
      </c>
      <c r="AB393" s="18">
        <f t="shared" ref="AB393:AB396" si="504">U393+Z393</f>
        <v>35.695999999999998</v>
      </c>
    </row>
    <row r="394" spans="1:29">
      <c r="A394" s="126"/>
      <c r="B394" s="127" t="s">
        <v>172</v>
      </c>
      <c r="C394" s="128"/>
      <c r="D394" s="129">
        <v>9.4600000000000009</v>
      </c>
      <c r="E394" s="189">
        <v>50493</v>
      </c>
      <c r="F394" s="129">
        <v>3.03</v>
      </c>
      <c r="G394" s="8" t="e">
        <f t="shared" si="502"/>
        <v>#DIV/0!</v>
      </c>
      <c r="H394" s="18">
        <f t="shared" si="502"/>
        <v>32.029598308668071</v>
      </c>
      <c r="I394" s="127"/>
      <c r="J394" s="130"/>
      <c r="K394" s="127"/>
      <c r="L394" s="129"/>
      <c r="M394" s="127"/>
      <c r="N394" s="129"/>
      <c r="O394" s="131"/>
      <c r="P394" s="277">
        <v>11951</v>
      </c>
      <c r="Q394" s="129">
        <v>14.340999999999999</v>
      </c>
      <c r="R394" s="92">
        <f t="shared" ref="R394:R396" si="505">P394</f>
        <v>11951</v>
      </c>
      <c r="S394" s="18">
        <f t="shared" ref="S394:S396" si="506">Q394</f>
        <v>14.340999999999999</v>
      </c>
      <c r="T394" s="127"/>
      <c r="U394" s="129"/>
      <c r="V394" s="127"/>
      <c r="W394" s="129"/>
      <c r="X394" s="131"/>
      <c r="Y394" s="108">
        <v>11951</v>
      </c>
      <c r="Z394" s="129">
        <v>14.340999999999999</v>
      </c>
      <c r="AA394" s="14">
        <f t="shared" si="503"/>
        <v>11951</v>
      </c>
      <c r="AB394" s="18">
        <f t="shared" si="504"/>
        <v>14.340999999999999</v>
      </c>
    </row>
    <row r="395" spans="1:29">
      <c r="A395" s="126"/>
      <c r="B395" s="127" t="s">
        <v>173</v>
      </c>
      <c r="C395" s="128"/>
      <c r="D395" s="129">
        <v>61.23</v>
      </c>
      <c r="E395" s="189">
        <v>29318</v>
      </c>
      <c r="F395" s="129">
        <v>2.35</v>
      </c>
      <c r="G395" s="8" t="e">
        <f t="shared" si="502"/>
        <v>#DIV/0!</v>
      </c>
      <c r="H395" s="18">
        <f t="shared" si="502"/>
        <v>3.8379879144210358</v>
      </c>
      <c r="I395" s="127"/>
      <c r="J395" s="130"/>
      <c r="K395" s="127"/>
      <c r="L395" s="129"/>
      <c r="M395" s="127"/>
      <c r="N395" s="129"/>
      <c r="O395" s="131"/>
      <c r="P395" s="277">
        <v>300</v>
      </c>
      <c r="Q395" s="129">
        <v>79.599999999999994</v>
      </c>
      <c r="R395" s="92">
        <f t="shared" si="505"/>
        <v>300</v>
      </c>
      <c r="S395" s="18">
        <f t="shared" si="506"/>
        <v>79.599999999999994</v>
      </c>
      <c r="T395" s="127"/>
      <c r="U395" s="129"/>
      <c r="V395" s="127"/>
      <c r="W395" s="129"/>
      <c r="X395" s="131"/>
      <c r="Y395" s="108">
        <v>300</v>
      </c>
      <c r="Z395" s="129">
        <v>79.599999999999994</v>
      </c>
      <c r="AA395" s="14">
        <f t="shared" si="503"/>
        <v>300</v>
      </c>
      <c r="AB395" s="18">
        <f t="shared" si="504"/>
        <v>79.599999999999994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37.826393400000001</v>
      </c>
      <c r="R396" s="92">
        <f t="shared" si="505"/>
        <v>0</v>
      </c>
      <c r="S396" s="18">
        <f t="shared" si="506"/>
        <v>37.826393400000001</v>
      </c>
      <c r="T396" s="16"/>
      <c r="U396" s="18"/>
      <c r="V396" s="16"/>
      <c r="W396" s="18"/>
      <c r="X396" s="21"/>
      <c r="Y396" s="14"/>
      <c r="Z396" s="18">
        <v>29</v>
      </c>
      <c r="AA396" s="14">
        <f t="shared" si="503"/>
        <v>0</v>
      </c>
      <c r="AB396" s="18">
        <f t="shared" si="504"/>
        <v>29</v>
      </c>
    </row>
    <row r="397" spans="1:29" s="50" customFormat="1">
      <c r="A397" s="46"/>
      <c r="B397" s="82" t="s">
        <v>106</v>
      </c>
      <c r="C397" s="83"/>
      <c r="D397" s="84">
        <f>SUM(D393:D396)</f>
        <v>131.22200000000001</v>
      </c>
      <c r="E397" s="83">
        <f>SUM(E393:E396)</f>
        <v>79811</v>
      </c>
      <c r="F397" s="84">
        <f>SUM(F393:F396)</f>
        <v>5.38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13265</v>
      </c>
      <c r="Q397" s="84">
        <f t="shared" si="508"/>
        <v>167.4633934</v>
      </c>
      <c r="R397" s="276">
        <f t="shared" si="508"/>
        <v>13265</v>
      </c>
      <c r="S397" s="84">
        <f t="shared" si="508"/>
        <v>167.4633934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13265</v>
      </c>
      <c r="Z397" s="84">
        <f>SUM(Z393:Z396)</f>
        <v>158.637</v>
      </c>
      <c r="AA397" s="276">
        <f>SUM(AA393:AA396)</f>
        <v>13265</v>
      </c>
      <c r="AB397" s="84">
        <f>SUM(AB393:AB396)</f>
        <v>158.637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4568.5317999999997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3175.0051999999996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152</v>
      </c>
      <c r="L398" s="84">
        <f>SUM(L21+L44+L52+L76+L86+L109+L117+L141+L147+L149+L156+L162+L168+L174+L180+L186+L192+L206+L212+L216+L237+L258+L283+L297+L306+L311+L315+L322+L326+L330+L333+L337+L343+L347+L384+L391+L397)</f>
        <v>1002.45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174579</v>
      </c>
      <c r="Q398" s="84">
        <f>SUM(Q21+Q44+Q52+Q76+Q86+Q109+Q117+Q141+Q147+Q149+Q156+Q162+Q168+Q174+Q180+Q186+Q192+Q206+Q212+Q216+Q237+Q258+Q283+Q297+Q306+Q311+Q315+Q322+Q326+Q330+Q333+Q337+Q343+Q347+Q384+Q391+Q397)</f>
        <v>4788.2273734</v>
      </c>
      <c r="R398" s="276">
        <f>R397+R391+R384+R347+R343+R337+R333+R330+R326+R322+R315+R311+R306+R297+R283+R260+R216+R212+R206+R193+R147+R143+R78</f>
        <v>174579</v>
      </c>
      <c r="S398" s="84">
        <f>SUM(S21+S44+S52+S76+S86+S109+S117+S141+S147+S149+S156+S162+S168+S174+S180+S186+S192+S206+S212+S216+S237+S258+S283+S297+S306+S311+S315+S322+S326+S330+S333+S337+S343+S347+S384+S391+S397)</f>
        <v>5790.6773733999999</v>
      </c>
      <c r="T398" s="83">
        <f>T397+T391+T384+T347+T343+T337+T333+T330+T326+T322+T315+T311+T306+T297+T283+T260+T216+T212+T206+T193+T147+T143+T78</f>
        <v>152</v>
      </c>
      <c r="U398" s="84">
        <f>SUM(U21+U44+U52+U76+U86+U109+U117+U141+U147+U149+U156+U162+U168+U174+U180+U186+U192+U206+U212+U216+U237+U258+U283+U297+U306+U311+U315+U322+U326+U330+U333+U337+U343+U347+U384+U391+U397)</f>
        <v>1002.45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172125</v>
      </c>
      <c r="Z398" s="84">
        <f>SUM(Z21+Z44+Z52+Z76+Z86+Z109+Z117+Z141+Z147+Z149+Z156+Z162+Z168+Z174+Z180+Z186+Z192+Z206+Z212+Z216+Z237+Z258+Z283+Z297+Z306+Z311+Z315+Z322+Z326+Z330+Z333+Z337+Z343+Z347+Z384+Z391+Z397)</f>
        <v>4171.252300000001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172125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5173.7023000000008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4568.5317999999997</v>
      </c>
      <c r="E403" s="82"/>
      <c r="F403" s="84">
        <f>F398</f>
        <v>3175.0051999999996</v>
      </c>
      <c r="G403" s="82"/>
      <c r="H403" s="82"/>
      <c r="I403" s="82"/>
      <c r="J403" s="84">
        <f>J398</f>
        <v>0</v>
      </c>
      <c r="K403" s="83"/>
      <c r="L403" s="84">
        <f>L398</f>
        <v>1002.45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4788.2273734</v>
      </c>
      <c r="R403" s="276"/>
      <c r="S403" s="84">
        <f>S398</f>
        <v>5790.6773733999999</v>
      </c>
      <c r="T403" s="83"/>
      <c r="U403" s="84">
        <f>U398</f>
        <v>1002.45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4171.252300000001</v>
      </c>
      <c r="AA403" s="276"/>
      <c r="AB403" s="84">
        <f>AB398</f>
        <v>5173.7023000000008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5</v>
      </c>
      <c r="Q407" s="18">
        <f>O407*P407</f>
        <v>1350</v>
      </c>
      <c r="R407" s="92">
        <f>P407</f>
        <v>5</v>
      </c>
      <c r="S407" s="18">
        <f>L407+Q407</f>
        <v>1350</v>
      </c>
      <c r="T407" s="22"/>
      <c r="U407" s="18"/>
      <c r="V407" s="22"/>
      <c r="W407" s="18"/>
      <c r="X407" s="138">
        <v>270</v>
      </c>
      <c r="Y407" s="14">
        <v>1</v>
      </c>
      <c r="Z407" s="18">
        <f>X407*Y407</f>
        <v>270</v>
      </c>
      <c r="AA407" s="14">
        <f>Y407</f>
        <v>1</v>
      </c>
      <c r="AB407" s="18">
        <f>U407+Z407</f>
        <v>270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21</v>
      </c>
      <c r="Q412" s="18">
        <f t="shared" si="512"/>
        <v>63</v>
      </c>
      <c r="R412" s="92">
        <f t="shared" si="513"/>
        <v>21</v>
      </c>
      <c r="S412" s="18">
        <f t="shared" si="514"/>
        <v>63</v>
      </c>
      <c r="T412" s="22"/>
      <c r="U412" s="18"/>
      <c r="V412" s="22"/>
      <c r="W412" s="18"/>
      <c r="X412" s="21">
        <v>3</v>
      </c>
      <c r="Y412" s="14">
        <v>5</v>
      </c>
      <c r="Z412" s="18">
        <f t="shared" si="515"/>
        <v>15</v>
      </c>
      <c r="AA412" s="14">
        <f t="shared" si="516"/>
        <v>5</v>
      </c>
      <c r="AB412" s="18">
        <f t="shared" si="517"/>
        <v>15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21</v>
      </c>
      <c r="Q413" s="18">
        <f t="shared" si="512"/>
        <v>73.5</v>
      </c>
      <c r="R413" s="92">
        <f t="shared" si="513"/>
        <v>21</v>
      </c>
      <c r="S413" s="18">
        <f t="shared" si="514"/>
        <v>73.5</v>
      </c>
      <c r="T413" s="22"/>
      <c r="U413" s="18"/>
      <c r="V413" s="22"/>
      <c r="W413" s="18"/>
      <c r="X413" s="21">
        <v>3.5</v>
      </c>
      <c r="Y413" s="14">
        <v>5</v>
      </c>
      <c r="Z413" s="18">
        <f t="shared" si="515"/>
        <v>17.5</v>
      </c>
      <c r="AA413" s="14">
        <f t="shared" si="516"/>
        <v>5</v>
      </c>
      <c r="AB413" s="18">
        <f t="shared" si="517"/>
        <v>17.5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5</v>
      </c>
      <c r="Q414" s="18">
        <f t="shared" si="512"/>
        <v>3.75</v>
      </c>
      <c r="R414" s="92">
        <f t="shared" si="513"/>
        <v>5</v>
      </c>
      <c r="S414" s="18">
        <f t="shared" si="514"/>
        <v>3.75</v>
      </c>
      <c r="T414" s="22"/>
      <c r="U414" s="18"/>
      <c r="V414" s="22"/>
      <c r="W414" s="18"/>
      <c r="X414" s="21">
        <v>0.75</v>
      </c>
      <c r="Y414" s="14">
        <v>5</v>
      </c>
      <c r="Z414" s="18">
        <f t="shared" si="515"/>
        <v>3.75</v>
      </c>
      <c r="AA414" s="14">
        <f t="shared" si="516"/>
        <v>5</v>
      </c>
      <c r="AB414" s="18">
        <f t="shared" si="517"/>
        <v>3.75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3</v>
      </c>
      <c r="Q415" s="18">
        <f t="shared" si="512"/>
        <v>2.7</v>
      </c>
      <c r="R415" s="92">
        <f t="shared" si="513"/>
        <v>3</v>
      </c>
      <c r="S415" s="18">
        <f t="shared" si="514"/>
        <v>2.7</v>
      </c>
      <c r="T415" s="22"/>
      <c r="U415" s="18"/>
      <c r="V415" s="22"/>
      <c r="W415" s="18"/>
      <c r="X415" s="21">
        <v>0.9</v>
      </c>
      <c r="Y415" s="14">
        <v>3</v>
      </c>
      <c r="Z415" s="18">
        <f t="shared" si="515"/>
        <v>2.7</v>
      </c>
      <c r="AA415" s="14">
        <f t="shared" si="516"/>
        <v>3</v>
      </c>
      <c r="AB415" s="18">
        <f t="shared" si="517"/>
        <v>2.7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1492.95</v>
      </c>
      <c r="R416" s="276"/>
      <c r="S416" s="84">
        <f>SUM(S407:S415)</f>
        <v>1492.95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308.95</v>
      </c>
      <c r="AA416" s="276"/>
      <c r="AB416" s="84">
        <f>SUM(AB407:AB415)</f>
        <v>308.95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1920</v>
      </c>
      <c r="D418" s="53">
        <v>345.59999999999997</v>
      </c>
      <c r="E418" s="17">
        <f t="shared" ref="E418:F439" si="520">C418</f>
        <v>1920</v>
      </c>
      <c r="F418" s="18">
        <f t="shared" si="520"/>
        <v>345.59999999999997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2520</v>
      </c>
      <c r="Q418" s="18">
        <f t="shared" ref="Q418:Q439" si="522">O418*P418</f>
        <v>453.59999999999997</v>
      </c>
      <c r="R418" s="92">
        <f t="shared" ref="R418:R439" si="523">P418</f>
        <v>2520</v>
      </c>
      <c r="S418" s="18">
        <f t="shared" ref="S418:S439" si="524">L418+Q418</f>
        <v>453.59999999999997</v>
      </c>
      <c r="T418" s="51"/>
      <c r="U418" s="53"/>
      <c r="V418" s="51"/>
      <c r="W418" s="53"/>
      <c r="X418" s="250">
        <v>0.18</v>
      </c>
      <c r="Y418" s="312">
        <f>1950+400</f>
        <v>2350</v>
      </c>
      <c r="Z418" s="18">
        <f t="shared" ref="Z418:Z439" si="525">X418*Y418</f>
        <v>423</v>
      </c>
      <c r="AA418" s="14">
        <f t="shared" ref="AA418:AA439" si="526">Y418</f>
        <v>2350</v>
      </c>
      <c r="AB418" s="18">
        <f t="shared" ref="AB418:AB439" si="527">U418+Z418</f>
        <v>423</v>
      </c>
    </row>
    <row r="419" spans="1:28">
      <c r="A419" s="206">
        <f>+A418+0.01</f>
        <v>26.110000000000003</v>
      </c>
      <c r="B419" s="51" t="s">
        <v>285</v>
      </c>
      <c r="C419" s="52">
        <v>1920</v>
      </c>
      <c r="D419" s="53">
        <v>23.04</v>
      </c>
      <c r="E419" s="17">
        <f t="shared" si="520"/>
        <v>1920</v>
      </c>
      <c r="F419" s="18">
        <f t="shared" si="520"/>
        <v>23.04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2520</v>
      </c>
      <c r="Q419" s="18">
        <f t="shared" si="522"/>
        <v>30.240000000000002</v>
      </c>
      <c r="R419" s="92">
        <f t="shared" si="523"/>
        <v>2520</v>
      </c>
      <c r="S419" s="18">
        <f t="shared" si="524"/>
        <v>30.240000000000002</v>
      </c>
      <c r="T419" s="51"/>
      <c r="U419" s="53"/>
      <c r="V419" s="51"/>
      <c r="W419" s="53"/>
      <c r="X419" s="250">
        <v>1.2E-2</v>
      </c>
      <c r="Y419" s="312">
        <v>2350</v>
      </c>
      <c r="Z419" s="18">
        <f t="shared" si="525"/>
        <v>28.2</v>
      </c>
      <c r="AA419" s="14">
        <f t="shared" si="526"/>
        <v>2350</v>
      </c>
      <c r="AB419" s="18">
        <f t="shared" si="527"/>
        <v>28.2</v>
      </c>
    </row>
    <row r="420" spans="1:28" ht="47.25">
      <c r="A420" s="206">
        <f>+A419+0.01</f>
        <v>26.120000000000005</v>
      </c>
      <c r="B420" s="51" t="s">
        <v>286</v>
      </c>
      <c r="C420" s="52">
        <v>1920</v>
      </c>
      <c r="D420" s="53">
        <v>19.2</v>
      </c>
      <c r="E420" s="17">
        <f t="shared" si="520"/>
        <v>1920</v>
      </c>
      <c r="F420" s="18">
        <f t="shared" si="520"/>
        <v>19.2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2520</v>
      </c>
      <c r="Q420" s="18">
        <f t="shared" si="522"/>
        <v>25.2</v>
      </c>
      <c r="R420" s="92">
        <f t="shared" si="523"/>
        <v>2520</v>
      </c>
      <c r="S420" s="18">
        <f t="shared" si="524"/>
        <v>25.2</v>
      </c>
      <c r="T420" s="51"/>
      <c r="U420" s="53"/>
      <c r="V420" s="51"/>
      <c r="W420" s="53"/>
      <c r="X420" s="250">
        <v>0.01</v>
      </c>
      <c r="Y420" s="312">
        <v>2350</v>
      </c>
      <c r="Z420" s="18">
        <f t="shared" si="525"/>
        <v>23.5</v>
      </c>
      <c r="AA420" s="14">
        <f t="shared" si="526"/>
        <v>2350</v>
      </c>
      <c r="AB420" s="18">
        <f t="shared" si="527"/>
        <v>23.5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16</v>
      </c>
      <c r="D422" s="18">
        <v>48</v>
      </c>
      <c r="E422" s="17">
        <f t="shared" si="520"/>
        <v>16</v>
      </c>
      <c r="F422" s="18">
        <f t="shared" si="520"/>
        <v>48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21</v>
      </c>
      <c r="Q422" s="18">
        <f t="shared" si="522"/>
        <v>63</v>
      </c>
      <c r="R422" s="92">
        <f t="shared" si="523"/>
        <v>21</v>
      </c>
      <c r="S422" s="18">
        <f t="shared" si="524"/>
        <v>63</v>
      </c>
      <c r="T422" s="22"/>
      <c r="U422" s="18"/>
      <c r="V422" s="22"/>
      <c r="W422" s="18"/>
      <c r="X422" s="21">
        <v>3</v>
      </c>
      <c r="Y422" s="14">
        <v>21</v>
      </c>
      <c r="Z422" s="18">
        <f t="shared" si="525"/>
        <v>63</v>
      </c>
      <c r="AA422" s="14">
        <f t="shared" si="526"/>
        <v>21</v>
      </c>
      <c r="AB422" s="18">
        <f t="shared" si="527"/>
        <v>63</v>
      </c>
    </row>
    <row r="423" spans="1:28" ht="31.5">
      <c r="A423" s="206" t="s">
        <v>43</v>
      </c>
      <c r="B423" s="22" t="s">
        <v>77</v>
      </c>
      <c r="C423" s="17">
        <v>16</v>
      </c>
      <c r="D423" s="18">
        <v>48</v>
      </c>
      <c r="E423" s="17">
        <f t="shared" si="520"/>
        <v>16</v>
      </c>
      <c r="F423" s="18">
        <f t="shared" si="520"/>
        <v>48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21</v>
      </c>
      <c r="Q423" s="18">
        <f t="shared" si="522"/>
        <v>63</v>
      </c>
      <c r="R423" s="92">
        <f t="shared" si="523"/>
        <v>21</v>
      </c>
      <c r="S423" s="18">
        <f t="shared" si="524"/>
        <v>63</v>
      </c>
      <c r="T423" s="22"/>
      <c r="U423" s="18"/>
      <c r="V423" s="22"/>
      <c r="W423" s="18"/>
      <c r="X423" s="21">
        <v>3</v>
      </c>
      <c r="Y423" s="14">
        <v>21</v>
      </c>
      <c r="Z423" s="18">
        <f t="shared" si="525"/>
        <v>63</v>
      </c>
      <c r="AA423" s="14">
        <f t="shared" si="526"/>
        <v>21</v>
      </c>
      <c r="AB423" s="18">
        <f t="shared" si="527"/>
        <v>63</v>
      </c>
    </row>
    <row r="424" spans="1:28" ht="31.5">
      <c r="A424" s="206" t="s">
        <v>45</v>
      </c>
      <c r="B424" s="22" t="s">
        <v>78</v>
      </c>
      <c r="C424" s="17">
        <v>16</v>
      </c>
      <c r="D424" s="18">
        <v>153.60000000000002</v>
      </c>
      <c r="E424" s="17">
        <f t="shared" si="520"/>
        <v>16</v>
      </c>
      <c r="F424" s="18">
        <f t="shared" si="520"/>
        <v>153.60000000000002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21</v>
      </c>
      <c r="Q424" s="18">
        <f t="shared" si="522"/>
        <v>201.6</v>
      </c>
      <c r="R424" s="92">
        <f t="shared" si="523"/>
        <v>21</v>
      </c>
      <c r="S424" s="18">
        <f t="shared" si="524"/>
        <v>201.6</v>
      </c>
      <c r="T424" s="22"/>
      <c r="U424" s="18"/>
      <c r="V424" s="22"/>
      <c r="W424" s="18"/>
      <c r="X424" s="21">
        <v>9.6</v>
      </c>
      <c r="Y424" s="14">
        <v>21</v>
      </c>
      <c r="Z424" s="18">
        <f t="shared" si="525"/>
        <v>201.6</v>
      </c>
      <c r="AA424" s="14">
        <f t="shared" si="526"/>
        <v>21</v>
      </c>
      <c r="AB424" s="18">
        <f t="shared" si="527"/>
        <v>201.6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16</v>
      </c>
      <c r="D426" s="18">
        <v>28.8</v>
      </c>
      <c r="E426" s="17">
        <f t="shared" si="520"/>
        <v>16</v>
      </c>
      <c r="F426" s="18">
        <f t="shared" si="520"/>
        <v>28.8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21</v>
      </c>
      <c r="Q426" s="18">
        <f t="shared" si="522"/>
        <v>37.800000000000004</v>
      </c>
      <c r="R426" s="92">
        <f t="shared" si="523"/>
        <v>21</v>
      </c>
      <c r="S426" s="18">
        <f t="shared" si="524"/>
        <v>37.800000000000004</v>
      </c>
      <c r="T426" s="22"/>
      <c r="U426" s="18"/>
      <c r="V426" s="22"/>
      <c r="W426" s="18"/>
      <c r="X426" s="21">
        <v>1.8</v>
      </c>
      <c r="Y426" s="14">
        <v>21</v>
      </c>
      <c r="Z426" s="18">
        <f t="shared" si="525"/>
        <v>37.800000000000004</v>
      </c>
      <c r="AA426" s="14">
        <f t="shared" si="526"/>
        <v>21</v>
      </c>
      <c r="AB426" s="18">
        <f t="shared" si="527"/>
        <v>37.800000000000004</v>
      </c>
    </row>
    <row r="427" spans="1:28" ht="31.5">
      <c r="A427" s="206" t="s">
        <v>51</v>
      </c>
      <c r="B427" s="22" t="s">
        <v>50</v>
      </c>
      <c r="C427" s="17">
        <v>16</v>
      </c>
      <c r="D427" s="18">
        <v>19.2</v>
      </c>
      <c r="E427" s="17">
        <f t="shared" si="520"/>
        <v>16</v>
      </c>
      <c r="F427" s="18">
        <f t="shared" si="520"/>
        <v>19.2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21</v>
      </c>
      <c r="Q427" s="18">
        <f t="shared" si="522"/>
        <v>25.2</v>
      </c>
      <c r="R427" s="92">
        <f t="shared" si="523"/>
        <v>21</v>
      </c>
      <c r="S427" s="18">
        <f t="shared" si="524"/>
        <v>25.2</v>
      </c>
      <c r="T427" s="22"/>
      <c r="U427" s="18"/>
      <c r="V427" s="22"/>
      <c r="W427" s="18"/>
      <c r="X427" s="21">
        <v>1.2</v>
      </c>
      <c r="Y427" s="14">
        <v>21</v>
      </c>
      <c r="Z427" s="18">
        <f t="shared" si="525"/>
        <v>25.2</v>
      </c>
      <c r="AA427" s="14">
        <f t="shared" si="526"/>
        <v>21</v>
      </c>
      <c r="AB427" s="18">
        <f t="shared" si="527"/>
        <v>25.2</v>
      </c>
    </row>
    <row r="428" spans="1:28" ht="47.25">
      <c r="A428" s="206" t="s">
        <v>53</v>
      </c>
      <c r="B428" s="22" t="s">
        <v>81</v>
      </c>
      <c r="C428" s="17">
        <v>16</v>
      </c>
      <c r="D428" s="18">
        <v>19.2</v>
      </c>
      <c r="E428" s="17">
        <f t="shared" si="520"/>
        <v>16</v>
      </c>
      <c r="F428" s="18">
        <f t="shared" si="520"/>
        <v>19.2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21</v>
      </c>
      <c r="Q428" s="18">
        <f t="shared" si="522"/>
        <v>25.2</v>
      </c>
      <c r="R428" s="92">
        <f t="shared" si="523"/>
        <v>21</v>
      </c>
      <c r="S428" s="18">
        <f t="shared" si="524"/>
        <v>25.2</v>
      </c>
      <c r="T428" s="22"/>
      <c r="U428" s="18"/>
      <c r="V428" s="22"/>
      <c r="W428" s="18"/>
      <c r="X428" s="21">
        <v>1.2</v>
      </c>
      <c r="Y428" s="14">
        <v>21</v>
      </c>
      <c r="Z428" s="18">
        <f t="shared" si="525"/>
        <v>25.2</v>
      </c>
      <c r="AA428" s="14">
        <f t="shared" si="526"/>
        <v>21</v>
      </c>
      <c r="AB428" s="18">
        <f t="shared" si="527"/>
        <v>25.2</v>
      </c>
    </row>
    <row r="429" spans="1:28" ht="47.25">
      <c r="A429" s="206" t="s">
        <v>82</v>
      </c>
      <c r="B429" s="22" t="s">
        <v>83</v>
      </c>
      <c r="C429" s="17">
        <v>16</v>
      </c>
      <c r="D429" s="18">
        <v>28.8</v>
      </c>
      <c r="E429" s="17">
        <f t="shared" si="520"/>
        <v>16</v>
      </c>
      <c r="F429" s="18">
        <f t="shared" si="520"/>
        <v>28.8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21</v>
      </c>
      <c r="Q429" s="18">
        <f t="shared" si="522"/>
        <v>37.800000000000004</v>
      </c>
      <c r="R429" s="92">
        <f t="shared" si="523"/>
        <v>21</v>
      </c>
      <c r="S429" s="18">
        <f t="shared" si="524"/>
        <v>37.800000000000004</v>
      </c>
      <c r="T429" s="22"/>
      <c r="U429" s="18"/>
      <c r="V429" s="22"/>
      <c r="W429" s="18"/>
      <c r="X429" s="21">
        <v>1.8</v>
      </c>
      <c r="Y429" s="14">
        <v>21</v>
      </c>
      <c r="Z429" s="18">
        <f t="shared" si="525"/>
        <v>37.800000000000004</v>
      </c>
      <c r="AA429" s="14">
        <f t="shared" si="526"/>
        <v>21</v>
      </c>
      <c r="AB429" s="18">
        <f t="shared" si="527"/>
        <v>37.800000000000004</v>
      </c>
    </row>
    <row r="430" spans="1:28" ht="31.5">
      <c r="A430" s="206">
        <v>26.14</v>
      </c>
      <c r="B430" s="51" t="s">
        <v>287</v>
      </c>
      <c r="C430" s="52">
        <v>1920</v>
      </c>
      <c r="D430" s="53">
        <v>19.2</v>
      </c>
      <c r="E430" s="17">
        <f t="shared" si="520"/>
        <v>1920</v>
      </c>
      <c r="F430" s="18">
        <f t="shared" si="520"/>
        <v>19.2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2520</v>
      </c>
      <c r="Q430" s="18">
        <f t="shared" si="522"/>
        <v>25.2</v>
      </c>
      <c r="R430" s="92">
        <f t="shared" si="523"/>
        <v>2520</v>
      </c>
      <c r="S430" s="18">
        <f t="shared" si="524"/>
        <v>25.2</v>
      </c>
      <c r="T430" s="51"/>
      <c r="U430" s="53"/>
      <c r="V430" s="51"/>
      <c r="W430" s="53"/>
      <c r="X430" s="250">
        <v>0.01</v>
      </c>
      <c r="Y430" s="312">
        <v>2350</v>
      </c>
      <c r="Z430" s="18">
        <f t="shared" si="525"/>
        <v>23.5</v>
      </c>
      <c r="AA430" s="14">
        <f t="shared" si="526"/>
        <v>2350</v>
      </c>
      <c r="AB430" s="18">
        <f t="shared" si="527"/>
        <v>23.5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1920</v>
      </c>
      <c r="D431" s="53">
        <v>19.2</v>
      </c>
      <c r="E431" s="17">
        <f t="shared" si="520"/>
        <v>1920</v>
      </c>
      <c r="F431" s="18">
        <f t="shared" si="520"/>
        <v>19.2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2520</v>
      </c>
      <c r="Q431" s="18">
        <f t="shared" si="522"/>
        <v>25.2</v>
      </c>
      <c r="R431" s="92">
        <f t="shared" si="523"/>
        <v>2520</v>
      </c>
      <c r="S431" s="18">
        <f t="shared" si="524"/>
        <v>25.2</v>
      </c>
      <c r="T431" s="51"/>
      <c r="U431" s="53"/>
      <c r="V431" s="51"/>
      <c r="W431" s="53"/>
      <c r="X431" s="250">
        <v>0.01</v>
      </c>
      <c r="Y431" s="312">
        <v>2350</v>
      </c>
      <c r="Z431" s="18">
        <f t="shared" si="525"/>
        <v>23.5</v>
      </c>
      <c r="AA431" s="14">
        <f t="shared" si="526"/>
        <v>2350</v>
      </c>
      <c r="AB431" s="18">
        <f t="shared" si="527"/>
        <v>23.5</v>
      </c>
    </row>
    <row r="432" spans="1:28" ht="31.5">
      <c r="A432" s="206">
        <f t="shared" si="528"/>
        <v>26.160000000000004</v>
      </c>
      <c r="B432" s="51" t="s">
        <v>289</v>
      </c>
      <c r="C432" s="52">
        <v>1920</v>
      </c>
      <c r="D432" s="53">
        <v>24</v>
      </c>
      <c r="E432" s="17">
        <f t="shared" si="520"/>
        <v>1920</v>
      </c>
      <c r="F432" s="18">
        <f t="shared" si="520"/>
        <v>24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2520</v>
      </c>
      <c r="Q432" s="18">
        <f t="shared" si="522"/>
        <v>31.5</v>
      </c>
      <c r="R432" s="92">
        <f t="shared" si="523"/>
        <v>2520</v>
      </c>
      <c r="S432" s="18">
        <f t="shared" si="524"/>
        <v>31.5</v>
      </c>
      <c r="T432" s="51"/>
      <c r="U432" s="53"/>
      <c r="V432" s="51"/>
      <c r="W432" s="53"/>
      <c r="X432" s="250">
        <v>1.2500000000000001E-2</v>
      </c>
      <c r="Y432" s="312">
        <v>2350</v>
      </c>
      <c r="Z432" s="18">
        <f t="shared" si="525"/>
        <v>29.375</v>
      </c>
      <c r="AA432" s="14">
        <f t="shared" si="526"/>
        <v>2350</v>
      </c>
      <c r="AB432" s="18">
        <f t="shared" si="527"/>
        <v>29.375</v>
      </c>
    </row>
    <row r="433" spans="1:28">
      <c r="A433" s="206">
        <f t="shared" si="528"/>
        <v>26.170000000000005</v>
      </c>
      <c r="B433" s="51" t="s">
        <v>290</v>
      </c>
      <c r="C433" s="52">
        <v>1920</v>
      </c>
      <c r="D433" s="53">
        <v>14.399999999999999</v>
      </c>
      <c r="E433" s="17">
        <f t="shared" si="520"/>
        <v>1920</v>
      </c>
      <c r="F433" s="18">
        <f t="shared" si="520"/>
        <v>14.399999999999999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2520</v>
      </c>
      <c r="Q433" s="18">
        <f t="shared" si="522"/>
        <v>18.899999999999999</v>
      </c>
      <c r="R433" s="92">
        <f t="shared" si="523"/>
        <v>2520</v>
      </c>
      <c r="S433" s="18">
        <f t="shared" si="524"/>
        <v>18.899999999999999</v>
      </c>
      <c r="T433" s="51"/>
      <c r="U433" s="53"/>
      <c r="V433" s="51"/>
      <c r="W433" s="53"/>
      <c r="X433" s="250">
        <v>7.4999999999999997E-3</v>
      </c>
      <c r="Y433" s="312">
        <v>2350</v>
      </c>
      <c r="Z433" s="18">
        <f t="shared" si="525"/>
        <v>17.625</v>
      </c>
      <c r="AA433" s="14">
        <f t="shared" si="526"/>
        <v>2350</v>
      </c>
      <c r="AB433" s="18">
        <f t="shared" si="527"/>
        <v>17.625</v>
      </c>
    </row>
    <row r="434" spans="1:28" ht="31.5">
      <c r="A434" s="206">
        <f t="shared" si="528"/>
        <v>26.180000000000007</v>
      </c>
      <c r="B434" s="51" t="s">
        <v>291</v>
      </c>
      <c r="C434" s="52">
        <v>1920</v>
      </c>
      <c r="D434" s="53">
        <v>14.399999999999999</v>
      </c>
      <c r="E434" s="17">
        <f t="shared" si="520"/>
        <v>1920</v>
      </c>
      <c r="F434" s="18">
        <f t="shared" si="520"/>
        <v>14.399999999999999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2520</v>
      </c>
      <c r="Q434" s="18">
        <f t="shared" si="522"/>
        <v>18.899999999999999</v>
      </c>
      <c r="R434" s="92">
        <f t="shared" si="523"/>
        <v>2520</v>
      </c>
      <c r="S434" s="18">
        <f t="shared" si="524"/>
        <v>18.899999999999999</v>
      </c>
      <c r="T434" s="51"/>
      <c r="U434" s="53"/>
      <c r="V434" s="51"/>
      <c r="W434" s="53"/>
      <c r="X434" s="250">
        <v>7.4999999999999997E-3</v>
      </c>
      <c r="Y434" s="312">
        <v>2350</v>
      </c>
      <c r="Z434" s="18">
        <f t="shared" si="525"/>
        <v>17.625</v>
      </c>
      <c r="AA434" s="14">
        <f t="shared" si="526"/>
        <v>2350</v>
      </c>
      <c r="AB434" s="18">
        <f t="shared" si="527"/>
        <v>17.625</v>
      </c>
    </row>
    <row r="435" spans="1:28" ht="31.5">
      <c r="A435" s="206">
        <f t="shared" si="528"/>
        <v>26.190000000000008</v>
      </c>
      <c r="B435" s="51" t="s">
        <v>292</v>
      </c>
      <c r="C435" s="52">
        <v>1920</v>
      </c>
      <c r="D435" s="53">
        <v>3.84</v>
      </c>
      <c r="E435" s="17">
        <f t="shared" si="520"/>
        <v>1920</v>
      </c>
      <c r="F435" s="18">
        <f t="shared" si="520"/>
        <v>3.84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2520</v>
      </c>
      <c r="Q435" s="18">
        <f t="shared" si="522"/>
        <v>5.04</v>
      </c>
      <c r="R435" s="92">
        <f t="shared" si="523"/>
        <v>2520</v>
      </c>
      <c r="S435" s="18">
        <f t="shared" si="524"/>
        <v>5.04</v>
      </c>
      <c r="T435" s="51"/>
      <c r="U435" s="53"/>
      <c r="V435" s="51"/>
      <c r="W435" s="53"/>
      <c r="X435" s="250">
        <v>2E-3</v>
      </c>
      <c r="Y435" s="312">
        <v>2350</v>
      </c>
      <c r="Z435" s="18">
        <f t="shared" si="525"/>
        <v>4.7</v>
      </c>
      <c r="AA435" s="14">
        <f t="shared" si="526"/>
        <v>2350</v>
      </c>
      <c r="AB435" s="18">
        <f t="shared" si="527"/>
        <v>4.7</v>
      </c>
    </row>
    <row r="436" spans="1:28" ht="31.5">
      <c r="A436" s="206">
        <f t="shared" si="528"/>
        <v>26.20000000000001</v>
      </c>
      <c r="B436" s="51" t="s">
        <v>293</v>
      </c>
      <c r="C436" s="52">
        <v>1920</v>
      </c>
      <c r="D436" s="53">
        <v>3.84</v>
      </c>
      <c r="E436" s="17">
        <f t="shared" si="520"/>
        <v>1920</v>
      </c>
      <c r="F436" s="18">
        <f t="shared" si="520"/>
        <v>3.84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2520</v>
      </c>
      <c r="Q436" s="18">
        <f t="shared" si="522"/>
        <v>5.04</v>
      </c>
      <c r="R436" s="92">
        <f t="shared" si="523"/>
        <v>2520</v>
      </c>
      <c r="S436" s="18">
        <f t="shared" si="524"/>
        <v>5.04</v>
      </c>
      <c r="T436" s="51"/>
      <c r="U436" s="53"/>
      <c r="V436" s="51"/>
      <c r="W436" s="53"/>
      <c r="X436" s="250">
        <v>2E-3</v>
      </c>
      <c r="Y436" s="312">
        <v>2350</v>
      </c>
      <c r="Z436" s="18">
        <f t="shared" si="525"/>
        <v>4.7</v>
      </c>
      <c r="AA436" s="14">
        <f t="shared" si="526"/>
        <v>2350</v>
      </c>
      <c r="AB436" s="18">
        <f t="shared" si="527"/>
        <v>4.7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312">
        <v>5</v>
      </c>
      <c r="Z437" s="18">
        <f t="shared" si="525"/>
        <v>8.6999999999999993</v>
      </c>
      <c r="AA437" s="14">
        <f t="shared" si="526"/>
        <v>5</v>
      </c>
      <c r="AB437" s="18">
        <f t="shared" si="527"/>
        <v>8.6999999999999993</v>
      </c>
    </row>
    <row r="438" spans="1:28" ht="31.5">
      <c r="A438" s="206">
        <f t="shared" si="528"/>
        <v>26.220000000000013</v>
      </c>
      <c r="B438" s="51" t="s">
        <v>294</v>
      </c>
      <c r="C438" s="52">
        <v>1920</v>
      </c>
      <c r="D438" s="53">
        <v>9.6</v>
      </c>
      <c r="E438" s="17">
        <f t="shared" si="520"/>
        <v>1920</v>
      </c>
      <c r="F438" s="18">
        <f t="shared" si="520"/>
        <v>9.6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2520</v>
      </c>
      <c r="Q438" s="18">
        <f t="shared" si="522"/>
        <v>12.6</v>
      </c>
      <c r="R438" s="92">
        <f t="shared" si="523"/>
        <v>2520</v>
      </c>
      <c r="S438" s="18">
        <f t="shared" si="524"/>
        <v>12.6</v>
      </c>
      <c r="T438" s="51"/>
      <c r="U438" s="53"/>
      <c r="V438" s="51"/>
      <c r="W438" s="53"/>
      <c r="X438" s="250">
        <v>5.0000000000000001E-3</v>
      </c>
      <c r="Y438" s="312">
        <v>2350</v>
      </c>
      <c r="Z438" s="18">
        <f t="shared" si="525"/>
        <v>11.75</v>
      </c>
      <c r="AA438" s="14">
        <f t="shared" si="526"/>
        <v>2350</v>
      </c>
      <c r="AB438" s="18">
        <f t="shared" si="527"/>
        <v>11.75</v>
      </c>
    </row>
    <row r="439" spans="1:28" ht="31.5">
      <c r="A439" s="206">
        <f t="shared" si="528"/>
        <v>26.230000000000015</v>
      </c>
      <c r="B439" s="51" t="s">
        <v>93</v>
      </c>
      <c r="C439" s="52">
        <v>1920</v>
      </c>
      <c r="D439" s="53">
        <v>3.84</v>
      </c>
      <c r="E439" s="17">
        <f t="shared" si="520"/>
        <v>1920</v>
      </c>
      <c r="F439" s="18">
        <f t="shared" si="520"/>
        <v>3.84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2520</v>
      </c>
      <c r="Q439" s="18">
        <f t="shared" si="522"/>
        <v>5.04</v>
      </c>
      <c r="R439" s="92">
        <f t="shared" si="523"/>
        <v>2520</v>
      </c>
      <c r="S439" s="18">
        <f t="shared" si="524"/>
        <v>5.04</v>
      </c>
      <c r="T439" s="51"/>
      <c r="U439" s="53"/>
      <c r="V439" s="51"/>
      <c r="W439" s="53"/>
      <c r="X439" s="250">
        <v>2E-3</v>
      </c>
      <c r="Y439" s="312">
        <v>2350</v>
      </c>
      <c r="Z439" s="18">
        <f t="shared" si="525"/>
        <v>4.7</v>
      </c>
      <c r="AA439" s="14">
        <f t="shared" si="526"/>
        <v>2350</v>
      </c>
      <c r="AB439" s="18">
        <f t="shared" si="527"/>
        <v>4.7</v>
      </c>
    </row>
    <row r="440" spans="1:28" s="50" customFormat="1">
      <c r="A440" s="46"/>
      <c r="B440" s="89" t="s">
        <v>295</v>
      </c>
      <c r="C440" s="82"/>
      <c r="D440" s="84">
        <f>SUM(D418:D439)</f>
        <v>845.76000000000022</v>
      </c>
      <c r="E440" s="82"/>
      <c r="F440" s="84">
        <f>SUM(F418:F439)</f>
        <v>845.76000000000022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1118.76</v>
      </c>
      <c r="R440" s="85"/>
      <c r="S440" s="84">
        <f>SUM(S418:S439)</f>
        <v>1118.76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2350</v>
      </c>
      <c r="Z440" s="84">
        <f>SUM(Z418:Z439)</f>
        <v>1074.4750000000004</v>
      </c>
      <c r="AA440" s="276"/>
      <c r="AB440" s="84">
        <f>SUM(AB418:AB439)</f>
        <v>1074.4750000000004</v>
      </c>
    </row>
    <row r="441" spans="1:28" s="50" customFormat="1" ht="31.5">
      <c r="A441" s="46"/>
      <c r="B441" s="89" t="s">
        <v>296</v>
      </c>
      <c r="C441" s="82"/>
      <c r="D441" s="84">
        <f>D416+D440</f>
        <v>846.6600000000002</v>
      </c>
      <c r="E441" s="82"/>
      <c r="F441" s="84">
        <f>F416+F440</f>
        <v>846.6600000000002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2611.71</v>
      </c>
      <c r="R441" s="85"/>
      <c r="S441" s="84">
        <f>S416+S440</f>
        <v>2611.71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2350</v>
      </c>
      <c r="Z441" s="84">
        <f>Z416+Z440</f>
        <v>1383.4250000000004</v>
      </c>
      <c r="AA441" s="276"/>
      <c r="AB441" s="84">
        <f>AB416+AB440</f>
        <v>1383.4250000000004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846.6600000000002</v>
      </c>
      <c r="E514" s="228">
        <f t="shared" ref="E514" si="547">E440</f>
        <v>0</v>
      </c>
      <c r="F514" s="11">
        <f>F441</f>
        <v>846.6600000000002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2611.71</v>
      </c>
      <c r="R514" s="199">
        <f>R422</f>
        <v>21</v>
      </c>
      <c r="S514" s="11">
        <f>S441</f>
        <v>2611.71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2350</v>
      </c>
      <c r="Z514" s="11">
        <f>Z441</f>
        <v>1383.4250000000004</v>
      </c>
      <c r="AA514" s="199">
        <f>AA422</f>
        <v>21</v>
      </c>
      <c r="AB514" s="11">
        <f>AB441</f>
        <v>1383.4250000000004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846.6600000000002</v>
      </c>
      <c r="E515" s="228">
        <f t="shared" ref="E515" si="554">E514</f>
        <v>0</v>
      </c>
      <c r="F515" s="11">
        <f>F514</f>
        <v>846.6600000000002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2611.71</v>
      </c>
      <c r="R515" s="199">
        <f t="shared" ref="R515:U515" si="558">R514</f>
        <v>21</v>
      </c>
      <c r="S515" s="11">
        <f>S514</f>
        <v>2611.71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2350</v>
      </c>
      <c r="Z515" s="11">
        <f>Z514</f>
        <v>1383.4250000000004</v>
      </c>
      <c r="AA515" s="199">
        <f t="shared" si="560"/>
        <v>21</v>
      </c>
      <c r="AB515" s="11">
        <f>AB514</f>
        <v>1383.4250000000004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5415.1917999999996</v>
      </c>
      <c r="E516" s="228">
        <f t="shared" ref="E516" si="561">E515+E403</f>
        <v>0</v>
      </c>
      <c r="F516" s="11">
        <f>F403+F515</f>
        <v>4021.6651999999999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1002.45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7399.9373734000001</v>
      </c>
      <c r="R516" s="199">
        <f t="shared" ref="R516:T516" si="565">R515+R403</f>
        <v>21</v>
      </c>
      <c r="S516" s="11">
        <f>S403+S515</f>
        <v>8402.3873734000008</v>
      </c>
      <c r="T516" s="228">
        <f t="shared" si="565"/>
        <v>0</v>
      </c>
      <c r="U516" s="11">
        <f>U403+U515</f>
        <v>1002.45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2350</v>
      </c>
      <c r="Z516" s="11">
        <f>Z403+Z515</f>
        <v>5554.6773000000012</v>
      </c>
      <c r="AA516" s="199">
        <f t="shared" si="566"/>
        <v>21</v>
      </c>
      <c r="AB516" s="11">
        <f>AB403+AB515</f>
        <v>6557.127300000001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Nagarkurnool&amp;C&amp;"-,Bold"&amp;18Costing Sheets for AWP&amp;&amp;B 2017-18 - SSA-RTE&amp;R&amp;"-,Bold"&amp;20Annexure-XII(Rs. in lakh)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32">
    <tabColor theme="5" tint="-0.249977111117893"/>
  </sheetPr>
  <dimension ref="A1:AC517"/>
  <sheetViews>
    <sheetView showZeros="0" zoomScale="70" zoomScaleNormal="70" zoomScaleSheetLayoutView="70" workbookViewId="0">
      <pane xSplit="2" ySplit="5" topLeftCell="N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1570</v>
      </c>
      <c r="Q145" s="18">
        <f t="shared" ref="Q145:Q146" si="141">O145*P145</f>
        <v>47.1</v>
      </c>
      <c r="R145" s="92">
        <f t="shared" ref="R145:R146" si="142">P145</f>
        <v>1570</v>
      </c>
      <c r="S145" s="18">
        <f t="shared" ref="S145:S146" si="143">L145+Q145</f>
        <v>47.1</v>
      </c>
      <c r="T145" s="16"/>
      <c r="U145" s="18"/>
      <c r="V145" s="16"/>
      <c r="W145" s="18"/>
      <c r="X145" s="21">
        <v>0.03</v>
      </c>
      <c r="Y145" s="14">
        <v>1570</v>
      </c>
      <c r="Z145" s="18">
        <f t="shared" ref="Z145:Z146" si="144">X145*Y145</f>
        <v>47.1</v>
      </c>
      <c r="AA145" s="14">
        <f t="shared" ref="AA145:AA146" si="145">Y145</f>
        <v>1570</v>
      </c>
      <c r="AB145" s="18">
        <f t="shared" ref="AB145:AB146" si="146">U145+Z145</f>
        <v>47.1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1570</v>
      </c>
      <c r="Q147" s="84">
        <f t="shared" si="149"/>
        <v>47.1</v>
      </c>
      <c r="R147" s="276">
        <f t="shared" si="149"/>
        <v>1570</v>
      </c>
      <c r="S147" s="84">
        <f t="shared" si="149"/>
        <v>47.1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1570</v>
      </c>
      <c r="Z147" s="84">
        <f t="shared" si="151"/>
        <v>47.1</v>
      </c>
      <c r="AA147" s="276">
        <f t="shared" si="151"/>
        <v>1570</v>
      </c>
      <c r="AB147" s="84">
        <f t="shared" si="151"/>
        <v>47.1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490</v>
      </c>
      <c r="D164" s="18">
        <f>C164*O164</f>
        <v>29.4</v>
      </c>
      <c r="E164" s="19">
        <v>289</v>
      </c>
      <c r="F164" s="18"/>
      <c r="G164" s="8">
        <f t="shared" ref="G164:H167" si="182">E164/C164*100</f>
        <v>58.979591836734691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421</v>
      </c>
      <c r="Q166" s="18">
        <f t="shared" si="183"/>
        <v>12.629999999999999</v>
      </c>
      <c r="R166" s="92">
        <f t="shared" si="184"/>
        <v>421</v>
      </c>
      <c r="S166" s="18">
        <f t="shared" si="185"/>
        <v>12.629999999999999</v>
      </c>
      <c r="T166" s="16"/>
      <c r="U166" s="18"/>
      <c r="V166" s="16"/>
      <c r="W166" s="18"/>
      <c r="X166" s="21">
        <v>0.03</v>
      </c>
      <c r="Y166" s="14">
        <v>304</v>
      </c>
      <c r="Z166" s="18">
        <f t="shared" si="186"/>
        <v>9.1199999999999992</v>
      </c>
      <c r="AA166" s="14">
        <f t="shared" si="187"/>
        <v>304</v>
      </c>
      <c r="AB166" s="18">
        <f t="shared" si="188"/>
        <v>9.1199999999999992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490</v>
      </c>
      <c r="D168" s="84">
        <f>SUM(D164:D167)</f>
        <v>29.4</v>
      </c>
      <c r="E168" s="83">
        <f>SUM(E164:E167)</f>
        <v>289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421</v>
      </c>
      <c r="Q168" s="84">
        <f t="shared" si="191"/>
        <v>12.629999999999999</v>
      </c>
      <c r="R168" s="276">
        <f t="shared" si="191"/>
        <v>421</v>
      </c>
      <c r="S168" s="84">
        <f t="shared" si="191"/>
        <v>12.629999999999999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304</v>
      </c>
      <c r="Z168" s="84">
        <f t="shared" si="193"/>
        <v>9.1199999999999992</v>
      </c>
      <c r="AA168" s="276">
        <f t="shared" si="193"/>
        <v>304</v>
      </c>
      <c r="AB168" s="84">
        <f t="shared" si="193"/>
        <v>9.1199999999999992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289</v>
      </c>
      <c r="Q172" s="18">
        <f t="shared" si="195"/>
        <v>8.67</v>
      </c>
      <c r="R172" s="92">
        <f t="shared" si="196"/>
        <v>289</v>
      </c>
      <c r="S172" s="18">
        <f t="shared" si="197"/>
        <v>8.67</v>
      </c>
      <c r="T172" s="16"/>
      <c r="U172" s="18"/>
      <c r="V172" s="16"/>
      <c r="W172" s="18"/>
      <c r="X172" s="21">
        <v>0.03</v>
      </c>
      <c r="Y172" s="14">
        <v>289</v>
      </c>
      <c r="Z172" s="18">
        <f t="shared" si="198"/>
        <v>8.67</v>
      </c>
      <c r="AA172" s="14">
        <f t="shared" si="199"/>
        <v>289</v>
      </c>
      <c r="AB172" s="18">
        <f t="shared" si="200"/>
        <v>8.67</v>
      </c>
    </row>
    <row r="173" spans="1:28">
      <c r="A173" s="8"/>
      <c r="B173" s="16" t="s">
        <v>112</v>
      </c>
      <c r="C173" s="17">
        <v>687</v>
      </c>
      <c r="D173" s="18">
        <f>C173*O173</f>
        <v>10.305</v>
      </c>
      <c r="E173" s="19">
        <v>849</v>
      </c>
      <c r="F173" s="18"/>
      <c r="G173" s="8">
        <f t="shared" si="194"/>
        <v>123.58078602620088</v>
      </c>
      <c r="H173" s="18">
        <f t="shared" si="194"/>
        <v>0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687</v>
      </c>
      <c r="D174" s="84">
        <f>SUM(D170:D173)</f>
        <v>10.305</v>
      </c>
      <c r="E174" s="83">
        <f>SUM(E170:E173)</f>
        <v>849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289</v>
      </c>
      <c r="Q174" s="84">
        <f t="shared" si="203"/>
        <v>8.67</v>
      </c>
      <c r="R174" s="276">
        <f t="shared" si="203"/>
        <v>289</v>
      </c>
      <c r="S174" s="84">
        <f t="shared" si="203"/>
        <v>8.67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289</v>
      </c>
      <c r="Z174" s="84">
        <f t="shared" si="205"/>
        <v>8.67</v>
      </c>
      <c r="AA174" s="276">
        <f t="shared" si="205"/>
        <v>289</v>
      </c>
      <c r="AB174" s="84">
        <f t="shared" si="205"/>
        <v>8.67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592</v>
      </c>
      <c r="D176" s="18">
        <f>C176*O176</f>
        <v>35.519999999999996</v>
      </c>
      <c r="E176" s="19">
        <v>592</v>
      </c>
      <c r="F176" s="18"/>
      <c r="G176" s="8">
        <f t="shared" ref="G176:H179" si="206">E176/C176*100</f>
        <v>100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932</v>
      </c>
      <c r="Q176" s="18">
        <f t="shared" ref="Q176:Q179" si="207">O176*P176</f>
        <v>55.919999999999995</v>
      </c>
      <c r="R176" s="92">
        <f t="shared" ref="R176:R179" si="208">P176</f>
        <v>932</v>
      </c>
      <c r="S176" s="18">
        <f t="shared" ref="S176:S179" si="209">L176+Q176</f>
        <v>55.919999999999995</v>
      </c>
      <c r="T176" s="16"/>
      <c r="U176" s="18"/>
      <c r="V176" s="16"/>
      <c r="W176" s="18"/>
      <c r="X176" s="21">
        <v>0.06</v>
      </c>
      <c r="Y176" s="14">
        <v>932</v>
      </c>
      <c r="Z176" s="18">
        <f t="shared" ref="Z176:Z179" si="210">X176*Y176</f>
        <v>55.919999999999995</v>
      </c>
      <c r="AA176" s="14">
        <f t="shared" ref="AA176:AA179" si="211">Y176</f>
        <v>932</v>
      </c>
      <c r="AB176" s="18">
        <f t="shared" ref="AB176:AB179" si="212">U176+Z176</f>
        <v>55.919999999999995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592</v>
      </c>
      <c r="D180" s="84">
        <f>SUM(D176:D179)</f>
        <v>35.519999999999996</v>
      </c>
      <c r="E180" s="83">
        <f>SUM(E176:E179)</f>
        <v>592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932</v>
      </c>
      <c r="Q180" s="84">
        <f t="shared" si="215"/>
        <v>55.919999999999995</v>
      </c>
      <c r="R180" s="276">
        <f t="shared" si="215"/>
        <v>932</v>
      </c>
      <c r="S180" s="84">
        <f t="shared" si="215"/>
        <v>55.919999999999995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932</v>
      </c>
      <c r="Z180" s="84">
        <f t="shared" si="217"/>
        <v>55.919999999999995</v>
      </c>
      <c r="AA180" s="276">
        <f t="shared" si="217"/>
        <v>932</v>
      </c>
      <c r="AB180" s="84">
        <f t="shared" si="217"/>
        <v>55.919999999999995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>
        <v>250</v>
      </c>
      <c r="D184" s="18">
        <f>C184*O184</f>
        <v>25</v>
      </c>
      <c r="E184" s="17">
        <v>250</v>
      </c>
      <c r="F184" s="18">
        <f>E184*0.1</f>
        <v>25</v>
      </c>
      <c r="G184" s="8">
        <f t="shared" si="218"/>
        <v>100</v>
      </c>
      <c r="H184" s="18">
        <f t="shared" si="218"/>
        <v>100</v>
      </c>
      <c r="I184" s="16"/>
      <c r="J184" s="20"/>
      <c r="K184" s="16"/>
      <c r="L184" s="18"/>
      <c r="M184" s="16"/>
      <c r="N184" s="18"/>
      <c r="O184" s="21">
        <v>0.1</v>
      </c>
      <c r="P184" s="92">
        <v>300</v>
      </c>
      <c r="Q184" s="18">
        <f t="shared" si="219"/>
        <v>30</v>
      </c>
      <c r="R184" s="92">
        <f t="shared" si="220"/>
        <v>300</v>
      </c>
      <c r="S184" s="18">
        <f t="shared" si="221"/>
        <v>30</v>
      </c>
      <c r="T184" s="16"/>
      <c r="U184" s="18"/>
      <c r="V184" s="16"/>
      <c r="W184" s="18"/>
      <c r="X184" s="21">
        <v>0.1</v>
      </c>
      <c r="Y184" s="14">
        <v>300</v>
      </c>
      <c r="Z184" s="18">
        <f t="shared" si="222"/>
        <v>30</v>
      </c>
      <c r="AA184" s="14">
        <f t="shared" si="223"/>
        <v>300</v>
      </c>
      <c r="AB184" s="18">
        <f t="shared" si="224"/>
        <v>30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250</v>
      </c>
      <c r="D186" s="84">
        <f>SUM(D182:D185)</f>
        <v>25</v>
      </c>
      <c r="E186" s="83">
        <f>SUM(E182:E185)</f>
        <v>250</v>
      </c>
      <c r="F186" s="84">
        <f>SUM(F182:F185)</f>
        <v>25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300</v>
      </c>
      <c r="Q186" s="84">
        <f t="shared" si="227"/>
        <v>30</v>
      </c>
      <c r="R186" s="276">
        <f t="shared" si="227"/>
        <v>300</v>
      </c>
      <c r="S186" s="84">
        <f t="shared" si="227"/>
        <v>30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300</v>
      </c>
      <c r="Z186" s="84">
        <f t="shared" si="229"/>
        <v>30</v>
      </c>
      <c r="AA186" s="276">
        <f t="shared" si="229"/>
        <v>300</v>
      </c>
      <c r="AB186" s="84">
        <f t="shared" si="229"/>
        <v>30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>
        <v>302</v>
      </c>
      <c r="D190" s="18">
        <f>C190*O190</f>
        <v>9.06</v>
      </c>
      <c r="E190" s="17">
        <v>302</v>
      </c>
      <c r="F190" s="18">
        <f>E190*0.03</f>
        <v>9.06</v>
      </c>
      <c r="G190" s="8">
        <f t="shared" si="230"/>
        <v>100</v>
      </c>
      <c r="H190" s="18">
        <f t="shared" si="230"/>
        <v>100</v>
      </c>
      <c r="I190" s="16"/>
      <c r="J190" s="20"/>
      <c r="K190" s="16"/>
      <c r="L190" s="18"/>
      <c r="M190" s="16"/>
      <c r="N190" s="18"/>
      <c r="O190" s="21">
        <v>0.03</v>
      </c>
      <c r="P190" s="92">
        <v>283</v>
      </c>
      <c r="Q190" s="18">
        <f t="shared" si="231"/>
        <v>8.49</v>
      </c>
      <c r="R190" s="92">
        <f t="shared" si="232"/>
        <v>283</v>
      </c>
      <c r="S190" s="18">
        <f t="shared" si="233"/>
        <v>8.49</v>
      </c>
      <c r="T190" s="16"/>
      <c r="U190" s="18"/>
      <c r="V190" s="16"/>
      <c r="W190" s="18"/>
      <c r="X190" s="21">
        <v>0.03</v>
      </c>
      <c r="Y190" s="14">
        <v>283</v>
      </c>
      <c r="Z190" s="18">
        <f t="shared" si="234"/>
        <v>8.49</v>
      </c>
      <c r="AA190" s="14">
        <f t="shared" si="235"/>
        <v>283</v>
      </c>
      <c r="AB190" s="18">
        <f t="shared" si="236"/>
        <v>8.49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302</v>
      </c>
      <c r="D192" s="84">
        <f>SUM(D188:D191)</f>
        <v>9.06</v>
      </c>
      <c r="E192" s="83">
        <f>SUM(E188:E191)</f>
        <v>302</v>
      </c>
      <c r="F192" s="84">
        <f>SUM(F188:F191)</f>
        <v>9.06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283</v>
      </c>
      <c r="Q192" s="84">
        <f t="shared" si="239"/>
        <v>8.49</v>
      </c>
      <c r="R192" s="276">
        <f t="shared" si="239"/>
        <v>283</v>
      </c>
      <c r="S192" s="84">
        <f t="shared" si="239"/>
        <v>8.49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283</v>
      </c>
      <c r="Z192" s="84">
        <f t="shared" si="241"/>
        <v>8.49</v>
      </c>
      <c r="AA192" s="276">
        <f t="shared" si="241"/>
        <v>283</v>
      </c>
      <c r="AB192" s="84">
        <f t="shared" si="241"/>
        <v>8.49</v>
      </c>
    </row>
    <row r="193" spans="1:28" s="50" customFormat="1">
      <c r="A193" s="46"/>
      <c r="B193" s="82" t="s">
        <v>10</v>
      </c>
      <c r="C193" s="83">
        <f>C156+C162+C168+C174+C180+C186+C192</f>
        <v>2321</v>
      </c>
      <c r="D193" s="84">
        <f>D156+D162+D168+D174+D180+D186+D192</f>
        <v>109.285</v>
      </c>
      <c r="E193" s="83">
        <f>E156+E162+E168+E174+E180+E186+E192</f>
        <v>2282</v>
      </c>
      <c r="F193" s="84">
        <f>F156+F162+F168+F174+F180+F186+F192</f>
        <v>34.06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2225</v>
      </c>
      <c r="Q193" s="84">
        <f t="shared" si="244"/>
        <v>115.71</v>
      </c>
      <c r="R193" s="276">
        <f t="shared" si="244"/>
        <v>2225</v>
      </c>
      <c r="S193" s="84">
        <f t="shared" si="244"/>
        <v>115.71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2108</v>
      </c>
      <c r="Z193" s="84">
        <f t="shared" si="246"/>
        <v>112.19999999999999</v>
      </c>
      <c r="AA193" s="276">
        <f t="shared" si="246"/>
        <v>2108</v>
      </c>
      <c r="AB193" s="84">
        <f t="shared" si="246"/>
        <v>112.19999999999999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29005</v>
      </c>
      <c r="Q197" s="212">
        <f t="shared" ref="Q197:Q205" si="248">O197*P197</f>
        <v>43.5075</v>
      </c>
      <c r="R197" s="313">
        <f t="shared" ref="R197:R205" si="249">P197</f>
        <v>29005</v>
      </c>
      <c r="S197" s="212">
        <f t="shared" ref="S197:S205" si="250">L197+Q197</f>
        <v>43.5075</v>
      </c>
      <c r="T197" s="335"/>
      <c r="U197" s="212"/>
      <c r="V197" s="335"/>
      <c r="W197" s="212"/>
      <c r="X197" s="338">
        <v>1.5E-3</v>
      </c>
      <c r="Y197" s="214">
        <v>29005</v>
      </c>
      <c r="Z197" s="212">
        <f t="shared" ref="Z197:Z205" si="251">X197*Y197</f>
        <v>43.5075</v>
      </c>
      <c r="AA197" s="214">
        <f t="shared" ref="AA197:AA205" si="252">Y197</f>
        <v>29005</v>
      </c>
      <c r="AB197" s="212">
        <f t="shared" ref="AB197:AB205" si="253">U197+Z197</f>
        <v>43.5075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22</v>
      </c>
      <c r="Q198" s="212">
        <f t="shared" si="248"/>
        <v>3.3000000000000002E-2</v>
      </c>
      <c r="R198" s="313">
        <f t="shared" si="249"/>
        <v>22</v>
      </c>
      <c r="S198" s="212">
        <f t="shared" si="250"/>
        <v>3.3000000000000002E-2</v>
      </c>
      <c r="T198" s="335"/>
      <c r="U198" s="212"/>
      <c r="V198" s="335"/>
      <c r="W198" s="212"/>
      <c r="X198" s="338">
        <v>1.5E-3</v>
      </c>
      <c r="Y198" s="214">
        <v>22</v>
      </c>
      <c r="Z198" s="212">
        <f t="shared" si="251"/>
        <v>3.3000000000000002E-2</v>
      </c>
      <c r="AA198" s="214">
        <f t="shared" si="252"/>
        <v>22</v>
      </c>
      <c r="AB198" s="212">
        <f t="shared" si="253"/>
        <v>3.3000000000000002E-2</v>
      </c>
    </row>
    <row r="199" spans="1:28" s="339" customFormat="1">
      <c r="A199" s="211"/>
      <c r="B199" s="335" t="s">
        <v>126</v>
      </c>
      <c r="C199" s="336">
        <v>10</v>
      </c>
      <c r="D199" s="212">
        <f>C199*0.0015</f>
        <v>1.4999999999999999E-2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16</v>
      </c>
      <c r="Q199" s="212">
        <f t="shared" si="248"/>
        <v>2.4E-2</v>
      </c>
      <c r="R199" s="313">
        <f t="shared" si="249"/>
        <v>16</v>
      </c>
      <c r="S199" s="212">
        <f t="shared" si="250"/>
        <v>2.4E-2</v>
      </c>
      <c r="T199" s="335"/>
      <c r="U199" s="212"/>
      <c r="V199" s="335"/>
      <c r="W199" s="212"/>
      <c r="X199" s="338">
        <v>1.5E-3</v>
      </c>
      <c r="Y199" s="214">
        <v>16</v>
      </c>
      <c r="Z199" s="212">
        <f t="shared" si="251"/>
        <v>2.4E-2</v>
      </c>
      <c r="AA199" s="214">
        <f t="shared" si="252"/>
        <v>16</v>
      </c>
      <c r="AB199" s="212">
        <f t="shared" si="253"/>
        <v>2.4E-2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36388</v>
      </c>
      <c r="Q200" s="212">
        <f t="shared" si="248"/>
        <v>54.582000000000001</v>
      </c>
      <c r="R200" s="313">
        <f t="shared" si="249"/>
        <v>36388</v>
      </c>
      <c r="S200" s="212">
        <f t="shared" si="250"/>
        <v>54.582000000000001</v>
      </c>
      <c r="T200" s="335"/>
      <c r="U200" s="212"/>
      <c r="V200" s="335"/>
      <c r="W200" s="212"/>
      <c r="X200" s="338">
        <v>1.5E-3</v>
      </c>
      <c r="Y200" s="214">
        <v>36388</v>
      </c>
      <c r="Z200" s="212">
        <f t="shared" si="251"/>
        <v>54.582000000000001</v>
      </c>
      <c r="AA200" s="214">
        <f t="shared" si="252"/>
        <v>36388</v>
      </c>
      <c r="AB200" s="212">
        <f t="shared" si="253"/>
        <v>54.582000000000001</v>
      </c>
    </row>
    <row r="201" spans="1:28" s="339" customFormat="1">
      <c r="A201" s="211"/>
      <c r="B201" s="335" t="s">
        <v>128</v>
      </c>
      <c r="C201" s="336">
        <v>47</v>
      </c>
      <c r="D201" s="212">
        <f>C201*0.0015</f>
        <v>7.0500000000000007E-2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33</v>
      </c>
      <c r="Q201" s="212">
        <f t="shared" si="248"/>
        <v>4.9500000000000002E-2</v>
      </c>
      <c r="R201" s="313">
        <f t="shared" si="249"/>
        <v>33</v>
      </c>
      <c r="S201" s="212">
        <f t="shared" si="250"/>
        <v>4.9500000000000002E-2</v>
      </c>
      <c r="T201" s="335"/>
      <c r="U201" s="212"/>
      <c r="V201" s="335"/>
      <c r="W201" s="212"/>
      <c r="X201" s="338">
        <v>1.5E-3</v>
      </c>
      <c r="Y201" s="214">
        <v>33</v>
      </c>
      <c r="Z201" s="212">
        <f t="shared" si="251"/>
        <v>4.9500000000000002E-2</v>
      </c>
      <c r="AA201" s="214">
        <f t="shared" si="252"/>
        <v>33</v>
      </c>
      <c r="AB201" s="212">
        <f t="shared" si="253"/>
        <v>4.9500000000000002E-2</v>
      </c>
    </row>
    <row r="202" spans="1:28" s="339" customFormat="1">
      <c r="A202" s="211"/>
      <c r="B202" s="335" t="s">
        <v>129</v>
      </c>
      <c r="C202" s="336">
        <v>33</v>
      </c>
      <c r="D202" s="212">
        <f>C202*0.0015</f>
        <v>4.9500000000000002E-2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40</v>
      </c>
      <c r="Q202" s="212">
        <f t="shared" si="248"/>
        <v>0.06</v>
      </c>
      <c r="R202" s="313">
        <f t="shared" si="249"/>
        <v>40</v>
      </c>
      <c r="S202" s="212">
        <f t="shared" si="250"/>
        <v>0.06</v>
      </c>
      <c r="T202" s="335"/>
      <c r="U202" s="212"/>
      <c r="V202" s="335"/>
      <c r="W202" s="212"/>
      <c r="X202" s="338">
        <v>1.5E-3</v>
      </c>
      <c r="Y202" s="214">
        <v>40</v>
      </c>
      <c r="Z202" s="212">
        <f t="shared" si="251"/>
        <v>0.06</v>
      </c>
      <c r="AA202" s="214">
        <f t="shared" si="252"/>
        <v>40</v>
      </c>
      <c r="AB202" s="212">
        <f t="shared" si="253"/>
        <v>0.06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44931</v>
      </c>
      <c r="Q203" s="212">
        <f t="shared" si="248"/>
        <v>112.3275</v>
      </c>
      <c r="R203" s="313">
        <f t="shared" si="249"/>
        <v>44931</v>
      </c>
      <c r="S203" s="212">
        <f t="shared" si="250"/>
        <v>112.3275</v>
      </c>
      <c r="T203" s="335"/>
      <c r="U203" s="212"/>
      <c r="V203" s="335"/>
      <c r="W203" s="212"/>
      <c r="X203" s="338">
        <v>2.5000000000000001E-3</v>
      </c>
      <c r="Y203" s="214">
        <v>44931</v>
      </c>
      <c r="Z203" s="212">
        <f t="shared" si="251"/>
        <v>112.3275</v>
      </c>
      <c r="AA203" s="214">
        <f t="shared" si="252"/>
        <v>44931</v>
      </c>
      <c r="AB203" s="212">
        <f t="shared" si="253"/>
        <v>112.3275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145</v>
      </c>
      <c r="D204" s="212">
        <f>C204*0.0025</f>
        <v>0.36249999999999999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35</v>
      </c>
      <c r="Q204" s="212">
        <f t="shared" si="248"/>
        <v>8.7500000000000008E-2</v>
      </c>
      <c r="R204" s="313">
        <f t="shared" si="249"/>
        <v>35</v>
      </c>
      <c r="S204" s="212">
        <f t="shared" si="250"/>
        <v>8.7500000000000008E-2</v>
      </c>
      <c r="T204" s="335"/>
      <c r="U204" s="212"/>
      <c r="V204" s="335"/>
      <c r="W204" s="212"/>
      <c r="X204" s="338">
        <v>2.5000000000000001E-3</v>
      </c>
      <c r="Y204" s="214">
        <v>35</v>
      </c>
      <c r="Z204" s="212">
        <f t="shared" si="251"/>
        <v>8.7500000000000008E-2</v>
      </c>
      <c r="AA204" s="214">
        <f t="shared" si="252"/>
        <v>35</v>
      </c>
      <c r="AB204" s="212">
        <f t="shared" si="253"/>
        <v>8.7500000000000008E-2</v>
      </c>
    </row>
    <row r="205" spans="1:28">
      <c r="A205" s="8">
        <f>+A204+0.01</f>
        <v>7.0399999999999991</v>
      </c>
      <c r="B205" s="16" t="s">
        <v>132</v>
      </c>
      <c r="C205" s="17">
        <v>33</v>
      </c>
      <c r="D205" s="18">
        <f>C205*0.0025</f>
        <v>8.2500000000000004E-2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83</v>
      </c>
      <c r="Q205" s="18">
        <f t="shared" si="248"/>
        <v>0.20750000000000002</v>
      </c>
      <c r="R205" s="92">
        <f t="shared" si="249"/>
        <v>83</v>
      </c>
      <c r="S205" s="18">
        <f t="shared" si="250"/>
        <v>0.20750000000000002</v>
      </c>
      <c r="T205" s="16"/>
      <c r="U205" s="18"/>
      <c r="V205" s="16"/>
      <c r="W205" s="18"/>
      <c r="X205" s="21">
        <v>2.5000000000000001E-3</v>
      </c>
      <c r="Y205" s="14">
        <v>83</v>
      </c>
      <c r="Z205" s="18">
        <f t="shared" si="251"/>
        <v>0.20750000000000002</v>
      </c>
      <c r="AA205" s="14">
        <f t="shared" si="252"/>
        <v>83</v>
      </c>
      <c r="AB205" s="18">
        <f t="shared" si="253"/>
        <v>0.20750000000000002</v>
      </c>
    </row>
    <row r="206" spans="1:28" s="50" customFormat="1">
      <c r="A206" s="46"/>
      <c r="B206" s="82" t="s">
        <v>104</v>
      </c>
      <c r="C206" s="83">
        <f>SUM(C197:C205)</f>
        <v>268</v>
      </c>
      <c r="D206" s="84">
        <f>SUM(D197:D205)</f>
        <v>0.57999999999999996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110553</v>
      </c>
      <c r="Q206" s="84">
        <f t="shared" si="256"/>
        <v>210.87850000000003</v>
      </c>
      <c r="R206" s="276">
        <f t="shared" si="256"/>
        <v>110553</v>
      </c>
      <c r="S206" s="84">
        <f t="shared" si="256"/>
        <v>210.87850000000003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110553</v>
      </c>
      <c r="Z206" s="84">
        <f t="shared" si="258"/>
        <v>210.87850000000003</v>
      </c>
      <c r="AA206" s="276">
        <f t="shared" si="258"/>
        <v>110553</v>
      </c>
      <c r="AB206" s="84">
        <f t="shared" si="258"/>
        <v>210.87850000000003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59867</v>
      </c>
      <c r="D208" s="18">
        <v>239.46800000000002</v>
      </c>
      <c r="E208" s="17">
        <f>C208</f>
        <v>59867</v>
      </c>
      <c r="F208" s="18">
        <f>D208</f>
        <v>239.46800000000002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57423</v>
      </c>
      <c r="Q208" s="18">
        <f t="shared" ref="Q208:Q211" si="260">O208*P208</f>
        <v>229.69200000000001</v>
      </c>
      <c r="R208" s="92">
        <f t="shared" ref="R208:R211" si="261">P208</f>
        <v>57423</v>
      </c>
      <c r="S208" s="18">
        <f t="shared" ref="S208:S211" si="262">L208+Q208</f>
        <v>229.69200000000001</v>
      </c>
      <c r="T208" s="16"/>
      <c r="U208" s="18"/>
      <c r="V208" s="16"/>
      <c r="W208" s="18"/>
      <c r="X208" s="21">
        <v>4.0000000000000001E-3</v>
      </c>
      <c r="Y208" s="14">
        <v>57423</v>
      </c>
      <c r="Z208" s="18">
        <f t="shared" ref="Z208:Z211" si="263">X208*Y208</f>
        <v>229.69200000000001</v>
      </c>
      <c r="AA208" s="14">
        <f t="shared" ref="AA208:AA211" si="264">Y208</f>
        <v>57423</v>
      </c>
      <c r="AB208" s="18">
        <f t="shared" ref="AB208:AB211" si="265">U208+Z208</f>
        <v>229.69200000000001</v>
      </c>
    </row>
    <row r="209" spans="1:28">
      <c r="A209" s="8">
        <f>+A208+0.01</f>
        <v>8.02</v>
      </c>
      <c r="B209" s="16" t="s">
        <v>135</v>
      </c>
      <c r="C209" s="17">
        <v>15034</v>
      </c>
      <c r="D209" s="18">
        <v>60.136000000000003</v>
      </c>
      <c r="E209" s="17">
        <f t="shared" ref="E209:F211" si="266">C209</f>
        <v>15034</v>
      </c>
      <c r="F209" s="18">
        <f t="shared" si="266"/>
        <v>60.136000000000003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14591</v>
      </c>
      <c r="Q209" s="18">
        <f t="shared" si="260"/>
        <v>58.364000000000004</v>
      </c>
      <c r="R209" s="92">
        <f t="shared" si="261"/>
        <v>14591</v>
      </c>
      <c r="S209" s="18">
        <f t="shared" si="262"/>
        <v>58.364000000000004</v>
      </c>
      <c r="T209" s="16"/>
      <c r="U209" s="18"/>
      <c r="V209" s="16"/>
      <c r="W209" s="18"/>
      <c r="X209" s="21">
        <v>4.0000000000000001E-3</v>
      </c>
      <c r="Y209" s="14">
        <v>14591</v>
      </c>
      <c r="Z209" s="18">
        <f t="shared" si="263"/>
        <v>58.364000000000004</v>
      </c>
      <c r="AA209" s="14">
        <f t="shared" si="264"/>
        <v>14591</v>
      </c>
      <c r="AB209" s="18">
        <f t="shared" si="265"/>
        <v>58.364000000000004</v>
      </c>
    </row>
    <row r="210" spans="1:28">
      <c r="A210" s="8">
        <f>+A209+0.01</f>
        <v>8.0299999999999994</v>
      </c>
      <c r="B210" s="16" t="s">
        <v>136</v>
      </c>
      <c r="C210" s="17">
        <v>9245</v>
      </c>
      <c r="D210" s="18">
        <v>36.980000000000004</v>
      </c>
      <c r="E210" s="17">
        <f t="shared" si="266"/>
        <v>9245</v>
      </c>
      <c r="F210" s="18">
        <f t="shared" si="266"/>
        <v>36.980000000000004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9510</v>
      </c>
      <c r="Q210" s="18">
        <f t="shared" si="260"/>
        <v>38.04</v>
      </c>
      <c r="R210" s="92">
        <f t="shared" si="261"/>
        <v>9510</v>
      </c>
      <c r="S210" s="18">
        <f t="shared" si="262"/>
        <v>38.04</v>
      </c>
      <c r="T210" s="16"/>
      <c r="U210" s="18"/>
      <c r="V210" s="16"/>
      <c r="W210" s="18"/>
      <c r="X210" s="21">
        <v>4.0000000000000001E-3</v>
      </c>
      <c r="Y210" s="14">
        <v>9510</v>
      </c>
      <c r="Z210" s="18">
        <f t="shared" si="263"/>
        <v>38.04</v>
      </c>
      <c r="AA210" s="14">
        <f t="shared" si="264"/>
        <v>9510</v>
      </c>
      <c r="AB210" s="18">
        <f t="shared" si="265"/>
        <v>38.04</v>
      </c>
    </row>
    <row r="211" spans="1:28">
      <c r="A211" s="8">
        <f>+A210+0.01</f>
        <v>8.0399999999999991</v>
      </c>
      <c r="B211" s="16" t="s">
        <v>137</v>
      </c>
      <c r="C211" s="17">
        <v>26343</v>
      </c>
      <c r="D211" s="18">
        <v>105.372</v>
      </c>
      <c r="E211" s="17">
        <f t="shared" si="266"/>
        <v>26343</v>
      </c>
      <c r="F211" s="18">
        <f t="shared" si="266"/>
        <v>105.372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25086</v>
      </c>
      <c r="Q211" s="18">
        <f t="shared" si="260"/>
        <v>100.34400000000001</v>
      </c>
      <c r="R211" s="92">
        <f t="shared" si="261"/>
        <v>25086</v>
      </c>
      <c r="S211" s="18">
        <f t="shared" si="262"/>
        <v>100.34400000000001</v>
      </c>
      <c r="T211" s="16"/>
      <c r="U211" s="18"/>
      <c r="V211" s="16"/>
      <c r="W211" s="18"/>
      <c r="X211" s="21">
        <v>4.0000000000000001E-3</v>
      </c>
      <c r="Y211" s="14">
        <v>25086</v>
      </c>
      <c r="Z211" s="18">
        <f t="shared" si="263"/>
        <v>100.34400000000001</v>
      </c>
      <c r="AA211" s="14">
        <f t="shared" si="264"/>
        <v>25086</v>
      </c>
      <c r="AB211" s="18">
        <f t="shared" si="265"/>
        <v>100.34400000000001</v>
      </c>
    </row>
    <row r="212" spans="1:28" s="50" customFormat="1">
      <c r="A212" s="46"/>
      <c r="B212" s="82" t="s">
        <v>106</v>
      </c>
      <c r="C212" s="83">
        <f>SUM(C208:C211)</f>
        <v>110489</v>
      </c>
      <c r="D212" s="84">
        <f>SUM(D208:D211)</f>
        <v>441.95600000000007</v>
      </c>
      <c r="E212" s="83">
        <f>SUM(E208:E211)</f>
        <v>110489</v>
      </c>
      <c r="F212" s="84">
        <f>SUM(F208:F211)</f>
        <v>441.95600000000007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106610</v>
      </c>
      <c r="Q212" s="84">
        <f t="shared" si="269"/>
        <v>426.44000000000005</v>
      </c>
      <c r="R212" s="276">
        <f t="shared" si="269"/>
        <v>106610</v>
      </c>
      <c r="S212" s="84">
        <f t="shared" si="269"/>
        <v>426.44000000000005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106610</v>
      </c>
      <c r="Z212" s="84">
        <f>SUM(Z208:Z211)</f>
        <v>426.44000000000005</v>
      </c>
      <c r="AA212" s="276">
        <f>SUM(AA208:AA211)</f>
        <v>106610</v>
      </c>
      <c r="AB212" s="84">
        <f>SUM(AB208:AB211)</f>
        <v>426.44000000000005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296</v>
      </c>
      <c r="D241" s="164">
        <f>C241*0.429*12</f>
        <v>1523.808</v>
      </c>
      <c r="E241" s="163">
        <f>C241</f>
        <v>296</v>
      </c>
      <c r="F241" s="164">
        <f>D241</f>
        <v>1523.808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296</v>
      </c>
      <c r="Q241" s="18">
        <f t="shared" ref="Q241:Q254" si="299">O241*P241*12</f>
        <v>1619.712</v>
      </c>
      <c r="R241" s="92">
        <f t="shared" ref="R241:R257" si="300">P241</f>
        <v>296</v>
      </c>
      <c r="S241" s="18">
        <f t="shared" ref="S241:S257" si="301">L241+Q241</f>
        <v>1619.712</v>
      </c>
      <c r="T241" s="162"/>
      <c r="U241" s="164"/>
      <c r="V241" s="162"/>
      <c r="W241" s="164"/>
      <c r="X241" s="166">
        <v>0.45600000000000002</v>
      </c>
      <c r="Y241" s="331">
        <v>296</v>
      </c>
      <c r="Z241" s="121">
        <f>X241*Y241*12</f>
        <v>1619.712</v>
      </c>
      <c r="AA241" s="321">
        <f>Y241</f>
        <v>296</v>
      </c>
      <c r="AB241" s="121">
        <f>U241+Z241</f>
        <v>1619.712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204</v>
      </c>
      <c r="D246" s="176">
        <f>C246*0.6006*12</f>
        <v>1470.2688000000001</v>
      </c>
      <c r="E246" s="163">
        <f t="shared" ref="E246:E248" si="309">C246</f>
        <v>204</v>
      </c>
      <c r="F246" s="164">
        <f t="shared" ref="F246:F248" si="310">D246</f>
        <v>1470.2688000000001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204</v>
      </c>
      <c r="Q246" s="18">
        <f t="shared" si="299"/>
        <v>1564.2719999999999</v>
      </c>
      <c r="R246" s="92">
        <f t="shared" si="300"/>
        <v>204</v>
      </c>
      <c r="S246" s="18">
        <f t="shared" si="301"/>
        <v>1564.2719999999999</v>
      </c>
      <c r="T246" s="174"/>
      <c r="U246" s="176"/>
      <c r="V246" s="174"/>
      <c r="W246" s="176"/>
      <c r="X246" s="177">
        <v>0.63900000000000001</v>
      </c>
      <c r="Y246" s="278">
        <v>204</v>
      </c>
      <c r="Z246" s="121">
        <f t="shared" ref="Z246:Z254" si="311">X246*Y246*12</f>
        <v>1564.2719999999999</v>
      </c>
      <c r="AA246" s="321">
        <f t="shared" si="306"/>
        <v>204</v>
      </c>
      <c r="AB246" s="121">
        <f t="shared" ref="AB246:AB257" si="312">U246+Z246</f>
        <v>1564.2719999999999</v>
      </c>
    </row>
    <row r="247" spans="1:28" s="125" customFormat="1">
      <c r="A247" s="118"/>
      <c r="B247" s="174" t="s">
        <v>151</v>
      </c>
      <c r="C247" s="175">
        <f t="shared" si="308"/>
        <v>213</v>
      </c>
      <c r="D247" s="176">
        <f t="shared" ref="D247:D248" si="313">C247*0.6006*12</f>
        <v>1535.1336000000001</v>
      </c>
      <c r="E247" s="163">
        <f t="shared" si="309"/>
        <v>213</v>
      </c>
      <c r="F247" s="164">
        <f t="shared" si="310"/>
        <v>1535.1336000000001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213</v>
      </c>
      <c r="Q247" s="18">
        <f t="shared" si="299"/>
        <v>1633.2840000000001</v>
      </c>
      <c r="R247" s="92">
        <f t="shared" si="300"/>
        <v>213</v>
      </c>
      <c r="S247" s="18">
        <f t="shared" si="301"/>
        <v>1633.2840000000001</v>
      </c>
      <c r="T247" s="174"/>
      <c r="U247" s="176"/>
      <c r="V247" s="174"/>
      <c r="W247" s="176"/>
      <c r="X247" s="177">
        <v>0.63900000000000001</v>
      </c>
      <c r="Y247" s="278">
        <v>213</v>
      </c>
      <c r="Z247" s="121">
        <f t="shared" si="311"/>
        <v>1633.2840000000001</v>
      </c>
      <c r="AA247" s="321">
        <f t="shared" si="306"/>
        <v>213</v>
      </c>
      <c r="AB247" s="121">
        <f t="shared" si="312"/>
        <v>1633.2840000000001</v>
      </c>
    </row>
    <row r="248" spans="1:28" s="125" customFormat="1">
      <c r="A248" s="118"/>
      <c r="B248" s="174" t="s">
        <v>152</v>
      </c>
      <c r="C248" s="175">
        <f t="shared" si="308"/>
        <v>223</v>
      </c>
      <c r="D248" s="176">
        <f t="shared" si="313"/>
        <v>1607.2056000000002</v>
      </c>
      <c r="E248" s="163">
        <f t="shared" si="309"/>
        <v>223</v>
      </c>
      <c r="F248" s="164">
        <f t="shared" si="310"/>
        <v>1607.2056000000002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223</v>
      </c>
      <c r="Q248" s="18">
        <f t="shared" si="299"/>
        <v>1709.9640000000002</v>
      </c>
      <c r="R248" s="92">
        <f t="shared" si="300"/>
        <v>223</v>
      </c>
      <c r="S248" s="18">
        <f t="shared" si="301"/>
        <v>1709.9640000000002</v>
      </c>
      <c r="T248" s="174"/>
      <c r="U248" s="176"/>
      <c r="V248" s="174"/>
      <c r="W248" s="176"/>
      <c r="X248" s="177">
        <v>0.63900000000000001</v>
      </c>
      <c r="Y248" s="278">
        <v>223</v>
      </c>
      <c r="Z248" s="121">
        <f t="shared" si="311"/>
        <v>1709.9640000000002</v>
      </c>
      <c r="AA248" s="321">
        <f t="shared" si="306"/>
        <v>223</v>
      </c>
      <c r="AB248" s="121">
        <f t="shared" si="312"/>
        <v>1709.9640000000002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125</v>
      </c>
      <c r="D255" s="176">
        <f>C255*0.12*10</f>
        <v>150</v>
      </c>
      <c r="E255" s="163">
        <f t="shared" ref="E255:E257" si="314">C255</f>
        <v>125</v>
      </c>
      <c r="F255" s="164">
        <f t="shared" ref="F255:F257" si="315">D255</f>
        <v>150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125</v>
      </c>
      <c r="Q255" s="18">
        <f>O255*P255*10</f>
        <v>150</v>
      </c>
      <c r="R255" s="92">
        <f t="shared" si="300"/>
        <v>125</v>
      </c>
      <c r="S255" s="18">
        <f t="shared" si="301"/>
        <v>150</v>
      </c>
      <c r="T255" s="178"/>
      <c r="U255" s="176"/>
      <c r="V255" s="178"/>
      <c r="W255" s="176"/>
      <c r="X255" s="177">
        <v>0.12</v>
      </c>
      <c r="Y255" s="278">
        <v>125</v>
      </c>
      <c r="Z255" s="18">
        <f t="shared" ref="Z255:Z257" si="316">X255*Y255*10</f>
        <v>150</v>
      </c>
      <c r="AA255" s="321">
        <f t="shared" si="306"/>
        <v>125</v>
      </c>
      <c r="AB255" s="121">
        <f t="shared" si="312"/>
        <v>150</v>
      </c>
    </row>
    <row r="256" spans="1:28" s="125" customFormat="1">
      <c r="A256" s="118"/>
      <c r="B256" s="178" t="s">
        <v>157</v>
      </c>
      <c r="C256" s="175">
        <f t="shared" ref="C256:C257" si="317">P256</f>
        <v>28</v>
      </c>
      <c r="D256" s="176">
        <f t="shared" ref="D256:D257" si="318">C256*0.12*10</f>
        <v>33.6</v>
      </c>
      <c r="E256" s="163">
        <f t="shared" si="314"/>
        <v>28</v>
      </c>
      <c r="F256" s="164">
        <f t="shared" si="315"/>
        <v>33.6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28</v>
      </c>
      <c r="Q256" s="18">
        <f>O256*P256*10</f>
        <v>33.6</v>
      </c>
      <c r="R256" s="92">
        <f t="shared" si="300"/>
        <v>28</v>
      </c>
      <c r="S256" s="18">
        <f t="shared" si="301"/>
        <v>33.6</v>
      </c>
      <c r="T256" s="178"/>
      <c r="U256" s="176"/>
      <c r="V256" s="178"/>
      <c r="W256" s="176"/>
      <c r="X256" s="177">
        <v>0.12</v>
      </c>
      <c r="Y256" s="278">
        <v>28</v>
      </c>
      <c r="Z256" s="18">
        <f t="shared" si="316"/>
        <v>33.6</v>
      </c>
      <c r="AA256" s="321">
        <f t="shared" si="306"/>
        <v>28</v>
      </c>
      <c r="AB256" s="121">
        <f t="shared" si="312"/>
        <v>33.6</v>
      </c>
    </row>
    <row r="257" spans="1:28" s="125" customFormat="1">
      <c r="A257" s="118"/>
      <c r="B257" s="178" t="s">
        <v>167</v>
      </c>
      <c r="C257" s="175">
        <f t="shared" si="317"/>
        <v>162</v>
      </c>
      <c r="D257" s="176">
        <f t="shared" si="318"/>
        <v>194.39999999999998</v>
      </c>
      <c r="E257" s="163">
        <f t="shared" si="314"/>
        <v>162</v>
      </c>
      <c r="F257" s="164">
        <f t="shared" si="315"/>
        <v>194.39999999999998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162</v>
      </c>
      <c r="Q257" s="18">
        <f>O257*P257*10</f>
        <v>194.39999999999998</v>
      </c>
      <c r="R257" s="92">
        <f t="shared" si="300"/>
        <v>162</v>
      </c>
      <c r="S257" s="18">
        <f t="shared" si="301"/>
        <v>194.39999999999998</v>
      </c>
      <c r="T257" s="178"/>
      <c r="U257" s="176"/>
      <c r="V257" s="178"/>
      <c r="W257" s="176"/>
      <c r="X257" s="177">
        <v>0.12</v>
      </c>
      <c r="Y257" s="278">
        <v>162</v>
      </c>
      <c r="Z257" s="18">
        <f t="shared" si="316"/>
        <v>194.39999999999998</v>
      </c>
      <c r="AA257" s="321">
        <f t="shared" si="306"/>
        <v>162</v>
      </c>
      <c r="AB257" s="121">
        <f t="shared" si="312"/>
        <v>194.39999999999998</v>
      </c>
    </row>
    <row r="258" spans="1:28" s="50" customFormat="1">
      <c r="A258" s="179"/>
      <c r="B258" s="159" t="s">
        <v>106</v>
      </c>
      <c r="C258" s="160">
        <f>SUM(C241:C257)</f>
        <v>1251</v>
      </c>
      <c r="D258" s="161">
        <f>SUM(D241:D257)</f>
        <v>6514.4160000000002</v>
      </c>
      <c r="E258" s="160">
        <f>SUM(E241:E257)</f>
        <v>1251</v>
      </c>
      <c r="F258" s="161">
        <f>SUM(F241:F257)</f>
        <v>6514.4160000000002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1251</v>
      </c>
      <c r="Q258" s="161">
        <f t="shared" si="321"/>
        <v>6905.232</v>
      </c>
      <c r="R258" s="301">
        <f t="shared" si="321"/>
        <v>1251</v>
      </c>
      <c r="S258" s="161">
        <f t="shared" si="321"/>
        <v>6905.232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1251</v>
      </c>
      <c r="Z258" s="161">
        <f t="shared" si="323"/>
        <v>6905.232</v>
      </c>
      <c r="AA258" s="301">
        <f t="shared" si="323"/>
        <v>1251</v>
      </c>
      <c r="AB258" s="161">
        <f t="shared" si="323"/>
        <v>6905.232</v>
      </c>
    </row>
    <row r="259" spans="1:28" s="50" customFormat="1">
      <c r="A259" s="179"/>
      <c r="B259" s="180" t="s">
        <v>10</v>
      </c>
      <c r="C259" s="181">
        <f>C258</f>
        <v>1251</v>
      </c>
      <c r="D259" s="182">
        <f>D258</f>
        <v>6514.4160000000002</v>
      </c>
      <c r="E259" s="181">
        <f>E258</f>
        <v>1251</v>
      </c>
      <c r="F259" s="182">
        <f>F258</f>
        <v>6514.4160000000002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1251</v>
      </c>
      <c r="Q259" s="182">
        <f t="shared" si="326"/>
        <v>6905.232</v>
      </c>
      <c r="R259" s="304">
        <f t="shared" si="326"/>
        <v>1251</v>
      </c>
      <c r="S259" s="182">
        <f t="shared" si="326"/>
        <v>6905.232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1251</v>
      </c>
      <c r="Z259" s="182">
        <f t="shared" si="328"/>
        <v>6905.232</v>
      </c>
      <c r="AA259" s="304">
        <f t="shared" si="328"/>
        <v>1251</v>
      </c>
      <c r="AB259" s="182">
        <f t="shared" si="328"/>
        <v>6905.232</v>
      </c>
    </row>
    <row r="260" spans="1:28" s="50" customFormat="1">
      <c r="A260" s="179"/>
      <c r="B260" s="180" t="s">
        <v>168</v>
      </c>
      <c r="C260" s="181">
        <f>C238+C259</f>
        <v>1251</v>
      </c>
      <c r="D260" s="182">
        <f>D238+D259</f>
        <v>6514.4160000000002</v>
      </c>
      <c r="E260" s="181">
        <f>E238+E259</f>
        <v>1251</v>
      </c>
      <c r="F260" s="182">
        <f>F238+F259</f>
        <v>6514.4160000000002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1251</v>
      </c>
      <c r="Q260" s="182">
        <f t="shared" si="331"/>
        <v>6905.232</v>
      </c>
      <c r="R260" s="304">
        <f t="shared" si="331"/>
        <v>1251</v>
      </c>
      <c r="S260" s="182">
        <f t="shared" si="331"/>
        <v>6905.232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1251</v>
      </c>
      <c r="Z260" s="182">
        <f t="shared" si="333"/>
        <v>6905.232</v>
      </c>
      <c r="AA260" s="304">
        <f t="shared" si="333"/>
        <v>1251</v>
      </c>
      <c r="AB260" s="182">
        <f t="shared" si="333"/>
        <v>6905.232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1600</v>
      </c>
      <c r="D264" s="18">
        <v>11.200000000000001</v>
      </c>
      <c r="E264" s="19">
        <v>1542</v>
      </c>
      <c r="F264" s="18">
        <v>10.79</v>
      </c>
      <c r="G264" s="241">
        <f t="shared" ref="G264:G270" si="334">E264/C264*100</f>
        <v>96.375</v>
      </c>
      <c r="H264" s="18">
        <f t="shared" ref="H264:H270" si="335">F264/D264*100</f>
        <v>96.339285714285694</v>
      </c>
      <c r="I264" s="16"/>
      <c r="J264" s="20"/>
      <c r="K264" s="16"/>
      <c r="L264" s="18"/>
      <c r="M264" s="16"/>
      <c r="N264" s="18"/>
      <c r="O264" s="21">
        <v>0.01</v>
      </c>
      <c r="P264" s="92">
        <v>1555</v>
      </c>
      <c r="Q264" s="18">
        <f>O264*P264</f>
        <v>15.55</v>
      </c>
      <c r="R264" s="92">
        <f>P264</f>
        <v>1555</v>
      </c>
      <c r="S264" s="18">
        <f>L264+Q264</f>
        <v>15.55</v>
      </c>
      <c r="T264" s="16"/>
      <c r="U264" s="18"/>
      <c r="V264" s="16"/>
      <c r="W264" s="18"/>
      <c r="X264" s="21">
        <v>0.01</v>
      </c>
      <c r="Y264" s="14">
        <v>1555</v>
      </c>
      <c r="Z264" s="18">
        <f>X264*Y264</f>
        <v>15.55</v>
      </c>
      <c r="AA264" s="14">
        <f>Y264</f>
        <v>1555</v>
      </c>
      <c r="AB264" s="18">
        <f>U264+Z264</f>
        <v>15.55</v>
      </c>
    </row>
    <row r="265" spans="1:28" s="66" customFormat="1">
      <c r="A265" s="8"/>
      <c r="B265" s="16" t="s">
        <v>172</v>
      </c>
      <c r="C265" s="17">
        <v>1776</v>
      </c>
      <c r="D265" s="18">
        <v>12.432</v>
      </c>
      <c r="E265" s="19">
        <v>1680</v>
      </c>
      <c r="F265" s="18">
        <v>7.56</v>
      </c>
      <c r="G265" s="241">
        <f t="shared" si="334"/>
        <v>94.594594594594597</v>
      </c>
      <c r="H265" s="18">
        <f t="shared" si="335"/>
        <v>60.8108108108108</v>
      </c>
      <c r="I265" s="16"/>
      <c r="J265" s="20"/>
      <c r="K265" s="16"/>
      <c r="L265" s="18"/>
      <c r="M265" s="16"/>
      <c r="N265" s="18"/>
      <c r="O265" s="21">
        <v>0.01</v>
      </c>
      <c r="P265" s="92">
        <v>1826</v>
      </c>
      <c r="Q265" s="18">
        <f t="shared" ref="Q265:Q282" si="336">O265*P265</f>
        <v>18.260000000000002</v>
      </c>
      <c r="R265" s="92">
        <f t="shared" ref="R265:R282" si="337">P265</f>
        <v>1826</v>
      </c>
      <c r="S265" s="18">
        <f t="shared" ref="S265:S282" si="338">L265+Q265</f>
        <v>18.260000000000002</v>
      </c>
      <c r="T265" s="16"/>
      <c r="U265" s="18"/>
      <c r="V265" s="16"/>
      <c r="W265" s="18"/>
      <c r="X265" s="21">
        <v>0.01</v>
      </c>
      <c r="Y265" s="14">
        <v>1826</v>
      </c>
      <c r="Z265" s="18">
        <f t="shared" ref="Z265:Z270" si="339">X265*Y265</f>
        <v>18.260000000000002</v>
      </c>
      <c r="AA265" s="14">
        <f t="shared" ref="AA265:AA270" si="340">Y265</f>
        <v>1826</v>
      </c>
      <c r="AB265" s="18">
        <f t="shared" ref="AB265:AB270" si="341">U265+Z265</f>
        <v>18.260000000000002</v>
      </c>
    </row>
    <row r="266" spans="1:28" s="66" customFormat="1">
      <c r="A266" s="8"/>
      <c r="B266" s="16" t="s">
        <v>173</v>
      </c>
      <c r="C266" s="17">
        <v>2079</v>
      </c>
      <c r="D266" s="18">
        <v>14.553000000000001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2038</v>
      </c>
      <c r="Q266" s="18">
        <f t="shared" si="336"/>
        <v>20.38</v>
      </c>
      <c r="R266" s="92">
        <f t="shared" si="337"/>
        <v>2038</v>
      </c>
      <c r="S266" s="18">
        <f t="shared" si="338"/>
        <v>20.38</v>
      </c>
      <c r="T266" s="16"/>
      <c r="U266" s="18"/>
      <c r="V266" s="16"/>
      <c r="W266" s="18"/>
      <c r="X266" s="21">
        <v>0.01</v>
      </c>
      <c r="Y266" s="14">
        <v>2038</v>
      </c>
      <c r="Z266" s="18">
        <f t="shared" si="339"/>
        <v>20.38</v>
      </c>
      <c r="AA266" s="14">
        <f t="shared" si="340"/>
        <v>2038</v>
      </c>
      <c r="AB266" s="18">
        <f t="shared" si="341"/>
        <v>20.38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1600</v>
      </c>
      <c r="D268" s="18">
        <v>9.6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1555</v>
      </c>
      <c r="Q268" s="18">
        <f t="shared" si="336"/>
        <v>15.55</v>
      </c>
      <c r="R268" s="92">
        <f t="shared" si="337"/>
        <v>1555</v>
      </c>
      <c r="S268" s="18">
        <f t="shared" si="338"/>
        <v>15.55</v>
      </c>
      <c r="T268" s="16"/>
      <c r="U268" s="18"/>
      <c r="V268" s="16"/>
      <c r="W268" s="18"/>
      <c r="X268" s="21">
        <v>0.01</v>
      </c>
      <c r="Y268" s="14">
        <f>Y264</f>
        <v>1555</v>
      </c>
      <c r="Z268" s="18">
        <f t="shared" si="339"/>
        <v>15.55</v>
      </c>
      <c r="AA268" s="14">
        <f t="shared" si="340"/>
        <v>1555</v>
      </c>
      <c r="AB268" s="18">
        <f t="shared" si="341"/>
        <v>15.55</v>
      </c>
    </row>
    <row r="269" spans="1:28" s="66" customFormat="1">
      <c r="A269" s="8"/>
      <c r="B269" s="16" t="s">
        <v>172</v>
      </c>
      <c r="C269" s="17">
        <v>1776</v>
      </c>
      <c r="D269" s="18">
        <v>10.656000000000001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1826</v>
      </c>
      <c r="Q269" s="18">
        <f t="shared" si="336"/>
        <v>18.260000000000002</v>
      </c>
      <c r="R269" s="92">
        <f t="shared" si="337"/>
        <v>1826</v>
      </c>
      <c r="S269" s="18">
        <f t="shared" si="338"/>
        <v>18.260000000000002</v>
      </c>
      <c r="T269" s="16"/>
      <c r="U269" s="18"/>
      <c r="V269" s="16"/>
      <c r="W269" s="18"/>
      <c r="X269" s="21">
        <v>0.01</v>
      </c>
      <c r="Y269" s="14">
        <f>Y265</f>
        <v>1826</v>
      </c>
      <c r="Z269" s="18">
        <f t="shared" si="339"/>
        <v>18.260000000000002</v>
      </c>
      <c r="AA269" s="14">
        <f t="shared" si="340"/>
        <v>1826</v>
      </c>
      <c r="AB269" s="18">
        <f t="shared" si="341"/>
        <v>18.260000000000002</v>
      </c>
    </row>
    <row r="270" spans="1:28" s="66" customFormat="1">
      <c r="A270" s="8"/>
      <c r="B270" s="16" t="s">
        <v>173</v>
      </c>
      <c r="C270" s="17">
        <v>2079</v>
      </c>
      <c r="D270" s="18">
        <v>12.474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2038</v>
      </c>
      <c r="Q270" s="18">
        <f t="shared" si="336"/>
        <v>20.38</v>
      </c>
      <c r="R270" s="92">
        <f t="shared" si="337"/>
        <v>2038</v>
      </c>
      <c r="S270" s="18">
        <f t="shared" si="338"/>
        <v>20.38</v>
      </c>
      <c r="T270" s="16"/>
      <c r="U270" s="18"/>
      <c r="V270" s="16"/>
      <c r="W270" s="18"/>
      <c r="X270" s="21">
        <v>0.01</v>
      </c>
      <c r="Y270" s="14">
        <f>Y266</f>
        <v>2038</v>
      </c>
      <c r="Z270" s="18">
        <f t="shared" si="339"/>
        <v>20.38</v>
      </c>
      <c r="AA270" s="14">
        <f t="shared" si="340"/>
        <v>2038</v>
      </c>
      <c r="AB270" s="18">
        <f t="shared" si="341"/>
        <v>20.38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4</v>
      </c>
      <c r="D277" s="18">
        <v>5.6000000000000001E-2</v>
      </c>
      <c r="E277" s="17">
        <f>C277</f>
        <v>4</v>
      </c>
      <c r="F277" s="18">
        <f>D277</f>
        <v>5.6000000000000001E-2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4</v>
      </c>
      <c r="D278" s="18">
        <v>5.6000000000000001E-2</v>
      </c>
      <c r="E278" s="17">
        <f t="shared" ref="E278:E279" si="346">C278</f>
        <v>4</v>
      </c>
      <c r="F278" s="18">
        <f t="shared" ref="F278:F279" si="347">D278</f>
        <v>5.6000000000000001E-2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4</v>
      </c>
      <c r="D279" s="18">
        <v>5.6000000000000001E-2</v>
      </c>
      <c r="E279" s="17">
        <f t="shared" si="346"/>
        <v>4</v>
      </c>
      <c r="F279" s="18">
        <f t="shared" si="347"/>
        <v>5.6000000000000001E-2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120</v>
      </c>
      <c r="D282" s="18">
        <v>1.92</v>
      </c>
      <c r="E282" s="17">
        <f>C282</f>
        <v>120</v>
      </c>
      <c r="F282" s="18">
        <f>D282</f>
        <v>1.92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221</v>
      </c>
      <c r="Q282" s="18">
        <f t="shared" si="336"/>
        <v>4.42</v>
      </c>
      <c r="R282" s="92">
        <f t="shared" si="337"/>
        <v>221</v>
      </c>
      <c r="S282" s="18">
        <f t="shared" si="338"/>
        <v>4.42</v>
      </c>
      <c r="T282" s="16"/>
      <c r="U282" s="18"/>
      <c r="V282" s="16"/>
      <c r="W282" s="18"/>
      <c r="X282" s="21">
        <v>1.6E-2</v>
      </c>
      <c r="Y282" s="14">
        <v>221</v>
      </c>
      <c r="Z282" s="18">
        <f t="shared" si="343"/>
        <v>3.536</v>
      </c>
      <c r="AA282" s="14">
        <f t="shared" si="344"/>
        <v>221</v>
      </c>
      <c r="AB282" s="18">
        <f t="shared" si="345"/>
        <v>3.536</v>
      </c>
    </row>
    <row r="283" spans="1:28" s="50" customFormat="1">
      <c r="A283" s="46"/>
      <c r="B283" s="82" t="s">
        <v>106</v>
      </c>
      <c r="C283" s="83">
        <f>SUM(C268:C282)</f>
        <v>5591</v>
      </c>
      <c r="D283" s="84">
        <f>SUM(D264:D282)</f>
        <v>73.082999999999998</v>
      </c>
      <c r="E283" s="83">
        <f>SUM(E268:E282)</f>
        <v>132</v>
      </c>
      <c r="F283" s="84">
        <f>SUM(F264:F282)</f>
        <v>20.438000000000002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5790</v>
      </c>
      <c r="Q283" s="84">
        <f t="shared" ref="Q283" si="355">SUM(Q264:Q282)</f>
        <v>115.88</v>
      </c>
      <c r="R283" s="276">
        <f t="shared" ref="R283" si="356">SUM(R268:R282)</f>
        <v>5790</v>
      </c>
      <c r="S283" s="84">
        <f t="shared" ref="S283" si="357">SUM(S264:S282)</f>
        <v>115.88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5790</v>
      </c>
      <c r="Z283" s="84">
        <f t="shared" ref="Z283" si="361">SUM(Z264:Z282)</f>
        <v>114.916</v>
      </c>
      <c r="AA283" s="276">
        <f t="shared" ref="AA283" si="362">SUM(AA268:AA282)</f>
        <v>5790</v>
      </c>
      <c r="AB283" s="84">
        <f t="shared" ref="AB283" si="363">SUM(AB264:AB282)</f>
        <v>114.916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52</v>
      </c>
      <c r="D287" s="185">
        <f>C287*12*0.16</f>
        <v>99.84</v>
      </c>
      <c r="E287" s="184">
        <f>C287</f>
        <v>52</v>
      </c>
      <c r="F287" s="185">
        <f>D287</f>
        <v>99.84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62</v>
      </c>
      <c r="Q287" s="18">
        <f>O287*P287*12</f>
        <v>130.94399999999999</v>
      </c>
      <c r="R287" s="92">
        <f t="shared" si="365"/>
        <v>62</v>
      </c>
      <c r="S287" s="18">
        <f t="shared" si="366"/>
        <v>130.94399999999999</v>
      </c>
      <c r="T287" s="183"/>
      <c r="U287" s="185"/>
      <c r="V287" s="183"/>
      <c r="W287" s="185"/>
      <c r="X287" s="188">
        <v>0.17599999999999999</v>
      </c>
      <c r="Y287" s="333">
        <v>62</v>
      </c>
      <c r="Z287" s="18">
        <f>X287*Y287*12</f>
        <v>130.94399999999999</v>
      </c>
      <c r="AA287" s="14">
        <f>Y287</f>
        <v>62</v>
      </c>
      <c r="AB287" s="18">
        <f>U287+Z287</f>
        <v>130.94399999999999</v>
      </c>
    </row>
    <row r="288" spans="1:28" s="66" customFormat="1">
      <c r="A288" s="8"/>
      <c r="B288" s="183" t="s">
        <v>188</v>
      </c>
      <c r="C288" s="184">
        <v>26</v>
      </c>
      <c r="D288" s="185">
        <f>C288*12*0.16</f>
        <v>49.92</v>
      </c>
      <c r="E288" s="184">
        <f t="shared" ref="E288:E296" si="368">C288</f>
        <v>26</v>
      </c>
      <c r="F288" s="185">
        <f t="shared" ref="F288:F296" si="369">D288</f>
        <v>49.92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31</v>
      </c>
      <c r="Q288" s="18">
        <f>O288*P288*12</f>
        <v>65.471999999999994</v>
      </c>
      <c r="R288" s="92">
        <f t="shared" si="365"/>
        <v>31</v>
      </c>
      <c r="S288" s="18">
        <f t="shared" si="366"/>
        <v>65.471999999999994</v>
      </c>
      <c r="T288" s="183"/>
      <c r="U288" s="185"/>
      <c r="V288" s="183"/>
      <c r="W288" s="185"/>
      <c r="X288" s="188">
        <v>0.17599999999999999</v>
      </c>
      <c r="Y288" s="333">
        <v>31</v>
      </c>
      <c r="Z288" s="18">
        <f t="shared" ref="Z288:Z290" si="370">X288*Y288*12</f>
        <v>65.471999999999994</v>
      </c>
      <c r="AA288" s="14">
        <f t="shared" ref="AA288:AA290" si="371">Y288</f>
        <v>31</v>
      </c>
      <c r="AB288" s="18">
        <f t="shared" ref="AB288:AB290" si="372">U288+Z288</f>
        <v>65.471999999999994</v>
      </c>
    </row>
    <row r="289" spans="1:28" s="66" customFormat="1">
      <c r="A289" s="8"/>
      <c r="B289" s="183" t="s">
        <v>189</v>
      </c>
      <c r="C289" s="184">
        <v>26</v>
      </c>
      <c r="D289" s="185">
        <f>C289*12*0.16</f>
        <v>49.92</v>
      </c>
      <c r="E289" s="184">
        <f t="shared" si="368"/>
        <v>26</v>
      </c>
      <c r="F289" s="185">
        <f t="shared" si="369"/>
        <v>49.92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31</v>
      </c>
      <c r="Q289" s="18">
        <f>O289*P289*12</f>
        <v>65.471999999999994</v>
      </c>
      <c r="R289" s="92">
        <f t="shared" si="365"/>
        <v>31</v>
      </c>
      <c r="S289" s="18">
        <f t="shared" si="366"/>
        <v>65.471999999999994</v>
      </c>
      <c r="T289" s="183"/>
      <c r="U289" s="185"/>
      <c r="V289" s="183"/>
      <c r="W289" s="185"/>
      <c r="X289" s="188">
        <v>0.17599999999999999</v>
      </c>
      <c r="Y289" s="333">
        <v>31</v>
      </c>
      <c r="Z289" s="18">
        <f t="shared" si="370"/>
        <v>65.471999999999994</v>
      </c>
      <c r="AA289" s="14">
        <f t="shared" si="371"/>
        <v>31</v>
      </c>
      <c r="AB289" s="18">
        <f t="shared" si="372"/>
        <v>65.471999999999994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31</v>
      </c>
      <c r="Q290" s="18">
        <f>O290*P290*12</f>
        <v>44.64</v>
      </c>
      <c r="R290" s="92">
        <f t="shared" si="365"/>
        <v>31</v>
      </c>
      <c r="S290" s="18">
        <f t="shared" si="366"/>
        <v>44.64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26</v>
      </c>
      <c r="Q292" s="18">
        <f>O292*P292</f>
        <v>26</v>
      </c>
      <c r="R292" s="92">
        <f t="shared" si="365"/>
        <v>26</v>
      </c>
      <c r="S292" s="18">
        <f t="shared" si="366"/>
        <v>26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26</v>
      </c>
      <c r="D293" s="185">
        <f>C293*0.5</f>
        <v>13</v>
      </c>
      <c r="E293" s="184">
        <f t="shared" si="368"/>
        <v>26</v>
      </c>
      <c r="F293" s="185">
        <f t="shared" si="369"/>
        <v>13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31</v>
      </c>
      <c r="Q293" s="18">
        <f t="shared" ref="Q293:Q296" si="376">O293*P293</f>
        <v>15.5</v>
      </c>
      <c r="R293" s="92">
        <f t="shared" ref="R293:R296" si="377">P293</f>
        <v>31</v>
      </c>
      <c r="S293" s="18">
        <f t="shared" ref="S293:S296" si="378">L293+Q293</f>
        <v>15.5</v>
      </c>
      <c r="T293" s="16"/>
      <c r="U293" s="18"/>
      <c r="V293" s="16"/>
      <c r="W293" s="18"/>
      <c r="X293" s="21">
        <v>0.5</v>
      </c>
      <c r="Y293" s="14">
        <v>31</v>
      </c>
      <c r="Z293" s="18">
        <f t="shared" si="373"/>
        <v>15.5</v>
      </c>
      <c r="AA293" s="14">
        <f t="shared" si="374"/>
        <v>31</v>
      </c>
      <c r="AB293" s="18">
        <f t="shared" si="375"/>
        <v>15.5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26</v>
      </c>
      <c r="D294" s="185">
        <f>C294*0.3</f>
        <v>7.8</v>
      </c>
      <c r="E294" s="184">
        <f t="shared" si="368"/>
        <v>26</v>
      </c>
      <c r="F294" s="185">
        <f t="shared" si="369"/>
        <v>7.8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31</v>
      </c>
      <c r="Q294" s="18">
        <f t="shared" si="376"/>
        <v>9.2999999999999989</v>
      </c>
      <c r="R294" s="92">
        <f t="shared" si="377"/>
        <v>31</v>
      </c>
      <c r="S294" s="18">
        <f t="shared" si="378"/>
        <v>9.2999999999999989</v>
      </c>
      <c r="T294" s="183"/>
      <c r="U294" s="185"/>
      <c r="V294" s="183"/>
      <c r="W294" s="185"/>
      <c r="X294" s="188">
        <v>0.3</v>
      </c>
      <c r="Y294" s="333">
        <v>31</v>
      </c>
      <c r="Z294" s="18">
        <f t="shared" si="373"/>
        <v>9.2999999999999989</v>
      </c>
      <c r="AA294" s="14">
        <f t="shared" si="374"/>
        <v>31</v>
      </c>
      <c r="AB294" s="18">
        <f t="shared" si="375"/>
        <v>9.2999999999999989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31</v>
      </c>
      <c r="Q295" s="18">
        <f t="shared" si="376"/>
        <v>3.1</v>
      </c>
      <c r="R295" s="92">
        <f t="shared" si="377"/>
        <v>31</v>
      </c>
      <c r="S295" s="18">
        <f t="shared" si="378"/>
        <v>3.1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31</v>
      </c>
      <c r="Q296" s="18">
        <f t="shared" si="376"/>
        <v>3.1</v>
      </c>
      <c r="R296" s="92">
        <f t="shared" si="377"/>
        <v>31</v>
      </c>
      <c r="S296" s="18">
        <f t="shared" si="378"/>
        <v>3.1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26</v>
      </c>
      <c r="D297" s="84">
        <f>SUM(D287:D296)</f>
        <v>220.48000000000002</v>
      </c>
      <c r="E297" s="83">
        <f>E293</f>
        <v>26</v>
      </c>
      <c r="F297" s="84">
        <f>SUM(F287:F296)</f>
        <v>220.48000000000002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31</v>
      </c>
      <c r="Q297" s="84">
        <f t="shared" ref="Q297" si="386">SUM(Q287:Q296)</f>
        <v>368.52800000000002</v>
      </c>
      <c r="R297" s="276">
        <f t="shared" ref="R297" si="387">R293</f>
        <v>31</v>
      </c>
      <c r="S297" s="84">
        <f t="shared" ref="S297" si="388">SUM(S287:S296)</f>
        <v>368.52800000000002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31</v>
      </c>
      <c r="Z297" s="84">
        <f t="shared" ref="Z297" si="391">SUM(Z287:Z296)</f>
        <v>286.68799999999999</v>
      </c>
      <c r="AA297" s="276">
        <f t="shared" ref="AA297" si="392">AA293</f>
        <v>31</v>
      </c>
      <c r="AB297" s="84">
        <f t="shared" ref="AB297" si="393">SUM(AB287:AB296)</f>
        <v>286.68799999999999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102</v>
      </c>
      <c r="D299" s="18">
        <f>C299*0.162*12</f>
        <v>198.28800000000001</v>
      </c>
      <c r="E299" s="17">
        <f>C299</f>
        <v>102</v>
      </c>
      <c r="F299" s="18">
        <f>D299</f>
        <v>198.28800000000001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100</v>
      </c>
      <c r="Q299" s="18">
        <f>O299*P299*12</f>
        <v>213.84</v>
      </c>
      <c r="R299" s="92">
        <f>P299</f>
        <v>100</v>
      </c>
      <c r="S299" s="18">
        <f>L299+Q299</f>
        <v>213.84</v>
      </c>
      <c r="T299" s="16"/>
      <c r="U299" s="18"/>
      <c r="V299" s="16"/>
      <c r="W299" s="18"/>
      <c r="X299" s="21">
        <v>0.1782</v>
      </c>
      <c r="Y299" s="14">
        <v>102</v>
      </c>
      <c r="Z299" s="18">
        <f>X299*Y299*12</f>
        <v>218.11680000000001</v>
      </c>
      <c r="AA299" s="14">
        <f>Y299</f>
        <v>102</v>
      </c>
      <c r="AB299" s="18">
        <f>U299+Z299</f>
        <v>218.11680000000001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100</v>
      </c>
      <c r="Q301" s="18">
        <f t="shared" ref="Q301:Q305" si="400">O301*P301</f>
        <v>10</v>
      </c>
      <c r="R301" s="92">
        <f t="shared" si="396"/>
        <v>100</v>
      </c>
      <c r="S301" s="18">
        <f t="shared" ref="S301:S305" si="401">L301+Q301</f>
        <v>10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102</v>
      </c>
      <c r="D302" s="18">
        <f>C302*0.1</f>
        <v>10.200000000000001</v>
      </c>
      <c r="E302" s="17">
        <f>C302</f>
        <v>102</v>
      </c>
      <c r="F302" s="18">
        <f>D302</f>
        <v>10.200000000000001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100</v>
      </c>
      <c r="Q302" s="18">
        <f t="shared" si="400"/>
        <v>10</v>
      </c>
      <c r="R302" s="92">
        <f t="shared" si="396"/>
        <v>100</v>
      </c>
      <c r="S302" s="18">
        <f t="shared" si="401"/>
        <v>10</v>
      </c>
      <c r="T302" s="16"/>
      <c r="U302" s="18"/>
      <c r="V302" s="16"/>
      <c r="W302" s="18"/>
      <c r="X302" s="21">
        <v>0.1</v>
      </c>
      <c r="Y302" s="14">
        <v>102</v>
      </c>
      <c r="Z302" s="18">
        <f t="shared" si="402"/>
        <v>10.200000000000001</v>
      </c>
      <c r="AA302" s="14">
        <f t="shared" si="398"/>
        <v>102</v>
      </c>
      <c r="AB302" s="18">
        <f t="shared" si="403"/>
        <v>10.200000000000001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102</v>
      </c>
      <c r="D303" s="185">
        <f>C303*0.12</f>
        <v>12.24</v>
      </c>
      <c r="E303" s="17">
        <f>C303</f>
        <v>102</v>
      </c>
      <c r="F303" s="18">
        <f>D303</f>
        <v>12.24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100</v>
      </c>
      <c r="Q303" s="18">
        <f t="shared" si="400"/>
        <v>12</v>
      </c>
      <c r="R303" s="92">
        <f t="shared" si="396"/>
        <v>100</v>
      </c>
      <c r="S303" s="18">
        <f t="shared" si="401"/>
        <v>12</v>
      </c>
      <c r="T303" s="183"/>
      <c r="U303" s="185"/>
      <c r="V303" s="183"/>
      <c r="W303" s="185"/>
      <c r="X303" s="188">
        <v>0.12</v>
      </c>
      <c r="Y303" s="333">
        <v>102</v>
      </c>
      <c r="Z303" s="18">
        <f t="shared" si="402"/>
        <v>12.24</v>
      </c>
      <c r="AA303" s="14">
        <f t="shared" si="398"/>
        <v>102</v>
      </c>
      <c r="AB303" s="18">
        <f t="shared" si="403"/>
        <v>12.24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100</v>
      </c>
      <c r="Q304" s="18">
        <f t="shared" si="400"/>
        <v>3</v>
      </c>
      <c r="R304" s="92">
        <f t="shared" si="396"/>
        <v>100</v>
      </c>
      <c r="S304" s="18">
        <f t="shared" si="401"/>
        <v>3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100</v>
      </c>
      <c r="Q305" s="18">
        <f t="shared" si="400"/>
        <v>2</v>
      </c>
      <c r="R305" s="92">
        <f t="shared" si="396"/>
        <v>100</v>
      </c>
      <c r="S305" s="18">
        <f t="shared" si="401"/>
        <v>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102</v>
      </c>
      <c r="D306" s="84">
        <f>SUM(D299:D305)</f>
        <v>220.72800000000001</v>
      </c>
      <c r="E306" s="83"/>
      <c r="F306" s="84">
        <f>SUM(F299:F305)</f>
        <v>220.72800000000001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100</v>
      </c>
      <c r="Q306" s="84">
        <f>SUM(Q299:Q305)</f>
        <v>250.84</v>
      </c>
      <c r="R306" s="276">
        <f>R302</f>
        <v>100</v>
      </c>
      <c r="S306" s="84">
        <f>SUM(S299:S305)</f>
        <v>250.84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102</v>
      </c>
      <c r="Z306" s="84">
        <f>SUM(Z299:Z305)</f>
        <v>240.55680000000001</v>
      </c>
      <c r="AA306" s="276">
        <f>AA302</f>
        <v>102</v>
      </c>
      <c r="AB306" s="84">
        <f>SUM(AB299:AB305)</f>
        <v>240.55680000000001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16.670000000000002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16.670000000000002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1555</v>
      </c>
      <c r="Q319" s="18">
        <f>O319*P319</f>
        <v>7.7750000000000004</v>
      </c>
      <c r="R319" s="92">
        <f>P319</f>
        <v>1555</v>
      </c>
      <c r="S319" s="18">
        <f>L319+Q319</f>
        <v>7.7750000000000004</v>
      </c>
      <c r="T319" s="127"/>
      <c r="U319" s="129"/>
      <c r="V319" s="127"/>
      <c r="W319" s="129"/>
      <c r="X319" s="131">
        <v>5.0000000000000001E-3</v>
      </c>
      <c r="Y319" s="108">
        <v>1555</v>
      </c>
      <c r="Z319" s="18">
        <f t="shared" ref="Z319:Z321" si="425">X319*Y319</f>
        <v>7.7750000000000004</v>
      </c>
      <c r="AA319" s="14">
        <f t="shared" ref="AA319:AA321" si="426">Y319</f>
        <v>1555</v>
      </c>
      <c r="AB319" s="18">
        <f t="shared" ref="AB319:AB321" si="427">U319+Z319</f>
        <v>7.7750000000000004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1826</v>
      </c>
      <c r="Q320" s="18">
        <f t="shared" ref="Q320:Q321" si="428">O320*P320</f>
        <v>9.1300000000000008</v>
      </c>
      <c r="R320" s="92">
        <f t="shared" ref="R320:R321" si="429">P320</f>
        <v>1826</v>
      </c>
      <c r="S320" s="18">
        <f t="shared" ref="S320:S321" si="430">L320+Q320</f>
        <v>9.1300000000000008</v>
      </c>
      <c r="T320" s="127"/>
      <c r="U320" s="129"/>
      <c r="V320" s="127"/>
      <c r="W320" s="129"/>
      <c r="X320" s="131">
        <v>5.0000000000000001E-3</v>
      </c>
      <c r="Y320" s="108">
        <v>1826</v>
      </c>
      <c r="Z320" s="18">
        <f t="shared" si="425"/>
        <v>9.1300000000000008</v>
      </c>
      <c r="AA320" s="14">
        <f t="shared" si="426"/>
        <v>1826</v>
      </c>
      <c r="AB320" s="18">
        <f t="shared" si="427"/>
        <v>9.1300000000000008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2038</v>
      </c>
      <c r="Q321" s="18">
        <f t="shared" si="428"/>
        <v>10.19</v>
      </c>
      <c r="R321" s="92">
        <f t="shared" si="429"/>
        <v>2038</v>
      </c>
      <c r="S321" s="18">
        <f t="shared" si="430"/>
        <v>10.19</v>
      </c>
      <c r="T321" s="127"/>
      <c r="U321" s="129"/>
      <c r="V321" s="127"/>
      <c r="W321" s="129"/>
      <c r="X321" s="131">
        <v>5.0000000000000001E-3</v>
      </c>
      <c r="Y321" s="108">
        <v>2038</v>
      </c>
      <c r="Z321" s="18">
        <f t="shared" si="425"/>
        <v>10.19</v>
      </c>
      <c r="AA321" s="14">
        <f t="shared" si="426"/>
        <v>2038</v>
      </c>
      <c r="AB321" s="18">
        <f t="shared" si="427"/>
        <v>10.19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5419</v>
      </c>
      <c r="Q322" s="84">
        <f t="shared" si="433"/>
        <v>27.094999999999999</v>
      </c>
      <c r="R322" s="276">
        <f t="shared" si="433"/>
        <v>5419</v>
      </c>
      <c r="S322" s="84">
        <f t="shared" si="433"/>
        <v>27.094999999999999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5419</v>
      </c>
      <c r="Z322" s="84">
        <f>SUM(Z319:Z321)</f>
        <v>27.094999999999999</v>
      </c>
      <c r="AA322" s="276">
        <f>SUM(AA319:AA321)</f>
        <v>5419</v>
      </c>
      <c r="AB322" s="84">
        <f>SUM(AB319:AB321)</f>
        <v>27.094999999999999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1305</v>
      </c>
      <c r="D324" s="18">
        <v>65.25</v>
      </c>
      <c r="E324" s="17">
        <f t="shared" ref="E324:F325" si="435">C324</f>
        <v>1305</v>
      </c>
      <c r="F324" s="18">
        <f t="shared" si="435"/>
        <v>65.25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1268</v>
      </c>
      <c r="Q324" s="18">
        <f t="shared" ref="Q324:Q325" si="436">O324*P324</f>
        <v>63.400000000000006</v>
      </c>
      <c r="R324" s="92">
        <f t="shared" ref="R324:R325" si="437">P324</f>
        <v>1268</v>
      </c>
      <c r="S324" s="18">
        <f t="shared" ref="S324:S325" si="438">L324+Q324</f>
        <v>63.400000000000006</v>
      </c>
      <c r="T324" s="16"/>
      <c r="U324" s="18"/>
      <c r="V324" s="16"/>
      <c r="W324" s="18"/>
      <c r="X324" s="21">
        <v>0.05</v>
      </c>
      <c r="Y324" s="14">
        <v>1196</v>
      </c>
      <c r="Z324" s="18">
        <f t="shared" ref="Z324:Z325" si="439">X324*Y324</f>
        <v>59.800000000000004</v>
      </c>
      <c r="AA324" s="14">
        <f t="shared" ref="AA324:AA325" si="440">Y324</f>
        <v>1196</v>
      </c>
      <c r="AB324" s="18">
        <f t="shared" ref="AB324:AB325" si="441">U324+Z324</f>
        <v>59.800000000000004</v>
      </c>
      <c r="AC324" s="343">
        <f>P324-Y324</f>
        <v>72</v>
      </c>
    </row>
    <row r="325" spans="1:29" s="66" customFormat="1">
      <c r="A325" s="8">
        <v>17.02</v>
      </c>
      <c r="B325" s="16" t="s">
        <v>205</v>
      </c>
      <c r="C325" s="17">
        <v>436</v>
      </c>
      <c r="D325" s="18">
        <v>30.520000000000003</v>
      </c>
      <c r="E325" s="17">
        <f t="shared" si="435"/>
        <v>436</v>
      </c>
      <c r="F325" s="18">
        <f t="shared" si="435"/>
        <v>30.520000000000003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442</v>
      </c>
      <c r="Q325" s="18">
        <f t="shared" si="436"/>
        <v>30.94</v>
      </c>
      <c r="R325" s="92">
        <f t="shared" si="437"/>
        <v>442</v>
      </c>
      <c r="S325" s="18">
        <f t="shared" si="438"/>
        <v>30.94</v>
      </c>
      <c r="T325" s="16"/>
      <c r="U325" s="18"/>
      <c r="V325" s="16"/>
      <c r="W325" s="18"/>
      <c r="X325" s="21">
        <v>7.0000000000000007E-2</v>
      </c>
      <c r="Y325" s="14">
        <v>425</v>
      </c>
      <c r="Z325" s="18">
        <f t="shared" si="439"/>
        <v>29.750000000000004</v>
      </c>
      <c r="AA325" s="14">
        <f t="shared" si="440"/>
        <v>425</v>
      </c>
      <c r="AB325" s="18">
        <f t="shared" si="441"/>
        <v>29.750000000000004</v>
      </c>
      <c r="AC325" s="343">
        <f>P325-Y325</f>
        <v>17</v>
      </c>
    </row>
    <row r="326" spans="1:29" s="50" customFormat="1">
      <c r="A326" s="46"/>
      <c r="B326" s="82" t="s">
        <v>106</v>
      </c>
      <c r="C326" s="83">
        <f>SUM(C324:C325)</f>
        <v>1741</v>
      </c>
      <c r="D326" s="84">
        <f>SUM(D324:D325)</f>
        <v>95.77000000000001</v>
      </c>
      <c r="E326" s="83">
        <f>SUM(E324:E325)</f>
        <v>1741</v>
      </c>
      <c r="F326" s="84">
        <f>SUM(F324:F325)</f>
        <v>95.77000000000001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1710</v>
      </c>
      <c r="Q326" s="84">
        <f t="shared" si="444"/>
        <v>94.34</v>
      </c>
      <c r="R326" s="276">
        <f t="shared" si="444"/>
        <v>1710</v>
      </c>
      <c r="S326" s="84">
        <f t="shared" si="444"/>
        <v>94.34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1621</v>
      </c>
      <c r="Z326" s="84">
        <f t="shared" si="446"/>
        <v>89.550000000000011</v>
      </c>
      <c r="AA326" s="276">
        <f t="shared" si="446"/>
        <v>1621</v>
      </c>
      <c r="AB326" s="84">
        <f t="shared" si="446"/>
        <v>89.550000000000011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1695</v>
      </c>
      <c r="D332" s="18">
        <v>113</v>
      </c>
      <c r="E332" s="17">
        <f t="shared" ref="E332:F332" si="449">C332</f>
        <v>1695</v>
      </c>
      <c r="F332" s="18">
        <f t="shared" si="449"/>
        <v>113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1718</v>
      </c>
      <c r="Q332" s="18">
        <v>113.5</v>
      </c>
      <c r="R332" s="92">
        <f>P332</f>
        <v>1718</v>
      </c>
      <c r="S332" s="18">
        <f>L332+Q332</f>
        <v>113.5</v>
      </c>
      <c r="T332" s="16"/>
      <c r="U332" s="18"/>
      <c r="V332" s="16"/>
      <c r="W332" s="18"/>
      <c r="X332" s="21"/>
      <c r="Y332" s="14">
        <v>1718</v>
      </c>
      <c r="Z332" s="18">
        <v>113.5</v>
      </c>
      <c r="AA332" s="14">
        <f>Y332</f>
        <v>1718</v>
      </c>
      <c r="AB332" s="18">
        <f>U332+Z332</f>
        <v>113.5</v>
      </c>
    </row>
    <row r="333" spans="1:29" s="50" customFormat="1">
      <c r="A333" s="46"/>
      <c r="B333" s="82" t="s">
        <v>106</v>
      </c>
      <c r="C333" s="83">
        <f>C332</f>
        <v>1695</v>
      </c>
      <c r="D333" s="84">
        <f>D332</f>
        <v>113</v>
      </c>
      <c r="E333" s="83">
        <f>E332</f>
        <v>1695</v>
      </c>
      <c r="F333" s="84">
        <f>F332</f>
        <v>113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1718</v>
      </c>
      <c r="Q333" s="84">
        <f t="shared" si="452"/>
        <v>113.5</v>
      </c>
      <c r="R333" s="276">
        <f t="shared" si="452"/>
        <v>1718</v>
      </c>
      <c r="S333" s="84">
        <f t="shared" si="452"/>
        <v>113.5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1718</v>
      </c>
      <c r="Z333" s="84">
        <f>Z332</f>
        <v>113.5</v>
      </c>
      <c r="AA333" s="276">
        <f>AA332</f>
        <v>1718</v>
      </c>
      <c r="AB333" s="84">
        <f>AB332</f>
        <v>113.5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3317</v>
      </c>
      <c r="D336" s="18">
        <v>99.51</v>
      </c>
      <c r="E336" s="17">
        <f>C336</f>
        <v>3317</v>
      </c>
      <c r="F336" s="18">
        <f>D336</f>
        <v>99.51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2063</v>
      </c>
      <c r="Q336" s="18">
        <f>O336*P336</f>
        <v>61.89</v>
      </c>
      <c r="R336" s="92">
        <f>P336</f>
        <v>2063</v>
      </c>
      <c r="S336" s="18">
        <f>L336+Q336</f>
        <v>61.89</v>
      </c>
      <c r="T336" s="16"/>
      <c r="U336" s="18"/>
      <c r="V336" s="16"/>
      <c r="W336" s="18"/>
      <c r="X336" s="21">
        <v>0.03</v>
      </c>
      <c r="Y336" s="14">
        <v>1703</v>
      </c>
      <c r="Z336" s="18">
        <f t="shared" ref="Z336" si="454">X336*Y336</f>
        <v>51.089999999999996</v>
      </c>
      <c r="AA336" s="14">
        <f t="shared" ref="AA336" si="455">Y336</f>
        <v>1703</v>
      </c>
      <c r="AB336" s="18">
        <f t="shared" ref="AB336" si="456">U336+Z336</f>
        <v>51.089999999999996</v>
      </c>
    </row>
    <row r="337" spans="1:28" s="50" customFormat="1">
      <c r="A337" s="46"/>
      <c r="B337" s="82" t="s">
        <v>106</v>
      </c>
      <c r="C337" s="83">
        <f>C336</f>
        <v>3317</v>
      </c>
      <c r="D337" s="84">
        <f>D336</f>
        <v>99.51</v>
      </c>
      <c r="E337" s="83">
        <f>E336</f>
        <v>3317</v>
      </c>
      <c r="F337" s="84">
        <f>F336</f>
        <v>99.51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2063</v>
      </c>
      <c r="Q337" s="84">
        <f t="shared" si="459"/>
        <v>61.89</v>
      </c>
      <c r="R337" s="276">
        <f t="shared" si="459"/>
        <v>2063</v>
      </c>
      <c r="S337" s="84">
        <f t="shared" si="459"/>
        <v>61.89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1703</v>
      </c>
      <c r="Z337" s="84">
        <f t="shared" si="461"/>
        <v>51.089999999999996</v>
      </c>
      <c r="AA337" s="276">
        <f t="shared" si="461"/>
        <v>1703</v>
      </c>
      <c r="AB337" s="84">
        <f t="shared" si="461"/>
        <v>51.089999999999996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4.17</v>
      </c>
      <c r="E341" s="19"/>
      <c r="F341" s="18">
        <f t="shared" si="465"/>
        <v>4.17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4.16</v>
      </c>
      <c r="E342" s="19"/>
      <c r="F342" s="18">
        <f t="shared" si="465"/>
        <v>4.16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9612</v>
      </c>
      <c r="D346" s="18">
        <v>28.836000000000002</v>
      </c>
      <c r="E346" s="17">
        <v>8868</v>
      </c>
      <c r="F346" s="18">
        <v>26.603999999999999</v>
      </c>
      <c r="G346" s="8">
        <f>E346/C346*100</f>
        <v>92.259675405742826</v>
      </c>
      <c r="H346" s="18">
        <f>F346/D346*100</f>
        <v>92.259675405742811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10260</v>
      </c>
      <c r="Q346" s="18">
        <f>O346*P346</f>
        <v>30.78</v>
      </c>
      <c r="R346" s="92">
        <f>P346</f>
        <v>10260</v>
      </c>
      <c r="S346" s="18">
        <f>L346+Q346</f>
        <v>30.78</v>
      </c>
      <c r="T346" s="16"/>
      <c r="U346" s="18"/>
      <c r="V346" s="16"/>
      <c r="W346" s="18"/>
      <c r="X346" s="21">
        <v>3.0000000000000001E-3</v>
      </c>
      <c r="Y346" s="14">
        <v>9408</v>
      </c>
      <c r="Z346" s="18">
        <f t="shared" ref="Z346" si="469">X346*Y346</f>
        <v>28.224</v>
      </c>
      <c r="AA346" s="14">
        <f t="shared" ref="AA346" si="470">Y346</f>
        <v>9408</v>
      </c>
      <c r="AB346" s="18">
        <f t="shared" ref="AB346" si="471">U346+Z346</f>
        <v>28.224</v>
      </c>
    </row>
    <row r="347" spans="1:28" s="50" customFormat="1">
      <c r="A347" s="46"/>
      <c r="B347" s="47" t="s">
        <v>104</v>
      </c>
      <c r="C347" s="48">
        <f>C346</f>
        <v>9612</v>
      </c>
      <c r="D347" s="49">
        <f>D346</f>
        <v>28.836000000000002</v>
      </c>
      <c r="E347" s="48">
        <f>E346</f>
        <v>8868</v>
      </c>
      <c r="F347" s="49">
        <f>F346</f>
        <v>26.603999999999999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10260</v>
      </c>
      <c r="Q347" s="49">
        <f t="shared" si="474"/>
        <v>30.78</v>
      </c>
      <c r="R347" s="286">
        <f t="shared" si="474"/>
        <v>10260</v>
      </c>
      <c r="S347" s="49">
        <f t="shared" si="474"/>
        <v>30.78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9408</v>
      </c>
      <c r="Z347" s="49">
        <f>Z346</f>
        <v>28.224</v>
      </c>
      <c r="AA347" s="286">
        <f>AA346</f>
        <v>9408</v>
      </c>
      <c r="AB347" s="49">
        <f>AB346</f>
        <v>28.224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315.54000000000002</v>
      </c>
      <c r="E355" s="17">
        <f t="shared" si="476"/>
        <v>0</v>
      </c>
      <c r="F355" s="18">
        <f t="shared" si="477"/>
        <v>100</v>
      </c>
      <c r="G355" s="8" t="e">
        <f t="shared" si="486"/>
        <v>#DIV/0!</v>
      </c>
      <c r="H355" s="18">
        <f t="shared" si="486"/>
        <v>31.691703112125243</v>
      </c>
      <c r="I355" s="16"/>
      <c r="J355" s="20"/>
      <c r="K355" s="16">
        <v>0</v>
      </c>
      <c r="L355" s="18">
        <v>215.54000000000002</v>
      </c>
      <c r="M355" s="16"/>
      <c r="N355" s="18"/>
      <c r="O355" s="138">
        <v>8.3000000000000007</v>
      </c>
      <c r="P355" s="92">
        <v>20</v>
      </c>
      <c r="Q355" s="18">
        <f t="shared" si="479"/>
        <v>166</v>
      </c>
      <c r="R355" s="92">
        <f t="shared" si="480"/>
        <v>20</v>
      </c>
      <c r="S355" s="18">
        <f t="shared" si="481"/>
        <v>381.54</v>
      </c>
      <c r="T355" s="16">
        <v>0</v>
      </c>
      <c r="U355" s="18">
        <v>215.54000000000002</v>
      </c>
      <c r="V355" s="16"/>
      <c r="W355" s="18"/>
      <c r="X355" s="138">
        <v>8.3000000000000007</v>
      </c>
      <c r="Y355" s="14">
        <v>3</v>
      </c>
      <c r="Z355" s="18">
        <f t="shared" si="482"/>
        <v>24.900000000000002</v>
      </c>
      <c r="AA355" s="14">
        <f t="shared" si="483"/>
        <v>3</v>
      </c>
      <c r="AB355" s="18">
        <f t="shared" si="484"/>
        <v>240.44000000000003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7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7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16.25</v>
      </c>
      <c r="T356" s="16">
        <v>0</v>
      </c>
      <c r="U356" s="18">
        <v>7</v>
      </c>
      <c r="V356" s="16"/>
      <c r="W356" s="18"/>
      <c r="X356" s="138">
        <v>9.25</v>
      </c>
      <c r="Y356" s="14">
        <v>1</v>
      </c>
      <c r="Z356" s="18">
        <f t="shared" si="482"/>
        <v>9.25</v>
      </c>
      <c r="AA356" s="14">
        <f t="shared" si="483"/>
        <v>1</v>
      </c>
      <c r="AB356" s="18">
        <f t="shared" si="484"/>
        <v>16.25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8</v>
      </c>
      <c r="D359" s="129">
        <v>15.6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8</v>
      </c>
      <c r="L359" s="129">
        <v>15.6</v>
      </c>
      <c r="M359" s="127"/>
      <c r="N359" s="129"/>
      <c r="O359" s="245">
        <v>2.1</v>
      </c>
      <c r="P359" s="92">
        <v>35</v>
      </c>
      <c r="Q359" s="18">
        <f t="shared" si="479"/>
        <v>73.5</v>
      </c>
      <c r="R359" s="92">
        <f t="shared" si="480"/>
        <v>35</v>
      </c>
      <c r="S359" s="18">
        <f t="shared" si="481"/>
        <v>89.1</v>
      </c>
      <c r="T359" s="127">
        <v>8</v>
      </c>
      <c r="U359" s="129">
        <v>15.6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15.6</v>
      </c>
    </row>
    <row r="360" spans="1:28">
      <c r="A360" s="8">
        <f t="shared" si="485"/>
        <v>23.110000000000003</v>
      </c>
      <c r="B360" s="16" t="s">
        <v>240</v>
      </c>
      <c r="C360" s="17">
        <v>4</v>
      </c>
      <c r="D360" s="18">
        <v>7.8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4</v>
      </c>
      <c r="L360" s="18">
        <v>7.8</v>
      </c>
      <c r="M360" s="16"/>
      <c r="N360" s="18"/>
      <c r="O360" s="138">
        <v>2.1</v>
      </c>
      <c r="P360" s="92">
        <v>5</v>
      </c>
      <c r="Q360" s="18">
        <f t="shared" si="479"/>
        <v>10.5</v>
      </c>
      <c r="R360" s="92">
        <f t="shared" si="480"/>
        <v>5</v>
      </c>
      <c r="S360" s="18">
        <f t="shared" si="481"/>
        <v>18.3</v>
      </c>
      <c r="T360" s="16">
        <v>4</v>
      </c>
      <c r="U360" s="18">
        <v>7.8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7.8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56</v>
      </c>
      <c r="Q361" s="18">
        <f t="shared" si="479"/>
        <v>61.600000000000009</v>
      </c>
      <c r="R361" s="92">
        <f t="shared" si="480"/>
        <v>56</v>
      </c>
      <c r="S361" s="18">
        <f t="shared" si="481"/>
        <v>61.600000000000009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171</v>
      </c>
      <c r="D364" s="129">
        <v>205.2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171</v>
      </c>
      <c r="L364" s="129">
        <v>205.2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205.2</v>
      </c>
      <c r="T364" s="127">
        <v>171</v>
      </c>
      <c r="U364" s="129">
        <v>205.2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205.2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32.5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32.5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40.799999999999997</v>
      </c>
      <c r="T367" s="183">
        <v>0</v>
      </c>
      <c r="U367" s="185">
        <v>32.5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32.5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222</v>
      </c>
      <c r="Q370" s="18">
        <f>O370*P370</f>
        <v>57.72</v>
      </c>
      <c r="R370" s="92">
        <f>P370</f>
        <v>222</v>
      </c>
      <c r="S370" s="18">
        <f>L370+Q370</f>
        <v>57.72</v>
      </c>
      <c r="T370" s="24">
        <v>0</v>
      </c>
      <c r="U370" s="26">
        <v>0</v>
      </c>
      <c r="V370" s="24"/>
      <c r="W370" s="26"/>
      <c r="X370" s="244">
        <v>0.26</v>
      </c>
      <c r="Y370" s="14">
        <v>222</v>
      </c>
      <c r="Z370" s="18">
        <f t="shared" si="482"/>
        <v>57.72</v>
      </c>
      <c r="AA370" s="14">
        <f t="shared" si="483"/>
        <v>222</v>
      </c>
      <c r="AB370" s="18">
        <f t="shared" si="484"/>
        <v>57.72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>
        <v>78</v>
      </c>
      <c r="E373" s="17">
        <f t="shared" si="476"/>
        <v>0</v>
      </c>
      <c r="F373" s="18">
        <f t="shared" si="477"/>
        <v>78</v>
      </c>
      <c r="G373" s="8" t="e">
        <f t="shared" si="486"/>
        <v>#DIV/0!</v>
      </c>
      <c r="H373" s="18">
        <f t="shared" si="486"/>
        <v>100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>
        <v>25.5</v>
      </c>
      <c r="E374" s="17">
        <f t="shared" si="476"/>
        <v>0</v>
      </c>
      <c r="F374" s="18">
        <f t="shared" si="477"/>
        <v>25.5</v>
      </c>
      <c r="G374" s="8" t="e">
        <f t="shared" si="486"/>
        <v>#DIV/0!</v>
      </c>
      <c r="H374" s="18">
        <f t="shared" si="486"/>
        <v>100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>
        <v>5</v>
      </c>
      <c r="Z381" s="18">
        <f t="shared" si="482"/>
        <v>155</v>
      </c>
      <c r="AA381" s="14">
        <f t="shared" si="483"/>
        <v>5</v>
      </c>
      <c r="AB381" s="18">
        <f t="shared" si="484"/>
        <v>155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183</v>
      </c>
      <c r="D384" s="84">
        <f>SUM(D350:D383)</f>
        <v>687.1400000000001</v>
      </c>
      <c r="E384" s="83">
        <f>SUM(E350:E383)</f>
        <v>0</v>
      </c>
      <c r="F384" s="84">
        <f>SUM(F350:F383)</f>
        <v>203.5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183</v>
      </c>
      <c r="L384" s="84">
        <f t="shared" si="490"/>
        <v>483.64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345</v>
      </c>
      <c r="Q384" s="84">
        <f t="shared" si="491"/>
        <v>541.87</v>
      </c>
      <c r="R384" s="276">
        <f t="shared" si="491"/>
        <v>345</v>
      </c>
      <c r="S384" s="84">
        <f t="shared" si="491"/>
        <v>1025.51</v>
      </c>
      <c r="T384" s="83">
        <f t="shared" si="491"/>
        <v>183</v>
      </c>
      <c r="U384" s="84">
        <f t="shared" si="491"/>
        <v>483.64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231</v>
      </c>
      <c r="Z384" s="84">
        <f t="shared" si="492"/>
        <v>246.87</v>
      </c>
      <c r="AA384" s="276">
        <f t="shared" si="492"/>
        <v>231</v>
      </c>
      <c r="AB384" s="84">
        <f t="shared" si="492"/>
        <v>730.5100000000001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615.73058750000007</v>
      </c>
      <c r="R388" s="92"/>
      <c r="S388" s="18">
        <f>Q388</f>
        <v>615.73058750000007</v>
      </c>
      <c r="T388" s="16"/>
      <c r="U388" s="18"/>
      <c r="V388" s="16"/>
      <c r="W388" s="18"/>
      <c r="X388" s="21"/>
      <c r="Y388" s="14"/>
      <c r="Z388" s="18">
        <v>218</v>
      </c>
      <c r="AA388" s="14">
        <f t="shared" ref="AA388" si="494">Y388</f>
        <v>0</v>
      </c>
      <c r="AB388" s="18">
        <f t="shared" ref="AB388" si="495">U388+Z388</f>
        <v>218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615.73058750000007</v>
      </c>
      <c r="R391" s="276">
        <f t="shared" si="500"/>
        <v>0</v>
      </c>
      <c r="S391" s="84">
        <f t="shared" si="500"/>
        <v>615.73058750000007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218</v>
      </c>
      <c r="AA391" s="276">
        <f>SUM(AA388:AA390)</f>
        <v>0</v>
      </c>
      <c r="AB391" s="84">
        <f>SUM(AB388:AB390)</f>
        <v>218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62.83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1518</v>
      </c>
      <c r="Q393" s="129">
        <v>42.752000000000002</v>
      </c>
      <c r="R393" s="92">
        <f>P393</f>
        <v>1518</v>
      </c>
      <c r="S393" s="18">
        <f>Q393</f>
        <v>42.752000000000002</v>
      </c>
      <c r="T393" s="127"/>
      <c r="U393" s="129"/>
      <c r="V393" s="127"/>
      <c r="W393" s="129"/>
      <c r="X393" s="131"/>
      <c r="Y393" s="108">
        <v>1518</v>
      </c>
      <c r="Z393" s="129">
        <v>42.752000000000002</v>
      </c>
      <c r="AA393" s="14">
        <f t="shared" ref="AA393:AA396" si="503">Y393</f>
        <v>1518</v>
      </c>
      <c r="AB393" s="18">
        <f t="shared" ref="AB393:AB396" si="504">U393+Z393</f>
        <v>42.752000000000002</v>
      </c>
    </row>
    <row r="394" spans="1:29">
      <c r="A394" s="126"/>
      <c r="B394" s="127" t="s">
        <v>172</v>
      </c>
      <c r="C394" s="128"/>
      <c r="D394" s="129">
        <v>13.25</v>
      </c>
      <c r="E394" s="189">
        <v>70711</v>
      </c>
      <c r="F394" s="129">
        <v>4.24</v>
      </c>
      <c r="G394" s="8" t="e">
        <f t="shared" si="502"/>
        <v>#DIV/0!</v>
      </c>
      <c r="H394" s="18">
        <f t="shared" si="502"/>
        <v>32</v>
      </c>
      <c r="I394" s="127"/>
      <c r="J394" s="130"/>
      <c r="K394" s="127"/>
      <c r="L394" s="129"/>
      <c r="M394" s="127"/>
      <c r="N394" s="129"/>
      <c r="O394" s="131"/>
      <c r="P394" s="277">
        <v>16689</v>
      </c>
      <c r="Q394" s="129">
        <v>20.027000000000001</v>
      </c>
      <c r="R394" s="92">
        <f t="shared" ref="R394:R396" si="505">P394</f>
        <v>16689</v>
      </c>
      <c r="S394" s="18">
        <f t="shared" ref="S394:S396" si="506">Q394</f>
        <v>20.027000000000001</v>
      </c>
      <c r="T394" s="127"/>
      <c r="U394" s="129"/>
      <c r="V394" s="127"/>
      <c r="W394" s="129"/>
      <c r="X394" s="131"/>
      <c r="Y394" s="108">
        <v>16689</v>
      </c>
      <c r="Z394" s="129">
        <v>20.027000000000001</v>
      </c>
      <c r="AA394" s="14">
        <f t="shared" si="503"/>
        <v>16689</v>
      </c>
      <c r="AB394" s="18">
        <f t="shared" si="504"/>
        <v>20.027000000000001</v>
      </c>
    </row>
    <row r="395" spans="1:29">
      <c r="A395" s="126"/>
      <c r="B395" s="127" t="s">
        <v>173</v>
      </c>
      <c r="C395" s="128"/>
      <c r="D395" s="129">
        <v>82.07</v>
      </c>
      <c r="E395" s="189">
        <v>46277</v>
      </c>
      <c r="F395" s="129">
        <v>3.7</v>
      </c>
      <c r="G395" s="8" t="e">
        <f t="shared" si="502"/>
        <v>#DIV/0!</v>
      </c>
      <c r="H395" s="18">
        <f t="shared" si="502"/>
        <v>4.5083465334470576</v>
      </c>
      <c r="I395" s="127"/>
      <c r="J395" s="130"/>
      <c r="K395" s="127"/>
      <c r="L395" s="129"/>
      <c r="M395" s="127"/>
      <c r="N395" s="129"/>
      <c r="O395" s="131"/>
      <c r="P395" s="277">
        <v>444</v>
      </c>
      <c r="Q395" s="129">
        <v>108.4</v>
      </c>
      <c r="R395" s="92">
        <f t="shared" si="505"/>
        <v>444</v>
      </c>
      <c r="S395" s="18">
        <f t="shared" si="506"/>
        <v>108.4</v>
      </c>
      <c r="T395" s="127"/>
      <c r="U395" s="129"/>
      <c r="V395" s="127"/>
      <c r="W395" s="129"/>
      <c r="X395" s="131"/>
      <c r="Y395" s="108">
        <v>444</v>
      </c>
      <c r="Z395" s="129">
        <v>108.4</v>
      </c>
      <c r="AA395" s="14">
        <f t="shared" si="503"/>
        <v>444</v>
      </c>
      <c r="AB395" s="18">
        <f t="shared" si="504"/>
        <v>108.4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91.040165437499994</v>
      </c>
      <c r="R396" s="92">
        <f t="shared" si="505"/>
        <v>0</v>
      </c>
      <c r="S396" s="18">
        <f t="shared" si="506"/>
        <v>91.040165437499994</v>
      </c>
      <c r="T396" s="16"/>
      <c r="U396" s="18"/>
      <c r="V396" s="16"/>
      <c r="W396" s="18"/>
      <c r="X396" s="21"/>
      <c r="Y396" s="14"/>
      <c r="Z396" s="18">
        <v>55</v>
      </c>
      <c r="AA396" s="14">
        <f t="shared" si="503"/>
        <v>0</v>
      </c>
      <c r="AB396" s="18">
        <f t="shared" si="504"/>
        <v>55</v>
      </c>
    </row>
    <row r="397" spans="1:29" s="50" customFormat="1">
      <c r="A397" s="46"/>
      <c r="B397" s="82" t="s">
        <v>106</v>
      </c>
      <c r="C397" s="83"/>
      <c r="D397" s="84">
        <f>SUM(D393:D396)</f>
        <v>181.98199999999997</v>
      </c>
      <c r="E397" s="83">
        <f>SUM(E393:E396)</f>
        <v>116988</v>
      </c>
      <c r="F397" s="84">
        <f>SUM(F393:F396)</f>
        <v>7.94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18651</v>
      </c>
      <c r="Q397" s="84">
        <f t="shared" si="508"/>
        <v>262.21916543750001</v>
      </c>
      <c r="R397" s="276">
        <f t="shared" si="508"/>
        <v>18651</v>
      </c>
      <c r="S397" s="84">
        <f t="shared" si="508"/>
        <v>262.21916543750001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18651</v>
      </c>
      <c r="Z397" s="84">
        <f>SUM(Z393:Z396)</f>
        <v>226.179</v>
      </c>
      <c r="AA397" s="276">
        <f>SUM(AA393:AA396)</f>
        <v>18651</v>
      </c>
      <c r="AB397" s="84">
        <f>SUM(AB393:AB396)</f>
        <v>226.179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8964.4166000000005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8015.072000000001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183</v>
      </c>
      <c r="L398" s="84">
        <f>SUM(L21+L44+L52+L76+L86+L109+L117+L141+L147+L149+L156+L162+L168+L174+L180+L186+L192+L206+L212+L216+L237+L258+L283+L297+L306+L311+L315+L322+L326+L330+L333+L337+L343+L347+L384+L391+L397)</f>
        <v>483.64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268318</v>
      </c>
      <c r="Q398" s="84">
        <f>SUM(Q21+Q44+Q52+Q76+Q86+Q109+Q117+Q141+Q147+Q149+Q156+Q162+Q168+Q174+Q180+Q186+Q192+Q206+Q212+Q216+Q237+Q258+Q283+Q297+Q306+Q311+Q315+Q322+Q326+Q330+Q333+Q337+Q343+Q347+Q384+Q391+Q397)</f>
        <v>10345.633252937501</v>
      </c>
      <c r="R398" s="276">
        <f>R397+R391+R384+R347+R343+R337+R333+R330+R326+R322+R315+R311+R306+R297+R283+R260+R216+R212+R206+R193+R147+R143+R78</f>
        <v>268318</v>
      </c>
      <c r="S398" s="84">
        <f>SUM(S21+S44+S52+S76+S86+S109+S117+S141+S147+S149+S156+S162+S168+S174+S180+S186+S192+S206+S212+S216+S237+S258+S283+S297+S306+S311+S315+S322+S326+S330+S333+S337+S343+S347+S384+S391+S397)</f>
        <v>10829.273252937501</v>
      </c>
      <c r="T398" s="83">
        <f>T397+T391+T384+T347+T343+T337+T333+T330+T326+T322+T315+T311+T306+T297+T283+T260+T216+T212+T206+T193+T147+T143+T78</f>
        <v>183</v>
      </c>
      <c r="U398" s="84">
        <f>SUM(U21+U44+U52+U76+U86+U109+U117+U141+U147+U149+U156+U162+U168+U174+U180+U186+U192+U206+U212+U216+U237+U258+U283+U297+U306+U311+U315+U322+U326+U330+U333+U337+U343+U347+U384+U391+U397)</f>
        <v>483.64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266788</v>
      </c>
      <c r="Z398" s="84">
        <f>SUM(Z21+Z44+Z52+Z76+Z86+Z109+Z117+Z141+Z147+Z149+Z156+Z162+Z168+Z174+Z180+Z186+Z192+Z206+Z212+Z216+Z237+Z258+Z283+Z297+Z306+Z311+Z315+Z322+Z326+Z330+Z333+Z337+Z343+Z347+Z384+Z391+Z397)</f>
        <v>9502.1193000000003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266788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9985.7592999999997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8964.4166000000005</v>
      </c>
      <c r="E403" s="82"/>
      <c r="F403" s="84">
        <f>F398</f>
        <v>8015.072000000001</v>
      </c>
      <c r="G403" s="82"/>
      <c r="H403" s="82"/>
      <c r="I403" s="82"/>
      <c r="J403" s="84">
        <f>J398</f>
        <v>0</v>
      </c>
      <c r="K403" s="83"/>
      <c r="L403" s="84">
        <f>L398</f>
        <v>483.64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10345.633252937501</v>
      </c>
      <c r="R403" s="276"/>
      <c r="S403" s="84">
        <f>S398</f>
        <v>10829.273252937501</v>
      </c>
      <c r="T403" s="83"/>
      <c r="U403" s="84">
        <f>U398</f>
        <v>483.64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9502.1193000000003</v>
      </c>
      <c r="AA403" s="276"/>
      <c r="AB403" s="84">
        <f>AB398</f>
        <v>9985.7592999999997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5</v>
      </c>
      <c r="Q407" s="18">
        <f>O407*P407</f>
        <v>1350</v>
      </c>
      <c r="R407" s="92">
        <f>P407</f>
        <v>5</v>
      </c>
      <c r="S407" s="18">
        <f>L407+Q407</f>
        <v>1350</v>
      </c>
      <c r="T407" s="22"/>
      <c r="U407" s="18"/>
      <c r="V407" s="22"/>
      <c r="W407" s="18"/>
      <c r="X407" s="138">
        <v>270</v>
      </c>
      <c r="Y407" s="14">
        <v>1</v>
      </c>
      <c r="Z407" s="18">
        <f>X407*Y407</f>
        <v>270</v>
      </c>
      <c r="AA407" s="14">
        <f>Y407</f>
        <v>1</v>
      </c>
      <c r="AB407" s="18">
        <f>U407+Z407</f>
        <v>270</v>
      </c>
    </row>
    <row r="408" spans="1:28" ht="31.5">
      <c r="A408" s="8">
        <f>+A407+0.01</f>
        <v>26.020000000000003</v>
      </c>
      <c r="B408" s="22" t="s">
        <v>277</v>
      </c>
      <c r="C408" s="17">
        <v>2</v>
      </c>
      <c r="D408" s="18">
        <v>200</v>
      </c>
      <c r="E408" s="19">
        <v>2</v>
      </c>
      <c r="F408" s="18">
        <v>200</v>
      </c>
      <c r="G408" s="8">
        <f t="shared" si="511"/>
        <v>100</v>
      </c>
      <c r="H408" s="18">
        <f t="shared" si="511"/>
        <v>100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27</v>
      </c>
      <c r="Q412" s="18">
        <f t="shared" si="512"/>
        <v>81</v>
      </c>
      <c r="R412" s="92">
        <f t="shared" si="513"/>
        <v>27</v>
      </c>
      <c r="S412" s="18">
        <f t="shared" si="514"/>
        <v>81</v>
      </c>
      <c r="T412" s="22"/>
      <c r="U412" s="18"/>
      <c r="V412" s="22"/>
      <c r="W412" s="18"/>
      <c r="X412" s="21">
        <v>3</v>
      </c>
      <c r="Y412" s="14">
        <v>5</v>
      </c>
      <c r="Z412" s="18">
        <f t="shared" si="515"/>
        <v>15</v>
      </c>
      <c r="AA412" s="14">
        <f t="shared" si="516"/>
        <v>5</v>
      </c>
      <c r="AB412" s="18">
        <f t="shared" si="517"/>
        <v>15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27</v>
      </c>
      <c r="Q413" s="18">
        <f t="shared" si="512"/>
        <v>94.5</v>
      </c>
      <c r="R413" s="92">
        <f t="shared" si="513"/>
        <v>27</v>
      </c>
      <c r="S413" s="18">
        <f t="shared" si="514"/>
        <v>94.5</v>
      </c>
      <c r="T413" s="22"/>
      <c r="U413" s="18"/>
      <c r="V413" s="22"/>
      <c r="W413" s="18"/>
      <c r="X413" s="21">
        <v>3.5</v>
      </c>
      <c r="Y413" s="14">
        <v>5</v>
      </c>
      <c r="Z413" s="18">
        <f t="shared" si="515"/>
        <v>17.5</v>
      </c>
      <c r="AA413" s="14">
        <f t="shared" si="516"/>
        <v>5</v>
      </c>
      <c r="AB413" s="18">
        <f t="shared" si="517"/>
        <v>17.5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5</v>
      </c>
      <c r="Q414" s="18">
        <f t="shared" si="512"/>
        <v>3.75</v>
      </c>
      <c r="R414" s="92">
        <f t="shared" si="513"/>
        <v>5</v>
      </c>
      <c r="S414" s="18">
        <f t="shared" si="514"/>
        <v>3.75</v>
      </c>
      <c r="T414" s="22"/>
      <c r="U414" s="18"/>
      <c r="V414" s="22"/>
      <c r="W414" s="18"/>
      <c r="X414" s="21">
        <v>0.75</v>
      </c>
      <c r="Y414" s="14">
        <v>5</v>
      </c>
      <c r="Z414" s="18">
        <f t="shared" si="515"/>
        <v>3.75</v>
      </c>
      <c r="AA414" s="14">
        <f t="shared" si="516"/>
        <v>5</v>
      </c>
      <c r="AB414" s="18">
        <f t="shared" si="517"/>
        <v>3.75</v>
      </c>
    </row>
    <row r="415" spans="1:28">
      <c r="A415" s="8">
        <f t="shared" si="518"/>
        <v>26.090000000000014</v>
      </c>
      <c r="B415" s="22" t="s">
        <v>34</v>
      </c>
      <c r="C415" s="17">
        <v>2</v>
      </c>
      <c r="D415" s="18">
        <v>1.8</v>
      </c>
      <c r="E415" s="17">
        <f>C415</f>
        <v>2</v>
      </c>
      <c r="F415" s="18">
        <f>D415</f>
        <v>1.8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9</v>
      </c>
      <c r="Q415" s="18">
        <f t="shared" si="512"/>
        <v>8.1</v>
      </c>
      <c r="R415" s="92">
        <f t="shared" si="513"/>
        <v>9</v>
      </c>
      <c r="S415" s="18">
        <f t="shared" si="514"/>
        <v>8.1</v>
      </c>
      <c r="T415" s="22"/>
      <c r="U415" s="18"/>
      <c r="V415" s="22"/>
      <c r="W415" s="18"/>
      <c r="X415" s="21">
        <v>0.9</v>
      </c>
      <c r="Y415" s="14">
        <v>9</v>
      </c>
      <c r="Z415" s="18">
        <f t="shared" si="515"/>
        <v>8.1</v>
      </c>
      <c r="AA415" s="14">
        <f t="shared" si="516"/>
        <v>9</v>
      </c>
      <c r="AB415" s="18">
        <f t="shared" si="517"/>
        <v>8.1</v>
      </c>
    </row>
    <row r="416" spans="1:28" s="50" customFormat="1">
      <c r="A416" s="46"/>
      <c r="B416" s="89" t="s">
        <v>282</v>
      </c>
      <c r="C416" s="83">
        <f>SUM(C407:C415)</f>
        <v>4</v>
      </c>
      <c r="D416" s="84">
        <f>SUM(D407:D415)</f>
        <v>201.8</v>
      </c>
      <c r="E416" s="83">
        <f>SUM(E407:E415)</f>
        <v>4</v>
      </c>
      <c r="F416" s="84">
        <f>SUM(F407:F415)</f>
        <v>201.8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1537.35</v>
      </c>
      <c r="R416" s="276"/>
      <c r="S416" s="84">
        <f>SUM(S407:S415)</f>
        <v>1537.35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314.35000000000002</v>
      </c>
      <c r="AA416" s="276"/>
      <c r="AB416" s="84">
        <f>SUM(AB407:AB415)</f>
        <v>314.35000000000002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2640</v>
      </c>
      <c r="D418" s="53">
        <v>475.2</v>
      </c>
      <c r="E418" s="17">
        <f t="shared" ref="E418:F439" si="520">C418</f>
        <v>2640</v>
      </c>
      <c r="F418" s="18">
        <f t="shared" si="520"/>
        <v>475.2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3240</v>
      </c>
      <c r="Q418" s="18">
        <f t="shared" ref="Q418:Q439" si="522">O418*P418</f>
        <v>583.19999999999993</v>
      </c>
      <c r="R418" s="92">
        <f t="shared" ref="R418:R439" si="523">P418</f>
        <v>3240</v>
      </c>
      <c r="S418" s="18">
        <f t="shared" ref="S418:S439" si="524">L418+Q418</f>
        <v>583.19999999999993</v>
      </c>
      <c r="T418" s="51"/>
      <c r="U418" s="53"/>
      <c r="V418" s="51"/>
      <c r="W418" s="53"/>
      <c r="X418" s="250">
        <v>0.18</v>
      </c>
      <c r="Y418" s="312">
        <f>2790+400</f>
        <v>3190</v>
      </c>
      <c r="Z418" s="18">
        <f t="shared" ref="Z418:Z439" si="525">X418*Y418</f>
        <v>574.19999999999993</v>
      </c>
      <c r="AA418" s="14">
        <f t="shared" ref="AA418:AA439" si="526">Y418</f>
        <v>3190</v>
      </c>
      <c r="AB418" s="18">
        <f t="shared" ref="AB418:AB439" si="527">U418+Z418</f>
        <v>574.19999999999993</v>
      </c>
    </row>
    <row r="419" spans="1:28">
      <c r="A419" s="206">
        <f>+A418+0.01</f>
        <v>26.110000000000003</v>
      </c>
      <c r="B419" s="51" t="s">
        <v>285</v>
      </c>
      <c r="C419" s="52">
        <v>2640</v>
      </c>
      <c r="D419" s="53">
        <v>31.68</v>
      </c>
      <c r="E419" s="17">
        <f t="shared" si="520"/>
        <v>2640</v>
      </c>
      <c r="F419" s="18">
        <f t="shared" si="520"/>
        <v>31.68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3240</v>
      </c>
      <c r="Q419" s="18">
        <f t="shared" si="522"/>
        <v>38.880000000000003</v>
      </c>
      <c r="R419" s="92">
        <f t="shared" si="523"/>
        <v>3240</v>
      </c>
      <c r="S419" s="18">
        <f t="shared" si="524"/>
        <v>38.880000000000003</v>
      </c>
      <c r="T419" s="51"/>
      <c r="U419" s="53"/>
      <c r="V419" s="51"/>
      <c r="W419" s="53"/>
      <c r="X419" s="250">
        <v>1.2E-2</v>
      </c>
      <c r="Y419" s="312">
        <v>3190</v>
      </c>
      <c r="Z419" s="18">
        <f t="shared" si="525"/>
        <v>38.28</v>
      </c>
      <c r="AA419" s="14">
        <f t="shared" si="526"/>
        <v>3190</v>
      </c>
      <c r="AB419" s="18">
        <f t="shared" si="527"/>
        <v>38.28</v>
      </c>
    </row>
    <row r="420" spans="1:28" ht="47.25">
      <c r="A420" s="206">
        <f>+A419+0.01</f>
        <v>26.120000000000005</v>
      </c>
      <c r="B420" s="51" t="s">
        <v>286</v>
      </c>
      <c r="C420" s="52">
        <v>2640</v>
      </c>
      <c r="D420" s="53">
        <v>26.400000000000002</v>
      </c>
      <c r="E420" s="17">
        <f t="shared" si="520"/>
        <v>2640</v>
      </c>
      <c r="F420" s="18">
        <f t="shared" si="520"/>
        <v>26.400000000000002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3240</v>
      </c>
      <c r="Q420" s="18">
        <f t="shared" si="522"/>
        <v>32.4</v>
      </c>
      <c r="R420" s="92">
        <f t="shared" si="523"/>
        <v>3240</v>
      </c>
      <c r="S420" s="18">
        <f t="shared" si="524"/>
        <v>32.4</v>
      </c>
      <c r="T420" s="51"/>
      <c r="U420" s="53"/>
      <c r="V420" s="51"/>
      <c r="W420" s="53"/>
      <c r="X420" s="250">
        <v>0.01</v>
      </c>
      <c r="Y420" s="312">
        <v>3190</v>
      </c>
      <c r="Z420" s="18">
        <f t="shared" si="525"/>
        <v>31.900000000000002</v>
      </c>
      <c r="AA420" s="14">
        <f t="shared" si="526"/>
        <v>3190</v>
      </c>
      <c r="AB420" s="18">
        <f t="shared" si="527"/>
        <v>31.900000000000002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22</v>
      </c>
      <c r="D422" s="18">
        <v>66</v>
      </c>
      <c r="E422" s="17">
        <f t="shared" si="520"/>
        <v>22</v>
      </c>
      <c r="F422" s="18">
        <f t="shared" si="520"/>
        <v>66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27</v>
      </c>
      <c r="Q422" s="18">
        <f t="shared" si="522"/>
        <v>81</v>
      </c>
      <c r="R422" s="92">
        <f t="shared" si="523"/>
        <v>27</v>
      </c>
      <c r="S422" s="18">
        <f t="shared" si="524"/>
        <v>81</v>
      </c>
      <c r="T422" s="22"/>
      <c r="U422" s="18"/>
      <c r="V422" s="22"/>
      <c r="W422" s="18"/>
      <c r="X422" s="21">
        <v>3</v>
      </c>
      <c r="Y422" s="14">
        <v>27</v>
      </c>
      <c r="Z422" s="18">
        <f t="shared" si="525"/>
        <v>81</v>
      </c>
      <c r="AA422" s="14">
        <f t="shared" si="526"/>
        <v>27</v>
      </c>
      <c r="AB422" s="18">
        <f t="shared" si="527"/>
        <v>81</v>
      </c>
    </row>
    <row r="423" spans="1:28" ht="31.5">
      <c r="A423" s="206" t="s">
        <v>43</v>
      </c>
      <c r="B423" s="22" t="s">
        <v>77</v>
      </c>
      <c r="C423" s="17">
        <v>22</v>
      </c>
      <c r="D423" s="18">
        <v>66</v>
      </c>
      <c r="E423" s="17">
        <f t="shared" si="520"/>
        <v>22</v>
      </c>
      <c r="F423" s="18">
        <f t="shared" si="520"/>
        <v>66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27</v>
      </c>
      <c r="Q423" s="18">
        <f t="shared" si="522"/>
        <v>81</v>
      </c>
      <c r="R423" s="92">
        <f t="shared" si="523"/>
        <v>27</v>
      </c>
      <c r="S423" s="18">
        <f t="shared" si="524"/>
        <v>81</v>
      </c>
      <c r="T423" s="22"/>
      <c r="U423" s="18"/>
      <c r="V423" s="22"/>
      <c r="W423" s="18"/>
      <c r="X423" s="21">
        <v>3</v>
      </c>
      <c r="Y423" s="14">
        <v>27</v>
      </c>
      <c r="Z423" s="18">
        <f t="shared" si="525"/>
        <v>81</v>
      </c>
      <c r="AA423" s="14">
        <f t="shared" si="526"/>
        <v>27</v>
      </c>
      <c r="AB423" s="18">
        <f t="shared" si="527"/>
        <v>81</v>
      </c>
    </row>
    <row r="424" spans="1:28" ht="31.5">
      <c r="A424" s="206" t="s">
        <v>45</v>
      </c>
      <c r="B424" s="22" t="s">
        <v>78</v>
      </c>
      <c r="C424" s="17">
        <v>22</v>
      </c>
      <c r="D424" s="18">
        <v>211.20000000000005</v>
      </c>
      <c r="E424" s="17">
        <f t="shared" si="520"/>
        <v>22</v>
      </c>
      <c r="F424" s="18">
        <f t="shared" si="520"/>
        <v>211.20000000000005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27</v>
      </c>
      <c r="Q424" s="18">
        <f t="shared" si="522"/>
        <v>259.2</v>
      </c>
      <c r="R424" s="92">
        <f t="shared" si="523"/>
        <v>27</v>
      </c>
      <c r="S424" s="18">
        <f t="shared" si="524"/>
        <v>259.2</v>
      </c>
      <c r="T424" s="22"/>
      <c r="U424" s="18"/>
      <c r="V424" s="22"/>
      <c r="W424" s="18"/>
      <c r="X424" s="21">
        <v>9.6</v>
      </c>
      <c r="Y424" s="14">
        <v>27</v>
      </c>
      <c r="Z424" s="18">
        <f t="shared" si="525"/>
        <v>259.2</v>
      </c>
      <c r="AA424" s="14">
        <f t="shared" si="526"/>
        <v>27</v>
      </c>
      <c r="AB424" s="18">
        <f t="shared" si="527"/>
        <v>259.2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22</v>
      </c>
      <c r="D426" s="18">
        <v>39.6</v>
      </c>
      <c r="E426" s="17">
        <f t="shared" si="520"/>
        <v>22</v>
      </c>
      <c r="F426" s="18">
        <f t="shared" si="520"/>
        <v>39.6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27</v>
      </c>
      <c r="Q426" s="18">
        <f t="shared" si="522"/>
        <v>48.6</v>
      </c>
      <c r="R426" s="92">
        <f t="shared" si="523"/>
        <v>27</v>
      </c>
      <c r="S426" s="18">
        <f t="shared" si="524"/>
        <v>48.6</v>
      </c>
      <c r="T426" s="22"/>
      <c r="U426" s="18"/>
      <c r="V426" s="22"/>
      <c r="W426" s="18"/>
      <c r="X426" s="21">
        <v>1.8</v>
      </c>
      <c r="Y426" s="14">
        <v>27</v>
      </c>
      <c r="Z426" s="18">
        <f t="shared" si="525"/>
        <v>48.6</v>
      </c>
      <c r="AA426" s="14">
        <f t="shared" si="526"/>
        <v>27</v>
      </c>
      <c r="AB426" s="18">
        <f t="shared" si="527"/>
        <v>48.6</v>
      </c>
    </row>
    <row r="427" spans="1:28" ht="31.5">
      <c r="A427" s="206" t="s">
        <v>51</v>
      </c>
      <c r="B427" s="22" t="s">
        <v>50</v>
      </c>
      <c r="C427" s="17">
        <v>22</v>
      </c>
      <c r="D427" s="18">
        <v>26.4</v>
      </c>
      <c r="E427" s="17">
        <f t="shared" si="520"/>
        <v>22</v>
      </c>
      <c r="F427" s="18">
        <f t="shared" si="520"/>
        <v>26.4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27</v>
      </c>
      <c r="Q427" s="18">
        <f t="shared" si="522"/>
        <v>32.4</v>
      </c>
      <c r="R427" s="92">
        <f t="shared" si="523"/>
        <v>27</v>
      </c>
      <c r="S427" s="18">
        <f t="shared" si="524"/>
        <v>32.4</v>
      </c>
      <c r="T427" s="22"/>
      <c r="U427" s="18"/>
      <c r="V427" s="22"/>
      <c r="W427" s="18"/>
      <c r="X427" s="21">
        <v>1.2</v>
      </c>
      <c r="Y427" s="14">
        <v>27</v>
      </c>
      <c r="Z427" s="18">
        <f t="shared" si="525"/>
        <v>32.4</v>
      </c>
      <c r="AA427" s="14">
        <f t="shared" si="526"/>
        <v>27</v>
      </c>
      <c r="AB427" s="18">
        <f t="shared" si="527"/>
        <v>32.4</v>
      </c>
    </row>
    <row r="428" spans="1:28" ht="47.25">
      <c r="A428" s="206" t="s">
        <v>53</v>
      </c>
      <c r="B428" s="22" t="s">
        <v>81</v>
      </c>
      <c r="C428" s="17">
        <v>22</v>
      </c>
      <c r="D428" s="18">
        <v>26.4</v>
      </c>
      <c r="E428" s="17">
        <f t="shared" si="520"/>
        <v>22</v>
      </c>
      <c r="F428" s="18">
        <f t="shared" si="520"/>
        <v>26.4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27</v>
      </c>
      <c r="Q428" s="18">
        <f t="shared" si="522"/>
        <v>32.4</v>
      </c>
      <c r="R428" s="92">
        <f t="shared" si="523"/>
        <v>27</v>
      </c>
      <c r="S428" s="18">
        <f t="shared" si="524"/>
        <v>32.4</v>
      </c>
      <c r="T428" s="22"/>
      <c r="U428" s="18"/>
      <c r="V428" s="22"/>
      <c r="W428" s="18"/>
      <c r="X428" s="21">
        <v>1.2</v>
      </c>
      <c r="Y428" s="14">
        <v>27</v>
      </c>
      <c r="Z428" s="18">
        <f t="shared" si="525"/>
        <v>32.4</v>
      </c>
      <c r="AA428" s="14">
        <f t="shared" si="526"/>
        <v>27</v>
      </c>
      <c r="AB428" s="18">
        <f t="shared" si="527"/>
        <v>32.4</v>
      </c>
    </row>
    <row r="429" spans="1:28" ht="47.25">
      <c r="A429" s="206" t="s">
        <v>82</v>
      </c>
      <c r="B429" s="22" t="s">
        <v>83</v>
      </c>
      <c r="C429" s="17">
        <v>22</v>
      </c>
      <c r="D429" s="18">
        <v>39.6</v>
      </c>
      <c r="E429" s="17">
        <f t="shared" si="520"/>
        <v>22</v>
      </c>
      <c r="F429" s="18">
        <f t="shared" si="520"/>
        <v>39.6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27</v>
      </c>
      <c r="Q429" s="18">
        <f t="shared" si="522"/>
        <v>48.6</v>
      </c>
      <c r="R429" s="92">
        <f t="shared" si="523"/>
        <v>27</v>
      </c>
      <c r="S429" s="18">
        <f t="shared" si="524"/>
        <v>48.6</v>
      </c>
      <c r="T429" s="22"/>
      <c r="U429" s="18"/>
      <c r="V429" s="22"/>
      <c r="W429" s="18"/>
      <c r="X429" s="21">
        <v>1.8</v>
      </c>
      <c r="Y429" s="14">
        <v>27</v>
      </c>
      <c r="Z429" s="18">
        <f t="shared" si="525"/>
        <v>48.6</v>
      </c>
      <c r="AA429" s="14">
        <f t="shared" si="526"/>
        <v>27</v>
      </c>
      <c r="AB429" s="18">
        <f t="shared" si="527"/>
        <v>48.6</v>
      </c>
    </row>
    <row r="430" spans="1:28" ht="31.5">
      <c r="A430" s="206">
        <v>26.14</v>
      </c>
      <c r="B430" s="51" t="s">
        <v>287</v>
      </c>
      <c r="C430" s="52">
        <v>2640</v>
      </c>
      <c r="D430" s="53">
        <v>26.400000000000002</v>
      </c>
      <c r="E430" s="17">
        <f t="shared" si="520"/>
        <v>2640</v>
      </c>
      <c r="F430" s="18">
        <f t="shared" si="520"/>
        <v>26.400000000000002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3240</v>
      </c>
      <c r="Q430" s="18">
        <f t="shared" si="522"/>
        <v>32.4</v>
      </c>
      <c r="R430" s="92">
        <f t="shared" si="523"/>
        <v>3240</v>
      </c>
      <c r="S430" s="18">
        <f t="shared" si="524"/>
        <v>32.4</v>
      </c>
      <c r="T430" s="51"/>
      <c r="U430" s="53"/>
      <c r="V430" s="51"/>
      <c r="W430" s="53"/>
      <c r="X430" s="250">
        <v>0.01</v>
      </c>
      <c r="Y430" s="312">
        <v>3190</v>
      </c>
      <c r="Z430" s="18">
        <f t="shared" si="525"/>
        <v>31.900000000000002</v>
      </c>
      <c r="AA430" s="14">
        <f t="shared" si="526"/>
        <v>3190</v>
      </c>
      <c r="AB430" s="18">
        <f t="shared" si="527"/>
        <v>31.900000000000002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2640</v>
      </c>
      <c r="D431" s="53">
        <v>26.400000000000002</v>
      </c>
      <c r="E431" s="17">
        <f t="shared" si="520"/>
        <v>2640</v>
      </c>
      <c r="F431" s="18">
        <f t="shared" si="520"/>
        <v>26.400000000000002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3240</v>
      </c>
      <c r="Q431" s="18">
        <f t="shared" si="522"/>
        <v>32.4</v>
      </c>
      <c r="R431" s="92">
        <f t="shared" si="523"/>
        <v>3240</v>
      </c>
      <c r="S431" s="18">
        <f t="shared" si="524"/>
        <v>32.4</v>
      </c>
      <c r="T431" s="51"/>
      <c r="U431" s="53"/>
      <c r="V431" s="51"/>
      <c r="W431" s="53"/>
      <c r="X431" s="250">
        <v>0.01</v>
      </c>
      <c r="Y431" s="312">
        <v>3190</v>
      </c>
      <c r="Z431" s="18">
        <f t="shared" si="525"/>
        <v>31.900000000000002</v>
      </c>
      <c r="AA431" s="14">
        <f t="shared" si="526"/>
        <v>3190</v>
      </c>
      <c r="AB431" s="18">
        <f t="shared" si="527"/>
        <v>31.900000000000002</v>
      </c>
    </row>
    <row r="432" spans="1:28" ht="31.5">
      <c r="A432" s="206">
        <f t="shared" si="528"/>
        <v>26.160000000000004</v>
      </c>
      <c r="B432" s="51" t="s">
        <v>289</v>
      </c>
      <c r="C432" s="52">
        <v>2640</v>
      </c>
      <c r="D432" s="53">
        <v>33</v>
      </c>
      <c r="E432" s="17">
        <f t="shared" si="520"/>
        <v>2640</v>
      </c>
      <c r="F432" s="18">
        <f t="shared" si="520"/>
        <v>33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3240</v>
      </c>
      <c r="Q432" s="18">
        <f t="shared" si="522"/>
        <v>40.5</v>
      </c>
      <c r="R432" s="92">
        <f t="shared" si="523"/>
        <v>3240</v>
      </c>
      <c r="S432" s="18">
        <f t="shared" si="524"/>
        <v>40.5</v>
      </c>
      <c r="T432" s="51"/>
      <c r="U432" s="53"/>
      <c r="V432" s="51"/>
      <c r="W432" s="53"/>
      <c r="X432" s="250">
        <v>1.2500000000000001E-2</v>
      </c>
      <c r="Y432" s="312">
        <v>3190</v>
      </c>
      <c r="Z432" s="18">
        <f t="shared" si="525"/>
        <v>39.875</v>
      </c>
      <c r="AA432" s="14">
        <f t="shared" si="526"/>
        <v>3190</v>
      </c>
      <c r="AB432" s="18">
        <f t="shared" si="527"/>
        <v>39.875</v>
      </c>
    </row>
    <row r="433" spans="1:28">
      <c r="A433" s="206">
        <f t="shared" si="528"/>
        <v>26.170000000000005</v>
      </c>
      <c r="B433" s="51" t="s">
        <v>290</v>
      </c>
      <c r="C433" s="52">
        <v>2640</v>
      </c>
      <c r="D433" s="53">
        <v>19.8</v>
      </c>
      <c r="E433" s="17">
        <f t="shared" si="520"/>
        <v>2640</v>
      </c>
      <c r="F433" s="18">
        <f t="shared" si="520"/>
        <v>19.8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3240</v>
      </c>
      <c r="Q433" s="18">
        <f t="shared" si="522"/>
        <v>24.3</v>
      </c>
      <c r="R433" s="92">
        <f t="shared" si="523"/>
        <v>3240</v>
      </c>
      <c r="S433" s="18">
        <f t="shared" si="524"/>
        <v>24.3</v>
      </c>
      <c r="T433" s="51"/>
      <c r="U433" s="53"/>
      <c r="V433" s="51"/>
      <c r="W433" s="53"/>
      <c r="X433" s="250">
        <v>7.4999999999999997E-3</v>
      </c>
      <c r="Y433" s="312">
        <v>3190</v>
      </c>
      <c r="Z433" s="18">
        <f t="shared" si="525"/>
        <v>23.925000000000001</v>
      </c>
      <c r="AA433" s="14">
        <f t="shared" si="526"/>
        <v>3190</v>
      </c>
      <c r="AB433" s="18">
        <f t="shared" si="527"/>
        <v>23.925000000000001</v>
      </c>
    </row>
    <row r="434" spans="1:28" ht="31.5">
      <c r="A434" s="206">
        <f t="shared" si="528"/>
        <v>26.180000000000007</v>
      </c>
      <c r="B434" s="51" t="s">
        <v>291</v>
      </c>
      <c r="C434" s="52">
        <v>2640</v>
      </c>
      <c r="D434" s="53">
        <v>19.8</v>
      </c>
      <c r="E434" s="17">
        <f t="shared" si="520"/>
        <v>2640</v>
      </c>
      <c r="F434" s="18">
        <f t="shared" si="520"/>
        <v>19.8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3240</v>
      </c>
      <c r="Q434" s="18">
        <f t="shared" si="522"/>
        <v>24.3</v>
      </c>
      <c r="R434" s="92">
        <f t="shared" si="523"/>
        <v>3240</v>
      </c>
      <c r="S434" s="18">
        <f t="shared" si="524"/>
        <v>24.3</v>
      </c>
      <c r="T434" s="51"/>
      <c r="U434" s="53"/>
      <c r="V434" s="51"/>
      <c r="W434" s="53"/>
      <c r="X434" s="250">
        <v>7.4999999999999997E-3</v>
      </c>
      <c r="Y434" s="312">
        <v>3190</v>
      </c>
      <c r="Z434" s="18">
        <f t="shared" si="525"/>
        <v>23.925000000000001</v>
      </c>
      <c r="AA434" s="14">
        <f t="shared" si="526"/>
        <v>3190</v>
      </c>
      <c r="AB434" s="18">
        <f t="shared" si="527"/>
        <v>23.925000000000001</v>
      </c>
    </row>
    <row r="435" spans="1:28" ht="31.5">
      <c r="A435" s="206">
        <f t="shared" si="528"/>
        <v>26.190000000000008</v>
      </c>
      <c r="B435" s="51" t="s">
        <v>292</v>
      </c>
      <c r="C435" s="52">
        <v>2640</v>
      </c>
      <c r="D435" s="53">
        <v>5.28</v>
      </c>
      <c r="E435" s="17">
        <f t="shared" si="520"/>
        <v>2640</v>
      </c>
      <c r="F435" s="18">
        <f t="shared" si="520"/>
        <v>5.28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3240</v>
      </c>
      <c r="Q435" s="18">
        <f t="shared" si="522"/>
        <v>6.48</v>
      </c>
      <c r="R435" s="92">
        <f t="shared" si="523"/>
        <v>3240</v>
      </c>
      <c r="S435" s="18">
        <f t="shared" si="524"/>
        <v>6.48</v>
      </c>
      <c r="T435" s="51"/>
      <c r="U435" s="53"/>
      <c r="V435" s="51"/>
      <c r="W435" s="53"/>
      <c r="X435" s="250">
        <v>2E-3</v>
      </c>
      <c r="Y435" s="312">
        <v>3190</v>
      </c>
      <c r="Z435" s="18">
        <f t="shared" si="525"/>
        <v>6.38</v>
      </c>
      <c r="AA435" s="14">
        <f t="shared" si="526"/>
        <v>3190</v>
      </c>
      <c r="AB435" s="18">
        <f t="shared" si="527"/>
        <v>6.38</v>
      </c>
    </row>
    <row r="436" spans="1:28" ht="31.5">
      <c r="A436" s="206">
        <f t="shared" si="528"/>
        <v>26.20000000000001</v>
      </c>
      <c r="B436" s="51" t="s">
        <v>293</v>
      </c>
      <c r="C436" s="52">
        <v>2640</v>
      </c>
      <c r="D436" s="53">
        <v>5.28</v>
      </c>
      <c r="E436" s="17">
        <f t="shared" si="520"/>
        <v>2640</v>
      </c>
      <c r="F436" s="18">
        <f t="shared" si="520"/>
        <v>5.28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3240</v>
      </c>
      <c r="Q436" s="18">
        <f t="shared" si="522"/>
        <v>6.48</v>
      </c>
      <c r="R436" s="92">
        <f t="shared" si="523"/>
        <v>3240</v>
      </c>
      <c r="S436" s="18">
        <f t="shared" si="524"/>
        <v>6.48</v>
      </c>
      <c r="T436" s="51"/>
      <c r="U436" s="53"/>
      <c r="V436" s="51"/>
      <c r="W436" s="53"/>
      <c r="X436" s="250">
        <v>2E-3</v>
      </c>
      <c r="Y436" s="312">
        <v>3190</v>
      </c>
      <c r="Z436" s="18">
        <f t="shared" si="525"/>
        <v>6.38</v>
      </c>
      <c r="AA436" s="14">
        <f t="shared" si="526"/>
        <v>3190</v>
      </c>
      <c r="AB436" s="18">
        <f t="shared" si="527"/>
        <v>6.38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>
        <v>1</v>
      </c>
      <c r="D437" s="210">
        <v>2.25</v>
      </c>
      <c r="E437" s="17">
        <f t="shared" si="520"/>
        <v>1</v>
      </c>
      <c r="F437" s="18">
        <f t="shared" si="520"/>
        <v>2.25</v>
      </c>
      <c r="G437" s="211">
        <f t="shared" si="521"/>
        <v>100</v>
      </c>
      <c r="H437" s="212">
        <f t="shared" si="521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6</v>
      </c>
      <c r="Q437" s="18">
        <f t="shared" si="522"/>
        <v>10.44</v>
      </c>
      <c r="R437" s="92">
        <f t="shared" si="523"/>
        <v>6</v>
      </c>
      <c r="S437" s="18">
        <f t="shared" si="524"/>
        <v>10.44</v>
      </c>
      <c r="T437" s="208"/>
      <c r="U437" s="210"/>
      <c r="V437" s="208"/>
      <c r="W437" s="210"/>
      <c r="X437" s="259">
        <v>1.74</v>
      </c>
      <c r="Y437" s="312">
        <v>5</v>
      </c>
      <c r="Z437" s="18">
        <f t="shared" si="525"/>
        <v>8.6999999999999993</v>
      </c>
      <c r="AA437" s="14">
        <f t="shared" si="526"/>
        <v>5</v>
      </c>
      <c r="AB437" s="18">
        <f t="shared" si="527"/>
        <v>8.6999999999999993</v>
      </c>
    </row>
    <row r="438" spans="1:28" ht="31.5">
      <c r="A438" s="206">
        <f t="shared" si="528"/>
        <v>26.220000000000013</v>
      </c>
      <c r="B438" s="51" t="s">
        <v>294</v>
      </c>
      <c r="C438" s="52">
        <v>2640</v>
      </c>
      <c r="D438" s="53">
        <v>13.200000000000001</v>
      </c>
      <c r="E438" s="17">
        <f t="shared" si="520"/>
        <v>2640</v>
      </c>
      <c r="F438" s="18">
        <f t="shared" si="520"/>
        <v>13.200000000000001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3240</v>
      </c>
      <c r="Q438" s="18">
        <f t="shared" si="522"/>
        <v>16.2</v>
      </c>
      <c r="R438" s="92">
        <f t="shared" si="523"/>
        <v>3240</v>
      </c>
      <c r="S438" s="18">
        <f t="shared" si="524"/>
        <v>16.2</v>
      </c>
      <c r="T438" s="51"/>
      <c r="U438" s="53"/>
      <c r="V438" s="51"/>
      <c r="W438" s="53"/>
      <c r="X438" s="250">
        <v>5.0000000000000001E-3</v>
      </c>
      <c r="Y438" s="312">
        <v>3190</v>
      </c>
      <c r="Z438" s="18">
        <f t="shared" si="525"/>
        <v>15.950000000000001</v>
      </c>
      <c r="AA438" s="14">
        <f t="shared" si="526"/>
        <v>3190</v>
      </c>
      <c r="AB438" s="18">
        <f t="shared" si="527"/>
        <v>15.950000000000001</v>
      </c>
    </row>
    <row r="439" spans="1:28" ht="31.5">
      <c r="A439" s="206">
        <f t="shared" si="528"/>
        <v>26.230000000000015</v>
      </c>
      <c r="B439" s="51" t="s">
        <v>93</v>
      </c>
      <c r="C439" s="52">
        <v>2640</v>
      </c>
      <c r="D439" s="53">
        <v>5.28</v>
      </c>
      <c r="E439" s="17">
        <f t="shared" si="520"/>
        <v>2640</v>
      </c>
      <c r="F439" s="18">
        <f t="shared" si="520"/>
        <v>5.28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3240</v>
      </c>
      <c r="Q439" s="18">
        <f t="shared" si="522"/>
        <v>6.48</v>
      </c>
      <c r="R439" s="92">
        <f t="shared" si="523"/>
        <v>3240</v>
      </c>
      <c r="S439" s="18">
        <f t="shared" si="524"/>
        <v>6.48</v>
      </c>
      <c r="T439" s="51"/>
      <c r="U439" s="53"/>
      <c r="V439" s="51"/>
      <c r="W439" s="53"/>
      <c r="X439" s="250">
        <v>2E-3</v>
      </c>
      <c r="Y439" s="312">
        <v>3190</v>
      </c>
      <c r="Z439" s="18">
        <f t="shared" si="525"/>
        <v>6.38</v>
      </c>
      <c r="AA439" s="14">
        <f t="shared" si="526"/>
        <v>3190</v>
      </c>
      <c r="AB439" s="18">
        <f t="shared" si="527"/>
        <v>6.38</v>
      </c>
    </row>
    <row r="440" spans="1:28" s="50" customFormat="1">
      <c r="A440" s="46"/>
      <c r="B440" s="89" t="s">
        <v>295</v>
      </c>
      <c r="C440" s="82"/>
      <c r="D440" s="84">
        <f>SUM(D418:D439)</f>
        <v>1165.17</v>
      </c>
      <c r="E440" s="82"/>
      <c r="F440" s="84">
        <f>SUM(F418:F439)</f>
        <v>1165.17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1437.66</v>
      </c>
      <c r="R440" s="85"/>
      <c r="S440" s="84">
        <f>SUM(S418:S439)</f>
        <v>1437.66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3190</v>
      </c>
      <c r="Z440" s="84">
        <f>SUM(Z418:Z439)</f>
        <v>1422.8950000000004</v>
      </c>
      <c r="AA440" s="276"/>
      <c r="AB440" s="84">
        <f>SUM(AB418:AB439)</f>
        <v>1422.8950000000004</v>
      </c>
    </row>
    <row r="441" spans="1:28" s="50" customFormat="1" ht="31.5">
      <c r="A441" s="46"/>
      <c r="B441" s="89" t="s">
        <v>296</v>
      </c>
      <c r="C441" s="82"/>
      <c r="D441" s="84">
        <f>D416+D440</f>
        <v>1366.97</v>
      </c>
      <c r="E441" s="82"/>
      <c r="F441" s="84">
        <f>F416+F440</f>
        <v>1366.97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2975.01</v>
      </c>
      <c r="R441" s="85"/>
      <c r="S441" s="84">
        <f>S416+S440</f>
        <v>2975.01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3190</v>
      </c>
      <c r="Z441" s="84">
        <f>Z416+Z440</f>
        <v>1737.2450000000003</v>
      </c>
      <c r="AA441" s="276"/>
      <c r="AB441" s="84">
        <f>AB416+AB440</f>
        <v>1737.2450000000003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1366.97</v>
      </c>
      <c r="E514" s="228">
        <f t="shared" ref="E514" si="547">E440</f>
        <v>0</v>
      </c>
      <c r="F514" s="11">
        <f>F441</f>
        <v>1366.97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2975.01</v>
      </c>
      <c r="R514" s="199">
        <f>R422</f>
        <v>27</v>
      </c>
      <c r="S514" s="11">
        <f>S441</f>
        <v>2975.01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3190</v>
      </c>
      <c r="Z514" s="11">
        <f>Z441</f>
        <v>1737.2450000000003</v>
      </c>
      <c r="AA514" s="199">
        <f>AA422</f>
        <v>27</v>
      </c>
      <c r="AB514" s="11">
        <f>AB441</f>
        <v>1737.2450000000003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1366.97</v>
      </c>
      <c r="E515" s="228">
        <f t="shared" ref="E515" si="554">E514</f>
        <v>0</v>
      </c>
      <c r="F515" s="11">
        <f>F514</f>
        <v>1366.97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2975.01</v>
      </c>
      <c r="R515" s="199">
        <f t="shared" ref="R515:U515" si="558">R514</f>
        <v>27</v>
      </c>
      <c r="S515" s="11">
        <f>S514</f>
        <v>2975.01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3190</v>
      </c>
      <c r="Z515" s="11">
        <f>Z514</f>
        <v>1737.2450000000003</v>
      </c>
      <c r="AA515" s="199">
        <f t="shared" si="560"/>
        <v>27</v>
      </c>
      <c r="AB515" s="11">
        <f>AB514</f>
        <v>1737.2450000000003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10331.3866</v>
      </c>
      <c r="E516" s="228">
        <f t="shared" ref="E516" si="561">E515+E403</f>
        <v>0</v>
      </c>
      <c r="F516" s="11">
        <f>F403+F515</f>
        <v>9382.0420000000013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483.64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13320.643252937502</v>
      </c>
      <c r="R516" s="199">
        <f t="shared" ref="R516:T516" si="565">R515+R403</f>
        <v>27</v>
      </c>
      <c r="S516" s="11">
        <f>S403+S515</f>
        <v>13804.283252937501</v>
      </c>
      <c r="T516" s="228">
        <f t="shared" si="565"/>
        <v>0</v>
      </c>
      <c r="U516" s="11">
        <f>U403+U515</f>
        <v>483.64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3190</v>
      </c>
      <c r="Z516" s="11">
        <f>Z403+Z515</f>
        <v>11239.364300000001</v>
      </c>
      <c r="AA516" s="199">
        <f t="shared" si="566"/>
        <v>27</v>
      </c>
      <c r="AB516" s="11">
        <f>AB403+AB515</f>
        <v>11723.004300000001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Nalgonda&amp;C&amp;"-,Bold"&amp;18Costing Sheets for AWP&amp;&amp;B 2017-18 - SSA-RTE&amp;R&amp;"-,Bold"&amp;20Annexure-XII(Rs. in lakh)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>
    <tabColor theme="5" tint="-0.249977111117893"/>
  </sheetPr>
  <dimension ref="A1:AC517"/>
  <sheetViews>
    <sheetView showZeros="0" zoomScale="70" zoomScaleNormal="70" zoomScaleSheetLayoutView="70" workbookViewId="0">
      <pane xSplit="2" ySplit="5" topLeftCell="N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X430" sqref="X430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677</v>
      </c>
      <c r="Q145" s="18">
        <f t="shared" ref="Q145:Q146" si="141">O145*P145</f>
        <v>20.309999999999999</v>
      </c>
      <c r="R145" s="92">
        <f t="shared" ref="R145:R146" si="142">P145</f>
        <v>677</v>
      </c>
      <c r="S145" s="18">
        <f t="shared" ref="S145:S146" si="143">L145+Q145</f>
        <v>20.309999999999999</v>
      </c>
      <c r="T145" s="16"/>
      <c r="U145" s="18"/>
      <c r="V145" s="16"/>
      <c r="W145" s="18"/>
      <c r="X145" s="21">
        <v>0.03</v>
      </c>
      <c r="Y145" s="14">
        <v>677</v>
      </c>
      <c r="Z145" s="18">
        <f t="shared" ref="Z145:Z146" si="144">X145*Y145</f>
        <v>20.309999999999999</v>
      </c>
      <c r="AA145" s="14">
        <f t="shared" ref="AA145:AA146" si="145">Y145</f>
        <v>677</v>
      </c>
      <c r="AB145" s="18">
        <f t="shared" ref="AB145:AB146" si="146">U145+Z145</f>
        <v>20.309999999999999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677</v>
      </c>
      <c r="Q147" s="84">
        <f t="shared" si="149"/>
        <v>20.309999999999999</v>
      </c>
      <c r="R147" s="276">
        <f t="shared" si="149"/>
        <v>677</v>
      </c>
      <c r="S147" s="84">
        <f t="shared" si="149"/>
        <v>20.309999999999999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677</v>
      </c>
      <c r="Z147" s="84">
        <f t="shared" si="151"/>
        <v>20.309999999999999</v>
      </c>
      <c r="AA147" s="276">
        <f t="shared" si="151"/>
        <v>677</v>
      </c>
      <c r="AB147" s="84">
        <f t="shared" si="151"/>
        <v>20.309999999999999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222</v>
      </c>
      <c r="D164" s="18">
        <f>C164*O164</f>
        <v>13.32</v>
      </c>
      <c r="E164" s="19">
        <v>89</v>
      </c>
      <c r="F164" s="18"/>
      <c r="G164" s="8">
        <f t="shared" ref="G164:H167" si="182">E164/C164*100</f>
        <v>40.090090090090094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163</v>
      </c>
      <c r="Q166" s="18">
        <f t="shared" si="183"/>
        <v>4.8899999999999997</v>
      </c>
      <c r="R166" s="92">
        <f t="shared" si="184"/>
        <v>163</v>
      </c>
      <c r="S166" s="18">
        <f t="shared" si="185"/>
        <v>4.8899999999999997</v>
      </c>
      <c r="T166" s="16"/>
      <c r="U166" s="18"/>
      <c r="V166" s="16"/>
      <c r="W166" s="18"/>
      <c r="X166" s="21">
        <v>0.03</v>
      </c>
      <c r="Y166" s="14">
        <v>163</v>
      </c>
      <c r="Z166" s="18">
        <f t="shared" si="186"/>
        <v>4.8899999999999997</v>
      </c>
      <c r="AA166" s="14">
        <f t="shared" si="187"/>
        <v>163</v>
      </c>
      <c r="AB166" s="18">
        <f t="shared" si="188"/>
        <v>4.8899999999999997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222</v>
      </c>
      <c r="D168" s="84">
        <f>SUM(D164:D167)</f>
        <v>13.32</v>
      </c>
      <c r="E168" s="83">
        <f>SUM(E164:E167)</f>
        <v>89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163</v>
      </c>
      <c r="Q168" s="84">
        <f t="shared" si="191"/>
        <v>4.8899999999999997</v>
      </c>
      <c r="R168" s="276">
        <f t="shared" si="191"/>
        <v>163</v>
      </c>
      <c r="S168" s="84">
        <f t="shared" si="191"/>
        <v>4.8899999999999997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163</v>
      </c>
      <c r="Z168" s="84">
        <f t="shared" si="193"/>
        <v>4.8899999999999997</v>
      </c>
      <c r="AA168" s="276">
        <f t="shared" si="193"/>
        <v>163</v>
      </c>
      <c r="AB168" s="84">
        <f t="shared" si="193"/>
        <v>4.8899999999999997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94</v>
      </c>
      <c r="Q172" s="18">
        <f t="shared" si="195"/>
        <v>2.82</v>
      </c>
      <c r="R172" s="92">
        <f t="shared" si="196"/>
        <v>94</v>
      </c>
      <c r="S172" s="18">
        <f t="shared" si="197"/>
        <v>2.82</v>
      </c>
      <c r="T172" s="16"/>
      <c r="U172" s="18"/>
      <c r="V172" s="16"/>
      <c r="W172" s="18"/>
      <c r="X172" s="21">
        <v>0.03</v>
      </c>
      <c r="Y172" s="14">
        <v>89</v>
      </c>
      <c r="Z172" s="18">
        <f t="shared" si="198"/>
        <v>2.67</v>
      </c>
      <c r="AA172" s="14">
        <f t="shared" si="199"/>
        <v>89</v>
      </c>
      <c r="AB172" s="18">
        <f t="shared" si="200"/>
        <v>2.67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94</v>
      </c>
      <c r="Q174" s="84">
        <f t="shared" si="203"/>
        <v>2.82</v>
      </c>
      <c r="R174" s="276">
        <f t="shared" si="203"/>
        <v>94</v>
      </c>
      <c r="S174" s="84">
        <f t="shared" si="203"/>
        <v>2.82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89</v>
      </c>
      <c r="Z174" s="84">
        <f t="shared" si="205"/>
        <v>2.67</v>
      </c>
      <c r="AA174" s="276">
        <f t="shared" si="205"/>
        <v>89</v>
      </c>
      <c r="AB174" s="84">
        <f t="shared" si="205"/>
        <v>2.67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373</v>
      </c>
      <c r="D176" s="18">
        <f>C176*O176</f>
        <v>22.38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373</v>
      </c>
      <c r="Q176" s="18">
        <f t="shared" ref="Q176:Q179" si="207">O176*P176</f>
        <v>22.38</v>
      </c>
      <c r="R176" s="92">
        <f t="shared" ref="R176:R179" si="208">P176</f>
        <v>373</v>
      </c>
      <c r="S176" s="18">
        <f t="shared" ref="S176:S179" si="209">L176+Q176</f>
        <v>22.38</v>
      </c>
      <c r="T176" s="16"/>
      <c r="U176" s="18"/>
      <c r="V176" s="16"/>
      <c r="W176" s="18"/>
      <c r="X176" s="21">
        <v>0.06</v>
      </c>
      <c r="Y176" s="14">
        <v>373</v>
      </c>
      <c r="Z176" s="18">
        <f t="shared" ref="Z176:Z179" si="210">X176*Y176</f>
        <v>22.38</v>
      </c>
      <c r="AA176" s="14">
        <f t="shared" ref="AA176:AA179" si="211">Y176</f>
        <v>373</v>
      </c>
      <c r="AB176" s="18">
        <f t="shared" ref="AB176:AB179" si="212">U176+Z176</f>
        <v>22.38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373</v>
      </c>
      <c r="D180" s="84">
        <f>SUM(D176:D179)</f>
        <v>22.38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373</v>
      </c>
      <c r="Q180" s="84">
        <f t="shared" si="215"/>
        <v>22.38</v>
      </c>
      <c r="R180" s="276">
        <f t="shared" si="215"/>
        <v>373</v>
      </c>
      <c r="S180" s="84">
        <f t="shared" si="215"/>
        <v>22.38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373</v>
      </c>
      <c r="Z180" s="84">
        <f t="shared" si="217"/>
        <v>22.38</v>
      </c>
      <c r="AA180" s="276">
        <f t="shared" si="217"/>
        <v>373</v>
      </c>
      <c r="AB180" s="84">
        <f t="shared" si="217"/>
        <v>22.38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595</v>
      </c>
      <c r="D193" s="84">
        <f>D156+D162+D168+D174+D180+D186+D192</f>
        <v>35.700000000000003</v>
      </c>
      <c r="E193" s="83">
        <f>E156+E162+E168+E174+E180+E186+E192</f>
        <v>89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630</v>
      </c>
      <c r="Q193" s="84">
        <f t="shared" si="244"/>
        <v>30.089999999999996</v>
      </c>
      <c r="R193" s="276">
        <f t="shared" si="244"/>
        <v>630</v>
      </c>
      <c r="S193" s="84">
        <f t="shared" si="244"/>
        <v>30.089999999999996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625</v>
      </c>
      <c r="Z193" s="84">
        <f t="shared" si="246"/>
        <v>29.939999999999998</v>
      </c>
      <c r="AA193" s="276">
        <f t="shared" si="246"/>
        <v>625</v>
      </c>
      <c r="AB193" s="84">
        <f t="shared" si="246"/>
        <v>29.939999999999998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10508</v>
      </c>
      <c r="Q197" s="212">
        <f t="shared" ref="Q197:Q205" si="248">O197*P197</f>
        <v>15.762</v>
      </c>
      <c r="R197" s="313">
        <f t="shared" ref="R197:R205" si="249">P197</f>
        <v>10508</v>
      </c>
      <c r="S197" s="212">
        <f t="shared" ref="S197:S205" si="250">L197+Q197</f>
        <v>15.762</v>
      </c>
      <c r="T197" s="335"/>
      <c r="U197" s="212"/>
      <c r="V197" s="335"/>
      <c r="W197" s="212"/>
      <c r="X197" s="338">
        <v>1.5E-3</v>
      </c>
      <c r="Y197" s="214">
        <v>10508</v>
      </c>
      <c r="Z197" s="212">
        <f t="shared" ref="Z197:Z205" si="251">X197*Y197</f>
        <v>15.762</v>
      </c>
      <c r="AA197" s="214">
        <f t="shared" ref="AA197:AA205" si="252">Y197</f>
        <v>10508</v>
      </c>
      <c r="AB197" s="212">
        <f t="shared" ref="AB197:AB205" si="253">U197+Z197</f>
        <v>15.762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6</v>
      </c>
      <c r="Q198" s="212">
        <f t="shared" si="248"/>
        <v>9.0000000000000011E-3</v>
      </c>
      <c r="R198" s="313">
        <f t="shared" si="249"/>
        <v>6</v>
      </c>
      <c r="S198" s="212">
        <f t="shared" si="250"/>
        <v>9.0000000000000011E-3</v>
      </c>
      <c r="T198" s="335"/>
      <c r="U198" s="212"/>
      <c r="V198" s="335"/>
      <c r="W198" s="212"/>
      <c r="X198" s="338">
        <v>1.5E-3</v>
      </c>
      <c r="Y198" s="214">
        <v>6</v>
      </c>
      <c r="Z198" s="212">
        <f t="shared" si="251"/>
        <v>9.0000000000000011E-3</v>
      </c>
      <c r="AA198" s="214">
        <f t="shared" si="252"/>
        <v>6</v>
      </c>
      <c r="AB198" s="212">
        <f t="shared" si="253"/>
        <v>9.0000000000000011E-3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5</v>
      </c>
      <c r="Q199" s="212">
        <f t="shared" si="248"/>
        <v>7.4999999999999997E-3</v>
      </c>
      <c r="R199" s="313">
        <f t="shared" si="249"/>
        <v>5</v>
      </c>
      <c r="S199" s="212">
        <f t="shared" si="250"/>
        <v>7.4999999999999997E-3</v>
      </c>
      <c r="T199" s="335"/>
      <c r="U199" s="212"/>
      <c r="V199" s="335"/>
      <c r="W199" s="212"/>
      <c r="X199" s="338">
        <v>1.5E-3</v>
      </c>
      <c r="Y199" s="214">
        <v>5</v>
      </c>
      <c r="Z199" s="212">
        <f t="shared" si="251"/>
        <v>7.4999999999999997E-3</v>
      </c>
      <c r="AA199" s="214">
        <f t="shared" si="252"/>
        <v>5</v>
      </c>
      <c r="AB199" s="212">
        <f t="shared" si="253"/>
        <v>7.4999999999999997E-3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16157</v>
      </c>
      <c r="Q200" s="212">
        <f t="shared" si="248"/>
        <v>24.235500000000002</v>
      </c>
      <c r="R200" s="313">
        <f t="shared" si="249"/>
        <v>16157</v>
      </c>
      <c r="S200" s="212">
        <f t="shared" si="250"/>
        <v>24.235500000000002</v>
      </c>
      <c r="T200" s="335"/>
      <c r="U200" s="212"/>
      <c r="V200" s="335"/>
      <c r="W200" s="212"/>
      <c r="X200" s="338">
        <v>1.5E-3</v>
      </c>
      <c r="Y200" s="214">
        <v>16157</v>
      </c>
      <c r="Z200" s="212">
        <f t="shared" si="251"/>
        <v>24.235500000000002</v>
      </c>
      <c r="AA200" s="214">
        <f t="shared" si="252"/>
        <v>16157</v>
      </c>
      <c r="AB200" s="212">
        <f t="shared" si="253"/>
        <v>24.235500000000002</v>
      </c>
    </row>
    <row r="201" spans="1:28" s="339" customFormat="1">
      <c r="A201" s="211"/>
      <c r="B201" s="335" t="s">
        <v>128</v>
      </c>
      <c r="C201" s="336">
        <v>32</v>
      </c>
      <c r="D201" s="212">
        <f>C201*0.0015</f>
        <v>4.8000000000000001E-2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15</v>
      </c>
      <c r="Q201" s="212">
        <f t="shared" si="248"/>
        <v>2.2499999999999999E-2</v>
      </c>
      <c r="R201" s="313">
        <f t="shared" si="249"/>
        <v>15</v>
      </c>
      <c r="S201" s="212">
        <f t="shared" si="250"/>
        <v>2.2499999999999999E-2</v>
      </c>
      <c r="T201" s="335"/>
      <c r="U201" s="212"/>
      <c r="V201" s="335"/>
      <c r="W201" s="212"/>
      <c r="X201" s="338">
        <v>1.5E-3</v>
      </c>
      <c r="Y201" s="214">
        <v>15</v>
      </c>
      <c r="Z201" s="212">
        <f t="shared" si="251"/>
        <v>2.2499999999999999E-2</v>
      </c>
      <c r="AA201" s="214">
        <f t="shared" si="252"/>
        <v>15</v>
      </c>
      <c r="AB201" s="212">
        <f t="shared" si="253"/>
        <v>2.2499999999999999E-2</v>
      </c>
    </row>
    <row r="202" spans="1:28" s="339" customFormat="1">
      <c r="A202" s="211"/>
      <c r="B202" s="335" t="s">
        <v>129</v>
      </c>
      <c r="C202" s="336">
        <v>36</v>
      </c>
      <c r="D202" s="212">
        <f>C202*0.0015</f>
        <v>5.3999999999999999E-2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19</v>
      </c>
      <c r="Q202" s="212">
        <f t="shared" si="248"/>
        <v>2.8500000000000001E-2</v>
      </c>
      <c r="R202" s="313">
        <f t="shared" si="249"/>
        <v>19</v>
      </c>
      <c r="S202" s="212">
        <f t="shared" si="250"/>
        <v>2.8500000000000001E-2</v>
      </c>
      <c r="T202" s="335"/>
      <c r="U202" s="212"/>
      <c r="V202" s="335"/>
      <c r="W202" s="212"/>
      <c r="X202" s="338">
        <v>1.5E-3</v>
      </c>
      <c r="Y202" s="214">
        <v>19</v>
      </c>
      <c r="Z202" s="212">
        <f t="shared" si="251"/>
        <v>2.8500000000000001E-2</v>
      </c>
      <c r="AA202" s="214">
        <f t="shared" si="252"/>
        <v>19</v>
      </c>
      <c r="AB202" s="212">
        <f t="shared" si="253"/>
        <v>2.8500000000000001E-2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23766</v>
      </c>
      <c r="Q203" s="212">
        <f t="shared" si="248"/>
        <v>59.414999999999999</v>
      </c>
      <c r="R203" s="313">
        <f t="shared" si="249"/>
        <v>23766</v>
      </c>
      <c r="S203" s="212">
        <f t="shared" si="250"/>
        <v>59.414999999999999</v>
      </c>
      <c r="T203" s="335"/>
      <c r="U203" s="212"/>
      <c r="V203" s="335"/>
      <c r="W203" s="212"/>
      <c r="X203" s="338">
        <v>2.5000000000000001E-3</v>
      </c>
      <c r="Y203" s="214">
        <v>23766</v>
      </c>
      <c r="Z203" s="212">
        <f t="shared" si="251"/>
        <v>59.414999999999999</v>
      </c>
      <c r="AA203" s="214">
        <f t="shared" si="252"/>
        <v>23766</v>
      </c>
      <c r="AB203" s="212">
        <f t="shared" si="253"/>
        <v>59.414999999999999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90</v>
      </c>
      <c r="D204" s="212">
        <f>C204*0.0025</f>
        <v>0.22500000000000001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7</v>
      </c>
      <c r="Q204" s="212">
        <f t="shared" si="248"/>
        <v>1.7500000000000002E-2</v>
      </c>
      <c r="R204" s="313">
        <f t="shared" si="249"/>
        <v>7</v>
      </c>
      <c r="S204" s="212">
        <f t="shared" si="250"/>
        <v>1.7500000000000002E-2</v>
      </c>
      <c r="T204" s="335"/>
      <c r="U204" s="212"/>
      <c r="V204" s="335"/>
      <c r="W204" s="212"/>
      <c r="X204" s="338">
        <v>2.5000000000000001E-3</v>
      </c>
      <c r="Y204" s="214">
        <v>7</v>
      </c>
      <c r="Z204" s="212">
        <f t="shared" si="251"/>
        <v>1.7500000000000002E-2</v>
      </c>
      <c r="AA204" s="214">
        <f t="shared" si="252"/>
        <v>7</v>
      </c>
      <c r="AB204" s="212">
        <f t="shared" si="253"/>
        <v>1.7500000000000002E-2</v>
      </c>
    </row>
    <row r="205" spans="1:28">
      <c r="A205" s="8">
        <f>+A204+0.01</f>
        <v>7.0399999999999991</v>
      </c>
      <c r="B205" s="16" t="s">
        <v>132</v>
      </c>
      <c r="C205" s="17">
        <v>35</v>
      </c>
      <c r="D205" s="18">
        <f>C205*0.0025</f>
        <v>8.7500000000000008E-2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17</v>
      </c>
      <c r="Q205" s="18">
        <f t="shared" si="248"/>
        <v>4.2500000000000003E-2</v>
      </c>
      <c r="R205" s="92">
        <f t="shared" si="249"/>
        <v>17</v>
      </c>
      <c r="S205" s="18">
        <f t="shared" si="250"/>
        <v>4.2500000000000003E-2</v>
      </c>
      <c r="T205" s="16"/>
      <c r="U205" s="18"/>
      <c r="V205" s="16"/>
      <c r="W205" s="18"/>
      <c r="X205" s="21">
        <v>2.5000000000000001E-3</v>
      </c>
      <c r="Y205" s="14">
        <v>17</v>
      </c>
      <c r="Z205" s="18">
        <f t="shared" si="251"/>
        <v>4.2500000000000003E-2</v>
      </c>
      <c r="AA205" s="14">
        <f t="shared" si="252"/>
        <v>17</v>
      </c>
      <c r="AB205" s="18">
        <f t="shared" si="253"/>
        <v>4.2500000000000003E-2</v>
      </c>
    </row>
    <row r="206" spans="1:28" s="50" customFormat="1">
      <c r="A206" s="46"/>
      <c r="B206" s="82" t="s">
        <v>104</v>
      </c>
      <c r="C206" s="83">
        <f>SUM(C197:C205)</f>
        <v>199</v>
      </c>
      <c r="D206" s="84">
        <f>SUM(D197:D205)</f>
        <v>0.42350000000000004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50500</v>
      </c>
      <c r="Q206" s="84">
        <f t="shared" si="256"/>
        <v>99.54</v>
      </c>
      <c r="R206" s="276">
        <f t="shared" si="256"/>
        <v>50500</v>
      </c>
      <c r="S206" s="84">
        <f t="shared" si="256"/>
        <v>99.54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50500</v>
      </c>
      <c r="Z206" s="84">
        <f t="shared" si="258"/>
        <v>99.54</v>
      </c>
      <c r="AA206" s="276">
        <f t="shared" si="258"/>
        <v>50500</v>
      </c>
      <c r="AB206" s="84">
        <f t="shared" si="258"/>
        <v>99.54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24280</v>
      </c>
      <c r="D208" s="18">
        <v>97.12</v>
      </c>
      <c r="E208" s="17">
        <f>C208</f>
        <v>24280</v>
      </c>
      <c r="F208" s="18">
        <f>D208</f>
        <v>97.12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23538</v>
      </c>
      <c r="Q208" s="18">
        <f t="shared" ref="Q208:Q211" si="260">O208*P208</f>
        <v>94.152000000000001</v>
      </c>
      <c r="R208" s="92">
        <f t="shared" ref="R208:R211" si="261">P208</f>
        <v>23538</v>
      </c>
      <c r="S208" s="18">
        <f t="shared" ref="S208:S211" si="262">L208+Q208</f>
        <v>94.152000000000001</v>
      </c>
      <c r="T208" s="16"/>
      <c r="U208" s="18"/>
      <c r="V208" s="16"/>
      <c r="W208" s="18"/>
      <c r="X208" s="21">
        <v>4.0000000000000001E-3</v>
      </c>
      <c r="Y208" s="14">
        <v>23538</v>
      </c>
      <c r="Z208" s="18">
        <f t="shared" ref="Z208:Z211" si="263">X208*Y208</f>
        <v>94.152000000000001</v>
      </c>
      <c r="AA208" s="14">
        <f t="shared" ref="AA208:AA211" si="264">Y208</f>
        <v>23538</v>
      </c>
      <c r="AB208" s="18">
        <f t="shared" ref="AB208:AB211" si="265">U208+Z208</f>
        <v>94.152000000000001</v>
      </c>
    </row>
    <row r="209" spans="1:28">
      <c r="A209" s="8">
        <f>+A208+0.01</f>
        <v>8.02</v>
      </c>
      <c r="B209" s="16" t="s">
        <v>135</v>
      </c>
      <c r="C209" s="17">
        <v>7797</v>
      </c>
      <c r="D209" s="18">
        <v>31.188000000000002</v>
      </c>
      <c r="E209" s="17">
        <f t="shared" ref="E209:F211" si="266">C209</f>
        <v>7797</v>
      </c>
      <c r="F209" s="18">
        <f t="shared" si="266"/>
        <v>31.188000000000002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3372</v>
      </c>
      <c r="Q209" s="18">
        <f t="shared" si="260"/>
        <v>13.488</v>
      </c>
      <c r="R209" s="92">
        <f t="shared" si="261"/>
        <v>3372</v>
      </c>
      <c r="S209" s="18">
        <f t="shared" si="262"/>
        <v>13.488</v>
      </c>
      <c r="T209" s="16"/>
      <c r="U209" s="18"/>
      <c r="V209" s="16"/>
      <c r="W209" s="18"/>
      <c r="X209" s="21">
        <v>4.0000000000000001E-3</v>
      </c>
      <c r="Y209" s="14">
        <v>3372</v>
      </c>
      <c r="Z209" s="18">
        <f t="shared" si="263"/>
        <v>13.488</v>
      </c>
      <c r="AA209" s="14">
        <f t="shared" si="264"/>
        <v>3372</v>
      </c>
      <c r="AB209" s="18">
        <f t="shared" si="265"/>
        <v>13.488</v>
      </c>
    </row>
    <row r="210" spans="1:28">
      <c r="A210" s="8">
        <f>+A209+0.01</f>
        <v>8.0299999999999994</v>
      </c>
      <c r="B210" s="16" t="s">
        <v>136</v>
      </c>
      <c r="C210" s="17">
        <v>4107</v>
      </c>
      <c r="D210" s="18">
        <v>16.428000000000001</v>
      </c>
      <c r="E210" s="17">
        <f t="shared" si="266"/>
        <v>4107</v>
      </c>
      <c r="F210" s="18">
        <f t="shared" si="266"/>
        <v>16.428000000000001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1567</v>
      </c>
      <c r="Q210" s="18">
        <f t="shared" si="260"/>
        <v>6.2679999999999998</v>
      </c>
      <c r="R210" s="92">
        <f t="shared" si="261"/>
        <v>1567</v>
      </c>
      <c r="S210" s="18">
        <f t="shared" si="262"/>
        <v>6.2679999999999998</v>
      </c>
      <c r="T210" s="16"/>
      <c r="U210" s="18"/>
      <c r="V210" s="16"/>
      <c r="W210" s="18"/>
      <c r="X210" s="21">
        <v>4.0000000000000001E-3</v>
      </c>
      <c r="Y210" s="14">
        <v>1567</v>
      </c>
      <c r="Z210" s="18">
        <f t="shared" si="263"/>
        <v>6.2679999999999998</v>
      </c>
      <c r="AA210" s="14">
        <f t="shared" si="264"/>
        <v>1567</v>
      </c>
      <c r="AB210" s="18">
        <f t="shared" si="265"/>
        <v>6.2679999999999998</v>
      </c>
    </row>
    <row r="211" spans="1:28">
      <c r="A211" s="8">
        <f>+A210+0.01</f>
        <v>8.0399999999999991</v>
      </c>
      <c r="B211" s="16" t="s">
        <v>137</v>
      </c>
      <c r="C211" s="17">
        <v>10332</v>
      </c>
      <c r="D211" s="18">
        <v>41.328000000000003</v>
      </c>
      <c r="E211" s="17">
        <f t="shared" si="266"/>
        <v>10332</v>
      </c>
      <c r="F211" s="18">
        <f t="shared" si="266"/>
        <v>41.328000000000003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17479</v>
      </c>
      <c r="Q211" s="18">
        <f t="shared" si="260"/>
        <v>69.915999999999997</v>
      </c>
      <c r="R211" s="92">
        <f t="shared" si="261"/>
        <v>17479</v>
      </c>
      <c r="S211" s="18">
        <f t="shared" si="262"/>
        <v>69.915999999999997</v>
      </c>
      <c r="T211" s="16"/>
      <c r="U211" s="18"/>
      <c r="V211" s="16"/>
      <c r="W211" s="18"/>
      <c r="X211" s="21">
        <v>4.0000000000000001E-3</v>
      </c>
      <c r="Y211" s="14">
        <v>17479</v>
      </c>
      <c r="Z211" s="18">
        <f t="shared" si="263"/>
        <v>69.915999999999997</v>
      </c>
      <c r="AA211" s="14">
        <f t="shared" si="264"/>
        <v>17479</v>
      </c>
      <c r="AB211" s="18">
        <f t="shared" si="265"/>
        <v>69.915999999999997</v>
      </c>
    </row>
    <row r="212" spans="1:28" s="50" customFormat="1">
      <c r="A212" s="46"/>
      <c r="B212" s="82" t="s">
        <v>106</v>
      </c>
      <c r="C212" s="83">
        <f>SUM(C208:C211)</f>
        <v>46516</v>
      </c>
      <c r="D212" s="84">
        <f>SUM(D208:D211)</f>
        <v>186.06399999999999</v>
      </c>
      <c r="E212" s="83">
        <f>SUM(E208:E211)</f>
        <v>46516</v>
      </c>
      <c r="F212" s="84">
        <f>SUM(F208:F211)</f>
        <v>186.06399999999999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45956</v>
      </c>
      <c r="Q212" s="84">
        <f t="shared" si="269"/>
        <v>183.82400000000001</v>
      </c>
      <c r="R212" s="276">
        <f t="shared" si="269"/>
        <v>45956</v>
      </c>
      <c r="S212" s="84">
        <f t="shared" si="269"/>
        <v>183.82400000000001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45956</v>
      </c>
      <c r="Z212" s="84">
        <f>SUM(Z208:Z211)</f>
        <v>183.82400000000001</v>
      </c>
      <c r="AA212" s="276">
        <f>SUM(AA208:AA211)</f>
        <v>45956</v>
      </c>
      <c r="AB212" s="84">
        <f>SUM(AB208:AB211)</f>
        <v>183.82400000000001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207</v>
      </c>
      <c r="D241" s="164">
        <f>C241*0.429*12</f>
        <v>1065.636</v>
      </c>
      <c r="E241" s="163">
        <f>C241</f>
        <v>207</v>
      </c>
      <c r="F241" s="164">
        <f>D241</f>
        <v>1065.636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207</v>
      </c>
      <c r="Q241" s="18">
        <f t="shared" ref="Q241:Q254" si="299">O241*P241*12</f>
        <v>1132.7040000000002</v>
      </c>
      <c r="R241" s="92">
        <f t="shared" ref="R241:R257" si="300">P241</f>
        <v>207</v>
      </c>
      <c r="S241" s="18">
        <f t="shared" ref="S241:S257" si="301">L241+Q241</f>
        <v>1132.7040000000002</v>
      </c>
      <c r="T241" s="162"/>
      <c r="U241" s="164"/>
      <c r="V241" s="162"/>
      <c r="W241" s="164"/>
      <c r="X241" s="166">
        <v>0.45600000000000002</v>
      </c>
      <c r="Y241" s="331">
        <v>207</v>
      </c>
      <c r="Z241" s="121">
        <f>X241*Y241*12</f>
        <v>1132.7040000000002</v>
      </c>
      <c r="AA241" s="321">
        <f>Y241</f>
        <v>207</v>
      </c>
      <c r="AB241" s="121">
        <f>U241+Z241</f>
        <v>1132.7040000000002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121</v>
      </c>
      <c r="D246" s="176">
        <f>C246*0.6006*12</f>
        <v>872.07120000000009</v>
      </c>
      <c r="E246" s="163">
        <f t="shared" ref="E246:E248" si="309">C246</f>
        <v>121</v>
      </c>
      <c r="F246" s="164">
        <f t="shared" ref="F246:F248" si="310">D246</f>
        <v>872.07120000000009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121</v>
      </c>
      <c r="Q246" s="18">
        <f t="shared" si="299"/>
        <v>927.82799999999997</v>
      </c>
      <c r="R246" s="92">
        <f t="shared" si="300"/>
        <v>121</v>
      </c>
      <c r="S246" s="18">
        <f t="shared" si="301"/>
        <v>927.82799999999997</v>
      </c>
      <c r="T246" s="174"/>
      <c r="U246" s="176"/>
      <c r="V246" s="174"/>
      <c r="W246" s="176"/>
      <c r="X246" s="177">
        <v>0.63900000000000001</v>
      </c>
      <c r="Y246" s="278">
        <v>121</v>
      </c>
      <c r="Z246" s="121">
        <f t="shared" ref="Z246:Z254" si="311">X246*Y246*12</f>
        <v>927.82799999999997</v>
      </c>
      <c r="AA246" s="321">
        <f t="shared" si="306"/>
        <v>121</v>
      </c>
      <c r="AB246" s="121">
        <f t="shared" ref="AB246:AB257" si="312">U246+Z246</f>
        <v>927.82799999999997</v>
      </c>
    </row>
    <row r="247" spans="1:28" s="125" customFormat="1">
      <c r="A247" s="118"/>
      <c r="B247" s="174" t="s">
        <v>151</v>
      </c>
      <c r="C247" s="175">
        <f t="shared" si="308"/>
        <v>110</v>
      </c>
      <c r="D247" s="176">
        <f t="shared" ref="D247:D248" si="313">C247*0.6006*12</f>
        <v>792.79200000000003</v>
      </c>
      <c r="E247" s="163">
        <f t="shared" si="309"/>
        <v>110</v>
      </c>
      <c r="F247" s="164">
        <f t="shared" si="310"/>
        <v>792.79200000000003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110</v>
      </c>
      <c r="Q247" s="18">
        <f t="shared" si="299"/>
        <v>843.48</v>
      </c>
      <c r="R247" s="92">
        <f t="shared" si="300"/>
        <v>110</v>
      </c>
      <c r="S247" s="18">
        <f t="shared" si="301"/>
        <v>843.48</v>
      </c>
      <c r="T247" s="174"/>
      <c r="U247" s="176"/>
      <c r="V247" s="174"/>
      <c r="W247" s="176"/>
      <c r="X247" s="177">
        <v>0.63900000000000001</v>
      </c>
      <c r="Y247" s="278">
        <v>110</v>
      </c>
      <c r="Z247" s="121">
        <f t="shared" si="311"/>
        <v>843.48</v>
      </c>
      <c r="AA247" s="321">
        <f t="shared" si="306"/>
        <v>110</v>
      </c>
      <c r="AB247" s="121">
        <f t="shared" si="312"/>
        <v>843.48</v>
      </c>
    </row>
    <row r="248" spans="1:28" s="125" customFormat="1">
      <c r="A248" s="118"/>
      <c r="B248" s="174" t="s">
        <v>152</v>
      </c>
      <c r="C248" s="175">
        <f t="shared" si="308"/>
        <v>100</v>
      </c>
      <c r="D248" s="176">
        <f t="shared" si="313"/>
        <v>720.72</v>
      </c>
      <c r="E248" s="163">
        <f t="shared" si="309"/>
        <v>100</v>
      </c>
      <c r="F248" s="164">
        <f t="shared" si="310"/>
        <v>720.72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100</v>
      </c>
      <c r="Q248" s="18">
        <f t="shared" si="299"/>
        <v>766.8</v>
      </c>
      <c r="R248" s="92">
        <f t="shared" si="300"/>
        <v>100</v>
      </c>
      <c r="S248" s="18">
        <f t="shared" si="301"/>
        <v>766.8</v>
      </c>
      <c r="T248" s="174"/>
      <c r="U248" s="176"/>
      <c r="V248" s="174"/>
      <c r="W248" s="176"/>
      <c r="X248" s="177">
        <v>0.63900000000000001</v>
      </c>
      <c r="Y248" s="278">
        <v>100</v>
      </c>
      <c r="Z248" s="121">
        <f t="shared" si="311"/>
        <v>766.8</v>
      </c>
      <c r="AA248" s="321">
        <f t="shared" si="306"/>
        <v>100</v>
      </c>
      <c r="AB248" s="121">
        <f t="shared" si="312"/>
        <v>766.8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69</v>
      </c>
      <c r="D255" s="176">
        <f>C255*0.12*10</f>
        <v>82.8</v>
      </c>
      <c r="E255" s="163">
        <f t="shared" ref="E255:E257" si="314">C255</f>
        <v>69</v>
      </c>
      <c r="F255" s="164">
        <f t="shared" ref="F255:F257" si="315">D255</f>
        <v>82.8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69</v>
      </c>
      <c r="Q255" s="18">
        <f>O255*P255*10</f>
        <v>82.8</v>
      </c>
      <c r="R255" s="92">
        <f t="shared" si="300"/>
        <v>69</v>
      </c>
      <c r="S255" s="18">
        <f t="shared" si="301"/>
        <v>82.8</v>
      </c>
      <c r="T255" s="178"/>
      <c r="U255" s="176"/>
      <c r="V255" s="178"/>
      <c r="W255" s="176"/>
      <c r="X255" s="177">
        <v>0.12</v>
      </c>
      <c r="Y255" s="278">
        <v>69</v>
      </c>
      <c r="Z255" s="18">
        <f t="shared" ref="Z255:Z257" si="316">X255*Y255*10</f>
        <v>82.8</v>
      </c>
      <c r="AA255" s="321">
        <f t="shared" si="306"/>
        <v>69</v>
      </c>
      <c r="AB255" s="121">
        <f t="shared" si="312"/>
        <v>82.8</v>
      </c>
    </row>
    <row r="256" spans="1:28" s="125" customFormat="1">
      <c r="A256" s="118"/>
      <c r="B256" s="178" t="s">
        <v>157</v>
      </c>
      <c r="C256" s="175">
        <f t="shared" ref="C256:C257" si="317">P256</f>
        <v>28</v>
      </c>
      <c r="D256" s="176">
        <f t="shared" ref="D256:D257" si="318">C256*0.12*10</f>
        <v>33.6</v>
      </c>
      <c r="E256" s="163">
        <f t="shared" si="314"/>
        <v>28</v>
      </c>
      <c r="F256" s="164">
        <f t="shared" si="315"/>
        <v>33.6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28</v>
      </c>
      <c r="Q256" s="18">
        <f>O256*P256*10</f>
        <v>33.6</v>
      </c>
      <c r="R256" s="92">
        <f t="shared" si="300"/>
        <v>28</v>
      </c>
      <c r="S256" s="18">
        <f t="shared" si="301"/>
        <v>33.6</v>
      </c>
      <c r="T256" s="178"/>
      <c r="U256" s="176"/>
      <c r="V256" s="178"/>
      <c r="W256" s="176"/>
      <c r="X256" s="177">
        <v>0.12</v>
      </c>
      <c r="Y256" s="278">
        <v>28</v>
      </c>
      <c r="Z256" s="18">
        <f t="shared" si="316"/>
        <v>33.6</v>
      </c>
      <c r="AA256" s="321">
        <f t="shared" si="306"/>
        <v>28</v>
      </c>
      <c r="AB256" s="121">
        <f t="shared" si="312"/>
        <v>33.6</v>
      </c>
    </row>
    <row r="257" spans="1:28" s="125" customFormat="1">
      <c r="A257" s="118"/>
      <c r="B257" s="178" t="s">
        <v>167</v>
      </c>
      <c r="C257" s="175">
        <f t="shared" si="317"/>
        <v>61</v>
      </c>
      <c r="D257" s="176">
        <f t="shared" si="318"/>
        <v>73.199999999999989</v>
      </c>
      <c r="E257" s="163">
        <f t="shared" si="314"/>
        <v>61</v>
      </c>
      <c r="F257" s="164">
        <f t="shared" si="315"/>
        <v>73.199999999999989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61</v>
      </c>
      <c r="Q257" s="18">
        <f>O257*P257*10</f>
        <v>73.199999999999989</v>
      </c>
      <c r="R257" s="92">
        <f t="shared" si="300"/>
        <v>61</v>
      </c>
      <c r="S257" s="18">
        <f t="shared" si="301"/>
        <v>73.199999999999989</v>
      </c>
      <c r="T257" s="178"/>
      <c r="U257" s="176"/>
      <c r="V257" s="178"/>
      <c r="W257" s="176"/>
      <c r="X257" s="177">
        <v>0.12</v>
      </c>
      <c r="Y257" s="278">
        <v>61</v>
      </c>
      <c r="Z257" s="18">
        <f t="shared" si="316"/>
        <v>73.199999999999989</v>
      </c>
      <c r="AA257" s="321">
        <f t="shared" si="306"/>
        <v>61</v>
      </c>
      <c r="AB257" s="121">
        <f t="shared" si="312"/>
        <v>73.199999999999989</v>
      </c>
    </row>
    <row r="258" spans="1:28" s="50" customFormat="1">
      <c r="A258" s="179"/>
      <c r="B258" s="159" t="s">
        <v>106</v>
      </c>
      <c r="C258" s="160">
        <f>SUM(C241:C257)</f>
        <v>696</v>
      </c>
      <c r="D258" s="161">
        <f>SUM(D241:D257)</f>
        <v>3640.8192000000004</v>
      </c>
      <c r="E258" s="160">
        <f>SUM(E241:E257)</f>
        <v>696</v>
      </c>
      <c r="F258" s="161">
        <f>SUM(F241:F257)</f>
        <v>3640.8192000000004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696</v>
      </c>
      <c r="Q258" s="161">
        <f t="shared" si="321"/>
        <v>3860.4119999999998</v>
      </c>
      <c r="R258" s="301">
        <f t="shared" si="321"/>
        <v>696</v>
      </c>
      <c r="S258" s="161">
        <f t="shared" si="321"/>
        <v>3860.4119999999998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696</v>
      </c>
      <c r="Z258" s="161">
        <f t="shared" si="323"/>
        <v>3860.4119999999998</v>
      </c>
      <c r="AA258" s="301">
        <f t="shared" si="323"/>
        <v>696</v>
      </c>
      <c r="AB258" s="161">
        <f t="shared" si="323"/>
        <v>3860.4119999999998</v>
      </c>
    </row>
    <row r="259" spans="1:28" s="50" customFormat="1">
      <c r="A259" s="179"/>
      <c r="B259" s="180" t="s">
        <v>10</v>
      </c>
      <c r="C259" s="181">
        <f>C258</f>
        <v>696</v>
      </c>
      <c r="D259" s="182">
        <f>D258</f>
        <v>3640.8192000000004</v>
      </c>
      <c r="E259" s="181">
        <f>E258</f>
        <v>696</v>
      </c>
      <c r="F259" s="182">
        <f>F258</f>
        <v>3640.8192000000004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696</v>
      </c>
      <c r="Q259" s="182">
        <f t="shared" si="326"/>
        <v>3860.4119999999998</v>
      </c>
      <c r="R259" s="304">
        <f t="shared" si="326"/>
        <v>696</v>
      </c>
      <c r="S259" s="182">
        <f t="shared" si="326"/>
        <v>3860.4119999999998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696</v>
      </c>
      <c r="Z259" s="182">
        <f t="shared" si="328"/>
        <v>3860.4119999999998</v>
      </c>
      <c r="AA259" s="304">
        <f t="shared" si="328"/>
        <v>696</v>
      </c>
      <c r="AB259" s="182">
        <f t="shared" si="328"/>
        <v>3860.4119999999998</v>
      </c>
    </row>
    <row r="260" spans="1:28" s="50" customFormat="1">
      <c r="A260" s="179"/>
      <c r="B260" s="180" t="s">
        <v>168</v>
      </c>
      <c r="C260" s="181">
        <f>C238+C259</f>
        <v>696</v>
      </c>
      <c r="D260" s="182">
        <f>D238+D259</f>
        <v>3640.8192000000004</v>
      </c>
      <c r="E260" s="181">
        <f>E238+E259</f>
        <v>696</v>
      </c>
      <c r="F260" s="182">
        <f>F238+F259</f>
        <v>3640.8192000000004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696</v>
      </c>
      <c r="Q260" s="182">
        <f t="shared" si="331"/>
        <v>3860.4119999999998</v>
      </c>
      <c r="R260" s="304">
        <f t="shared" si="331"/>
        <v>696</v>
      </c>
      <c r="S260" s="182">
        <f t="shared" si="331"/>
        <v>3860.4119999999998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696</v>
      </c>
      <c r="Z260" s="182">
        <f t="shared" si="333"/>
        <v>3860.4119999999998</v>
      </c>
      <c r="AA260" s="304">
        <f t="shared" si="333"/>
        <v>696</v>
      </c>
      <c r="AB260" s="182">
        <f t="shared" si="333"/>
        <v>3860.4119999999998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586</v>
      </c>
      <c r="D264" s="18">
        <v>4.1020000000000003</v>
      </c>
      <c r="E264" s="19">
        <v>553</v>
      </c>
      <c r="F264" s="18">
        <v>3.87</v>
      </c>
      <c r="G264" s="241">
        <f t="shared" ref="G264:G270" si="334">E264/C264*100</f>
        <v>94.368600682593865</v>
      </c>
      <c r="H264" s="18">
        <f t="shared" ref="H264:H270" si="335">F264/D264*100</f>
        <v>94.344222330570446</v>
      </c>
      <c r="I264" s="16"/>
      <c r="J264" s="20"/>
      <c r="K264" s="16"/>
      <c r="L264" s="18"/>
      <c r="M264" s="16"/>
      <c r="N264" s="18"/>
      <c r="O264" s="21">
        <v>0.01</v>
      </c>
      <c r="P264" s="92">
        <v>662</v>
      </c>
      <c r="Q264" s="18">
        <f>O264*P264</f>
        <v>6.62</v>
      </c>
      <c r="R264" s="92">
        <f>P264</f>
        <v>662</v>
      </c>
      <c r="S264" s="18">
        <f>L264+Q264</f>
        <v>6.62</v>
      </c>
      <c r="T264" s="16"/>
      <c r="U264" s="18"/>
      <c r="V264" s="16"/>
      <c r="W264" s="18"/>
      <c r="X264" s="21">
        <v>0.01</v>
      </c>
      <c r="Y264" s="14">
        <v>662</v>
      </c>
      <c r="Z264" s="18">
        <f>X264*Y264</f>
        <v>6.62</v>
      </c>
      <c r="AA264" s="14">
        <f>Y264</f>
        <v>662</v>
      </c>
      <c r="AB264" s="18">
        <f>U264+Z264</f>
        <v>6.62</v>
      </c>
    </row>
    <row r="265" spans="1:28" s="66" customFormat="1">
      <c r="A265" s="8"/>
      <c r="B265" s="16" t="s">
        <v>172</v>
      </c>
      <c r="C265" s="17">
        <v>644</v>
      </c>
      <c r="D265" s="18">
        <v>4.508</v>
      </c>
      <c r="E265" s="19">
        <v>602</v>
      </c>
      <c r="F265" s="18">
        <v>2.71</v>
      </c>
      <c r="G265" s="241">
        <f t="shared" si="334"/>
        <v>93.478260869565219</v>
      </c>
      <c r="H265" s="18">
        <f t="shared" si="335"/>
        <v>60.115350488021292</v>
      </c>
      <c r="I265" s="16"/>
      <c r="J265" s="20"/>
      <c r="K265" s="16"/>
      <c r="L265" s="18"/>
      <c r="M265" s="16"/>
      <c r="N265" s="18"/>
      <c r="O265" s="21">
        <v>0.01</v>
      </c>
      <c r="P265" s="92">
        <v>687</v>
      </c>
      <c r="Q265" s="18">
        <f t="shared" ref="Q265:Q282" si="336">O265*P265</f>
        <v>6.87</v>
      </c>
      <c r="R265" s="92">
        <f t="shared" ref="R265:R282" si="337">P265</f>
        <v>687</v>
      </c>
      <c r="S265" s="18">
        <f t="shared" ref="S265:S282" si="338">L265+Q265</f>
        <v>6.87</v>
      </c>
      <c r="T265" s="16"/>
      <c r="U265" s="18"/>
      <c r="V265" s="16"/>
      <c r="W265" s="18"/>
      <c r="X265" s="21">
        <v>0.01</v>
      </c>
      <c r="Y265" s="14">
        <v>687</v>
      </c>
      <c r="Z265" s="18">
        <f t="shared" ref="Z265:Z270" si="339">X265*Y265</f>
        <v>6.87</v>
      </c>
      <c r="AA265" s="14">
        <f t="shared" ref="AA265:AA270" si="340">Y265</f>
        <v>687</v>
      </c>
      <c r="AB265" s="18">
        <f t="shared" ref="AB265:AB270" si="341">U265+Z265</f>
        <v>6.87</v>
      </c>
    </row>
    <row r="266" spans="1:28" s="66" customFormat="1">
      <c r="A266" s="8"/>
      <c r="B266" s="16" t="s">
        <v>173</v>
      </c>
      <c r="C266" s="17">
        <v>933</v>
      </c>
      <c r="D266" s="18">
        <v>6.5309999999999997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1004</v>
      </c>
      <c r="Q266" s="18">
        <f t="shared" si="336"/>
        <v>10.040000000000001</v>
      </c>
      <c r="R266" s="92">
        <f t="shared" si="337"/>
        <v>1004</v>
      </c>
      <c r="S266" s="18">
        <f t="shared" si="338"/>
        <v>10.040000000000001</v>
      </c>
      <c r="T266" s="16"/>
      <c r="U266" s="18"/>
      <c r="V266" s="16"/>
      <c r="W266" s="18"/>
      <c r="X266" s="21">
        <v>0.01</v>
      </c>
      <c r="Y266" s="14">
        <v>1004</v>
      </c>
      <c r="Z266" s="18">
        <f t="shared" si="339"/>
        <v>10.040000000000001</v>
      </c>
      <c r="AA266" s="14">
        <f t="shared" si="340"/>
        <v>1004</v>
      </c>
      <c r="AB266" s="18">
        <f t="shared" si="341"/>
        <v>10.040000000000001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586</v>
      </c>
      <c r="D268" s="18">
        <v>3.516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662</v>
      </c>
      <c r="Q268" s="18">
        <f t="shared" si="336"/>
        <v>6.62</v>
      </c>
      <c r="R268" s="92">
        <f t="shared" si="337"/>
        <v>662</v>
      </c>
      <c r="S268" s="18">
        <f t="shared" si="338"/>
        <v>6.62</v>
      </c>
      <c r="T268" s="16"/>
      <c r="U268" s="18"/>
      <c r="V268" s="16"/>
      <c r="W268" s="18"/>
      <c r="X268" s="21">
        <v>0.01</v>
      </c>
      <c r="Y268" s="14">
        <f>Y264</f>
        <v>662</v>
      </c>
      <c r="Z268" s="18">
        <f t="shared" si="339"/>
        <v>6.62</v>
      </c>
      <c r="AA268" s="14">
        <f t="shared" si="340"/>
        <v>662</v>
      </c>
      <c r="AB268" s="18">
        <f t="shared" si="341"/>
        <v>6.62</v>
      </c>
    </row>
    <row r="269" spans="1:28" s="66" customFormat="1">
      <c r="A269" s="8"/>
      <c r="B269" s="16" t="s">
        <v>172</v>
      </c>
      <c r="C269" s="17">
        <v>644</v>
      </c>
      <c r="D269" s="18">
        <v>3.8639999999999999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687</v>
      </c>
      <c r="Q269" s="18">
        <f t="shared" si="336"/>
        <v>6.87</v>
      </c>
      <c r="R269" s="92">
        <f t="shared" si="337"/>
        <v>687</v>
      </c>
      <c r="S269" s="18">
        <f t="shared" si="338"/>
        <v>6.87</v>
      </c>
      <c r="T269" s="16"/>
      <c r="U269" s="18"/>
      <c r="V269" s="16"/>
      <c r="W269" s="18"/>
      <c r="X269" s="21">
        <v>0.01</v>
      </c>
      <c r="Y269" s="14">
        <f>Y265</f>
        <v>687</v>
      </c>
      <c r="Z269" s="18">
        <f t="shared" si="339"/>
        <v>6.87</v>
      </c>
      <c r="AA269" s="14">
        <f t="shared" si="340"/>
        <v>687</v>
      </c>
      <c r="AB269" s="18">
        <f t="shared" si="341"/>
        <v>6.87</v>
      </c>
    </row>
    <row r="270" spans="1:28" s="66" customFormat="1">
      <c r="A270" s="8"/>
      <c r="B270" s="16" t="s">
        <v>173</v>
      </c>
      <c r="C270" s="17">
        <v>933</v>
      </c>
      <c r="D270" s="18">
        <v>5.5979999999999999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1004</v>
      </c>
      <c r="Q270" s="18">
        <f t="shared" si="336"/>
        <v>10.040000000000001</v>
      </c>
      <c r="R270" s="92">
        <f t="shared" si="337"/>
        <v>1004</v>
      </c>
      <c r="S270" s="18">
        <f t="shared" si="338"/>
        <v>10.040000000000001</v>
      </c>
      <c r="T270" s="16"/>
      <c r="U270" s="18"/>
      <c r="V270" s="16"/>
      <c r="W270" s="18"/>
      <c r="X270" s="21">
        <v>0.01</v>
      </c>
      <c r="Y270" s="14">
        <f>Y266</f>
        <v>1004</v>
      </c>
      <c r="Z270" s="18">
        <f t="shared" si="339"/>
        <v>10.040000000000001</v>
      </c>
      <c r="AA270" s="14">
        <f t="shared" si="340"/>
        <v>1004</v>
      </c>
      <c r="AB270" s="18">
        <f t="shared" si="341"/>
        <v>10.040000000000001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3</v>
      </c>
      <c r="D281" s="136">
        <v>0.06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8</v>
      </c>
      <c r="Q281" s="136">
        <f t="shared" si="336"/>
        <v>0.224</v>
      </c>
      <c r="R281" s="296">
        <f t="shared" si="337"/>
        <v>8</v>
      </c>
      <c r="S281" s="136">
        <f t="shared" si="338"/>
        <v>0.224</v>
      </c>
      <c r="T281" s="134"/>
      <c r="U281" s="136"/>
      <c r="V281" s="134"/>
      <c r="W281" s="136"/>
      <c r="X281" s="138">
        <v>0.02</v>
      </c>
      <c r="Y281" s="341">
        <v>8</v>
      </c>
      <c r="Z281" s="136">
        <f t="shared" si="343"/>
        <v>0.16</v>
      </c>
      <c r="AA281" s="341">
        <f t="shared" si="344"/>
        <v>8</v>
      </c>
      <c r="AB281" s="136">
        <f t="shared" si="345"/>
        <v>0.16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99</v>
      </c>
      <c r="Q282" s="18">
        <f t="shared" si="336"/>
        <v>1.98</v>
      </c>
      <c r="R282" s="92">
        <f t="shared" si="337"/>
        <v>99</v>
      </c>
      <c r="S282" s="18">
        <f t="shared" si="338"/>
        <v>1.98</v>
      </c>
      <c r="T282" s="16"/>
      <c r="U282" s="18"/>
      <c r="V282" s="16"/>
      <c r="W282" s="18"/>
      <c r="X282" s="21">
        <v>1.6E-2</v>
      </c>
      <c r="Y282" s="14">
        <v>99</v>
      </c>
      <c r="Z282" s="18">
        <f t="shared" si="343"/>
        <v>1.5840000000000001</v>
      </c>
      <c r="AA282" s="14">
        <f t="shared" si="344"/>
        <v>99</v>
      </c>
      <c r="AB282" s="18">
        <f t="shared" si="345"/>
        <v>1.5840000000000001</v>
      </c>
    </row>
    <row r="283" spans="1:28" s="50" customFormat="1">
      <c r="A283" s="46"/>
      <c r="B283" s="82" t="s">
        <v>106</v>
      </c>
      <c r="C283" s="83">
        <f>SUM(C268:C282)</f>
        <v>2225</v>
      </c>
      <c r="D283" s="84">
        <f>SUM(D264:D282)</f>
        <v>29.105</v>
      </c>
      <c r="E283" s="83">
        <f>SUM(E268:E282)</f>
        <v>59</v>
      </c>
      <c r="F283" s="84">
        <f>SUM(F264:F282)</f>
        <v>7.5059999999999993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2600</v>
      </c>
      <c r="Q283" s="84">
        <f t="shared" ref="Q283" si="355">SUM(Q264:Q282)</f>
        <v>52.063999999999993</v>
      </c>
      <c r="R283" s="276">
        <f t="shared" ref="R283" si="356">SUM(R268:R282)</f>
        <v>2600</v>
      </c>
      <c r="S283" s="84">
        <f t="shared" ref="S283" si="357">SUM(S264:S282)</f>
        <v>52.063999999999993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2600</v>
      </c>
      <c r="Z283" s="84">
        <f t="shared" ref="Z283" si="361">SUM(Z264:Z282)</f>
        <v>51.603999999999999</v>
      </c>
      <c r="AA283" s="276">
        <f t="shared" ref="AA283" si="362">SUM(AA268:AA282)</f>
        <v>2600</v>
      </c>
      <c r="AB283" s="84">
        <f t="shared" ref="AB283" si="363">SUM(AB264:AB282)</f>
        <v>51.603999999999999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28</v>
      </c>
      <c r="D287" s="185">
        <f>C287*12*0.16</f>
        <v>53.76</v>
      </c>
      <c r="E287" s="184">
        <f>C287</f>
        <v>28</v>
      </c>
      <c r="F287" s="185">
        <f>D287</f>
        <v>53.76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36</v>
      </c>
      <c r="Q287" s="18">
        <f>O287*P287*12</f>
        <v>76.031999999999996</v>
      </c>
      <c r="R287" s="92">
        <f t="shared" si="365"/>
        <v>36</v>
      </c>
      <c r="S287" s="18">
        <f t="shared" si="366"/>
        <v>76.031999999999996</v>
      </c>
      <c r="T287" s="183"/>
      <c r="U287" s="185"/>
      <c r="V287" s="183"/>
      <c r="W287" s="185"/>
      <c r="X287" s="188">
        <v>0.17599999999999999</v>
      </c>
      <c r="Y287" s="333">
        <v>36</v>
      </c>
      <c r="Z287" s="18">
        <f>X287*Y287*12</f>
        <v>76.031999999999996</v>
      </c>
      <c r="AA287" s="14">
        <f>Y287</f>
        <v>36</v>
      </c>
      <c r="AB287" s="18">
        <f>U287+Z287</f>
        <v>76.031999999999996</v>
      </c>
    </row>
    <row r="288" spans="1:28" s="66" customFormat="1">
      <c r="A288" s="8"/>
      <c r="B288" s="183" t="s">
        <v>188</v>
      </c>
      <c r="C288" s="184">
        <v>14</v>
      </c>
      <c r="D288" s="185">
        <f>C288*12*0.16</f>
        <v>26.88</v>
      </c>
      <c r="E288" s="184">
        <f t="shared" ref="E288:E296" si="368">C288</f>
        <v>14</v>
      </c>
      <c r="F288" s="185">
        <f t="shared" ref="F288:F296" si="369">D288</f>
        <v>26.88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18</v>
      </c>
      <c r="Q288" s="18">
        <f>O288*P288*12</f>
        <v>38.015999999999998</v>
      </c>
      <c r="R288" s="92">
        <f t="shared" si="365"/>
        <v>18</v>
      </c>
      <c r="S288" s="18">
        <f t="shared" si="366"/>
        <v>38.015999999999998</v>
      </c>
      <c r="T288" s="183"/>
      <c r="U288" s="185"/>
      <c r="V288" s="183"/>
      <c r="W288" s="185"/>
      <c r="X288" s="188">
        <v>0.17599999999999999</v>
      </c>
      <c r="Y288" s="333">
        <v>18</v>
      </c>
      <c r="Z288" s="18">
        <f t="shared" ref="Z288:Z290" si="370">X288*Y288*12</f>
        <v>38.015999999999998</v>
      </c>
      <c r="AA288" s="14">
        <f t="shared" ref="AA288:AA290" si="371">Y288</f>
        <v>18</v>
      </c>
      <c r="AB288" s="18">
        <f t="shared" ref="AB288:AB290" si="372">U288+Z288</f>
        <v>38.015999999999998</v>
      </c>
    </row>
    <row r="289" spans="1:28" s="66" customFormat="1">
      <c r="A289" s="8"/>
      <c r="B289" s="183" t="s">
        <v>189</v>
      </c>
      <c r="C289" s="184">
        <v>14</v>
      </c>
      <c r="D289" s="185">
        <f>C289*12*0.16</f>
        <v>26.88</v>
      </c>
      <c r="E289" s="184">
        <f t="shared" si="368"/>
        <v>14</v>
      </c>
      <c r="F289" s="185">
        <f t="shared" si="369"/>
        <v>26.88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18</v>
      </c>
      <c r="Q289" s="18">
        <f>O289*P289*12</f>
        <v>38.015999999999998</v>
      </c>
      <c r="R289" s="92">
        <f t="shared" si="365"/>
        <v>18</v>
      </c>
      <c r="S289" s="18">
        <f t="shared" si="366"/>
        <v>38.015999999999998</v>
      </c>
      <c r="T289" s="183"/>
      <c r="U289" s="185"/>
      <c r="V289" s="183"/>
      <c r="W289" s="185"/>
      <c r="X289" s="188">
        <v>0.17599999999999999</v>
      </c>
      <c r="Y289" s="333">
        <v>18</v>
      </c>
      <c r="Z289" s="18">
        <f t="shared" si="370"/>
        <v>38.015999999999998</v>
      </c>
      <c r="AA289" s="14">
        <f t="shared" si="371"/>
        <v>18</v>
      </c>
      <c r="AB289" s="18">
        <f t="shared" si="372"/>
        <v>38.015999999999998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18</v>
      </c>
      <c r="Q290" s="18">
        <f>O290*P290*12</f>
        <v>25.92</v>
      </c>
      <c r="R290" s="92">
        <f t="shared" si="365"/>
        <v>18</v>
      </c>
      <c r="S290" s="18">
        <f t="shared" si="366"/>
        <v>25.92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4</v>
      </c>
      <c r="Q291" s="18">
        <f>O291*P291</f>
        <v>4</v>
      </c>
      <c r="R291" s="92">
        <f t="shared" si="365"/>
        <v>4</v>
      </c>
      <c r="S291" s="18">
        <f t="shared" si="366"/>
        <v>4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14</v>
      </c>
      <c r="Q292" s="18">
        <f>O292*P292</f>
        <v>14</v>
      </c>
      <c r="R292" s="92">
        <f t="shared" si="365"/>
        <v>14</v>
      </c>
      <c r="S292" s="18">
        <f t="shared" si="366"/>
        <v>14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14</v>
      </c>
      <c r="D293" s="185">
        <f>C293*0.5</f>
        <v>7</v>
      </c>
      <c r="E293" s="184">
        <f t="shared" si="368"/>
        <v>14</v>
      </c>
      <c r="F293" s="185">
        <f t="shared" si="369"/>
        <v>7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18</v>
      </c>
      <c r="Q293" s="18">
        <f t="shared" ref="Q293:Q296" si="376">O293*P293</f>
        <v>9</v>
      </c>
      <c r="R293" s="92">
        <f t="shared" ref="R293:R296" si="377">P293</f>
        <v>18</v>
      </c>
      <c r="S293" s="18">
        <f t="shared" ref="S293:S296" si="378">L293+Q293</f>
        <v>9</v>
      </c>
      <c r="T293" s="16"/>
      <c r="U293" s="18"/>
      <c r="V293" s="16"/>
      <c r="W293" s="18"/>
      <c r="X293" s="21">
        <v>0.5</v>
      </c>
      <c r="Y293" s="14">
        <v>18</v>
      </c>
      <c r="Z293" s="18">
        <f t="shared" si="373"/>
        <v>9</v>
      </c>
      <c r="AA293" s="14">
        <f t="shared" si="374"/>
        <v>18</v>
      </c>
      <c r="AB293" s="18">
        <f t="shared" si="375"/>
        <v>9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14</v>
      </c>
      <c r="D294" s="185">
        <f>C294*0.3</f>
        <v>4.2</v>
      </c>
      <c r="E294" s="184">
        <f t="shared" si="368"/>
        <v>14</v>
      </c>
      <c r="F294" s="185">
        <f t="shared" si="369"/>
        <v>4.2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18</v>
      </c>
      <c r="Q294" s="18">
        <f t="shared" si="376"/>
        <v>5.3999999999999995</v>
      </c>
      <c r="R294" s="92">
        <f t="shared" si="377"/>
        <v>18</v>
      </c>
      <c r="S294" s="18">
        <f t="shared" si="378"/>
        <v>5.3999999999999995</v>
      </c>
      <c r="T294" s="183"/>
      <c r="U294" s="185"/>
      <c r="V294" s="183"/>
      <c r="W294" s="185"/>
      <c r="X294" s="188">
        <v>0.3</v>
      </c>
      <c r="Y294" s="333">
        <v>18</v>
      </c>
      <c r="Z294" s="18">
        <f t="shared" si="373"/>
        <v>5.3999999999999995</v>
      </c>
      <c r="AA294" s="14">
        <f t="shared" si="374"/>
        <v>18</v>
      </c>
      <c r="AB294" s="18">
        <f t="shared" si="375"/>
        <v>5.3999999999999995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18</v>
      </c>
      <c r="Q295" s="18">
        <f t="shared" si="376"/>
        <v>1.8</v>
      </c>
      <c r="R295" s="92">
        <f t="shared" si="377"/>
        <v>18</v>
      </c>
      <c r="S295" s="18">
        <f t="shared" si="378"/>
        <v>1.8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18</v>
      </c>
      <c r="Q296" s="18">
        <f t="shared" si="376"/>
        <v>1.8</v>
      </c>
      <c r="R296" s="92">
        <f t="shared" si="377"/>
        <v>18</v>
      </c>
      <c r="S296" s="18">
        <f t="shared" si="378"/>
        <v>1.8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14</v>
      </c>
      <c r="D297" s="84">
        <f>SUM(D287:D296)</f>
        <v>118.72</v>
      </c>
      <c r="E297" s="83">
        <f>E293</f>
        <v>14</v>
      </c>
      <c r="F297" s="84">
        <f>SUM(F287:F296)</f>
        <v>118.72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18</v>
      </c>
      <c r="Q297" s="84">
        <f t="shared" ref="Q297" si="386">SUM(Q287:Q296)</f>
        <v>213.98400000000001</v>
      </c>
      <c r="R297" s="276">
        <f t="shared" ref="R297" si="387">R293</f>
        <v>18</v>
      </c>
      <c r="S297" s="84">
        <f t="shared" ref="S297" si="388">SUM(S287:S296)</f>
        <v>213.98400000000001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18</v>
      </c>
      <c r="Z297" s="84">
        <f t="shared" ref="Z297" si="391">SUM(Z287:Z296)</f>
        <v>166.464</v>
      </c>
      <c r="AA297" s="276">
        <f t="shared" ref="AA297" si="392">AA293</f>
        <v>18</v>
      </c>
      <c r="AB297" s="84">
        <f t="shared" ref="AB297" si="393">SUM(AB287:AB296)</f>
        <v>166.464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51</v>
      </c>
      <c r="D299" s="18">
        <f>C299*0.162*12</f>
        <v>99.144000000000005</v>
      </c>
      <c r="E299" s="17">
        <f>C299</f>
        <v>51</v>
      </c>
      <c r="F299" s="18">
        <f>D299</f>
        <v>99.144000000000005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51</v>
      </c>
      <c r="Q299" s="18">
        <f>O299*P299*12</f>
        <v>109.05840000000001</v>
      </c>
      <c r="R299" s="92">
        <f>P299</f>
        <v>51</v>
      </c>
      <c r="S299" s="18">
        <f>L299+Q299</f>
        <v>109.05840000000001</v>
      </c>
      <c r="T299" s="16"/>
      <c r="U299" s="18"/>
      <c r="V299" s="16"/>
      <c r="W299" s="18"/>
      <c r="X299" s="21">
        <v>0.1782</v>
      </c>
      <c r="Y299" s="14">
        <v>51</v>
      </c>
      <c r="Z299" s="18">
        <f>X299*Y299*12</f>
        <v>109.05840000000001</v>
      </c>
      <c r="AA299" s="14">
        <f>Y299</f>
        <v>51</v>
      </c>
      <c r="AB299" s="18">
        <f>U299+Z299</f>
        <v>109.05840000000001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51</v>
      </c>
      <c r="Q301" s="18">
        <f t="shared" ref="Q301:Q305" si="400">O301*P301</f>
        <v>5.1000000000000005</v>
      </c>
      <c r="R301" s="92">
        <f t="shared" si="396"/>
        <v>51</v>
      </c>
      <c r="S301" s="18">
        <f t="shared" ref="S301:S305" si="401">L301+Q301</f>
        <v>5.1000000000000005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51</v>
      </c>
      <c r="D302" s="18">
        <f>C302*0.1</f>
        <v>5.1000000000000005</v>
      </c>
      <c r="E302" s="17">
        <f>C302</f>
        <v>51</v>
      </c>
      <c r="F302" s="18">
        <f>D302</f>
        <v>5.1000000000000005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51</v>
      </c>
      <c r="Q302" s="18">
        <f t="shared" si="400"/>
        <v>5.1000000000000005</v>
      </c>
      <c r="R302" s="92">
        <f t="shared" si="396"/>
        <v>51</v>
      </c>
      <c r="S302" s="18">
        <f t="shared" si="401"/>
        <v>5.1000000000000005</v>
      </c>
      <c r="T302" s="16"/>
      <c r="U302" s="18"/>
      <c r="V302" s="16"/>
      <c r="W302" s="18"/>
      <c r="X302" s="21">
        <v>0.1</v>
      </c>
      <c r="Y302" s="14">
        <v>51</v>
      </c>
      <c r="Z302" s="18">
        <f t="shared" si="402"/>
        <v>5.1000000000000005</v>
      </c>
      <c r="AA302" s="14">
        <f t="shared" si="398"/>
        <v>51</v>
      </c>
      <c r="AB302" s="18">
        <f t="shared" si="403"/>
        <v>5.1000000000000005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51</v>
      </c>
      <c r="D303" s="185">
        <f>C303*0.12</f>
        <v>6.12</v>
      </c>
      <c r="E303" s="17">
        <f>C303</f>
        <v>51</v>
      </c>
      <c r="F303" s="18">
        <f>D303</f>
        <v>6.12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51</v>
      </c>
      <c r="Q303" s="18">
        <f t="shared" si="400"/>
        <v>6.12</v>
      </c>
      <c r="R303" s="92">
        <f t="shared" si="396"/>
        <v>51</v>
      </c>
      <c r="S303" s="18">
        <f t="shared" si="401"/>
        <v>6.12</v>
      </c>
      <c r="T303" s="183"/>
      <c r="U303" s="185"/>
      <c r="V303" s="183"/>
      <c r="W303" s="185"/>
      <c r="X303" s="188">
        <v>0.12</v>
      </c>
      <c r="Y303" s="333">
        <v>51</v>
      </c>
      <c r="Z303" s="18">
        <f t="shared" si="402"/>
        <v>6.12</v>
      </c>
      <c r="AA303" s="14">
        <f t="shared" si="398"/>
        <v>51</v>
      </c>
      <c r="AB303" s="18">
        <f t="shared" si="403"/>
        <v>6.12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51</v>
      </c>
      <c r="Q304" s="18">
        <f t="shared" si="400"/>
        <v>1.53</v>
      </c>
      <c r="R304" s="92">
        <f t="shared" si="396"/>
        <v>51</v>
      </c>
      <c r="S304" s="18">
        <f t="shared" si="401"/>
        <v>1.53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51</v>
      </c>
      <c r="Q305" s="18">
        <f t="shared" si="400"/>
        <v>1.02</v>
      </c>
      <c r="R305" s="92">
        <f t="shared" si="396"/>
        <v>51</v>
      </c>
      <c r="S305" s="18">
        <f t="shared" si="401"/>
        <v>1.02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51</v>
      </c>
      <c r="D306" s="84">
        <f>SUM(D299:D305)</f>
        <v>110.364</v>
      </c>
      <c r="E306" s="83"/>
      <c r="F306" s="84">
        <f>SUM(F299:F305)</f>
        <v>110.364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51</v>
      </c>
      <c r="Q306" s="84">
        <f>SUM(Q299:Q305)</f>
        <v>127.9284</v>
      </c>
      <c r="R306" s="276">
        <f>R302</f>
        <v>51</v>
      </c>
      <c r="S306" s="84">
        <f>SUM(S299:S305)</f>
        <v>127.9284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51</v>
      </c>
      <c r="Z306" s="84">
        <f>SUM(Z299:Z305)</f>
        <v>120.2784</v>
      </c>
      <c r="AA306" s="276">
        <f>AA302</f>
        <v>51</v>
      </c>
      <c r="AB306" s="84">
        <f>SUM(AB299:AB305)</f>
        <v>120.2784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662</v>
      </c>
      <c r="Q319" s="18">
        <f>O319*P319</f>
        <v>3.31</v>
      </c>
      <c r="R319" s="92">
        <f>P319</f>
        <v>662</v>
      </c>
      <c r="S319" s="18">
        <f>L319+Q319</f>
        <v>3.31</v>
      </c>
      <c r="T319" s="127"/>
      <c r="U319" s="129"/>
      <c r="V319" s="127"/>
      <c r="W319" s="129"/>
      <c r="X319" s="131">
        <v>5.0000000000000001E-3</v>
      </c>
      <c r="Y319" s="108">
        <v>662</v>
      </c>
      <c r="Z319" s="18">
        <f t="shared" ref="Z319:Z321" si="425">X319*Y319</f>
        <v>3.31</v>
      </c>
      <c r="AA319" s="14">
        <f t="shared" ref="AA319:AA321" si="426">Y319</f>
        <v>662</v>
      </c>
      <c r="AB319" s="18">
        <f t="shared" ref="AB319:AB321" si="427">U319+Z319</f>
        <v>3.31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687</v>
      </c>
      <c r="Q320" s="18">
        <f t="shared" ref="Q320:Q321" si="428">O320*P320</f>
        <v>3.4350000000000001</v>
      </c>
      <c r="R320" s="92">
        <f t="shared" ref="R320:R321" si="429">P320</f>
        <v>687</v>
      </c>
      <c r="S320" s="18">
        <f t="shared" ref="S320:S321" si="430">L320+Q320</f>
        <v>3.4350000000000001</v>
      </c>
      <c r="T320" s="127"/>
      <c r="U320" s="129"/>
      <c r="V320" s="127"/>
      <c r="W320" s="129"/>
      <c r="X320" s="131">
        <v>5.0000000000000001E-3</v>
      </c>
      <c r="Y320" s="108">
        <v>687</v>
      </c>
      <c r="Z320" s="18">
        <f t="shared" si="425"/>
        <v>3.4350000000000001</v>
      </c>
      <c r="AA320" s="14">
        <f t="shared" si="426"/>
        <v>687</v>
      </c>
      <c r="AB320" s="18">
        <f t="shared" si="427"/>
        <v>3.4350000000000001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1004</v>
      </c>
      <c r="Q321" s="18">
        <f t="shared" si="428"/>
        <v>5.0200000000000005</v>
      </c>
      <c r="R321" s="92">
        <f t="shared" si="429"/>
        <v>1004</v>
      </c>
      <c r="S321" s="18">
        <f t="shared" si="430"/>
        <v>5.0200000000000005</v>
      </c>
      <c r="T321" s="127"/>
      <c r="U321" s="129"/>
      <c r="V321" s="127"/>
      <c r="W321" s="129"/>
      <c r="X321" s="131">
        <v>5.0000000000000001E-3</v>
      </c>
      <c r="Y321" s="108">
        <v>1004</v>
      </c>
      <c r="Z321" s="18">
        <f t="shared" si="425"/>
        <v>5.0200000000000005</v>
      </c>
      <c r="AA321" s="14">
        <f t="shared" si="426"/>
        <v>1004</v>
      </c>
      <c r="AB321" s="18">
        <f t="shared" si="427"/>
        <v>5.0200000000000005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2353</v>
      </c>
      <c r="Q322" s="84">
        <f t="shared" si="433"/>
        <v>11.765000000000001</v>
      </c>
      <c r="R322" s="276">
        <f t="shared" si="433"/>
        <v>2353</v>
      </c>
      <c r="S322" s="84">
        <f t="shared" si="433"/>
        <v>11.765000000000001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2353</v>
      </c>
      <c r="Z322" s="84">
        <f>SUM(Z319:Z321)</f>
        <v>11.765000000000001</v>
      </c>
      <c r="AA322" s="276">
        <f>SUM(AA319:AA321)</f>
        <v>2353</v>
      </c>
      <c r="AB322" s="84">
        <f>SUM(AB319:AB321)</f>
        <v>11.765000000000001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570</v>
      </c>
      <c r="D324" s="18">
        <v>28.5</v>
      </c>
      <c r="E324" s="17">
        <f t="shared" ref="E324:F325" si="435">C324</f>
        <v>570</v>
      </c>
      <c r="F324" s="18">
        <f t="shared" si="435"/>
        <v>28.5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684</v>
      </c>
      <c r="Q324" s="18">
        <f t="shared" ref="Q324:Q325" si="436">O324*P324</f>
        <v>34.200000000000003</v>
      </c>
      <c r="R324" s="92">
        <f t="shared" ref="R324:R325" si="437">P324</f>
        <v>684</v>
      </c>
      <c r="S324" s="18">
        <f t="shared" ref="S324:S325" si="438">L324+Q324</f>
        <v>34.200000000000003</v>
      </c>
      <c r="T324" s="16"/>
      <c r="U324" s="18"/>
      <c r="V324" s="16"/>
      <c r="W324" s="18"/>
      <c r="X324" s="21">
        <v>0.05</v>
      </c>
      <c r="Y324" s="14">
        <v>675</v>
      </c>
      <c r="Z324" s="18">
        <f t="shared" ref="Z324:Z325" si="439">X324*Y324</f>
        <v>33.75</v>
      </c>
      <c r="AA324" s="14">
        <f t="shared" ref="AA324:AA325" si="440">Y324</f>
        <v>675</v>
      </c>
      <c r="AB324" s="18">
        <f t="shared" ref="AB324:AB325" si="441">U324+Z324</f>
        <v>33.75</v>
      </c>
      <c r="AC324" s="343">
        <f>P324-Y324</f>
        <v>9</v>
      </c>
    </row>
    <row r="325" spans="1:29" s="66" customFormat="1">
      <c r="A325" s="8">
        <v>17.02</v>
      </c>
      <c r="B325" s="16" t="s">
        <v>205</v>
      </c>
      <c r="C325" s="17">
        <v>223</v>
      </c>
      <c r="D325" s="18">
        <v>15.610000000000001</v>
      </c>
      <c r="E325" s="17">
        <f t="shared" si="435"/>
        <v>223</v>
      </c>
      <c r="F325" s="18">
        <f t="shared" si="435"/>
        <v>15.610000000000001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257</v>
      </c>
      <c r="Q325" s="18">
        <f t="shared" si="436"/>
        <v>17.990000000000002</v>
      </c>
      <c r="R325" s="92">
        <f t="shared" si="437"/>
        <v>257</v>
      </c>
      <c r="S325" s="18">
        <f t="shared" si="438"/>
        <v>17.990000000000002</v>
      </c>
      <c r="T325" s="16"/>
      <c r="U325" s="18"/>
      <c r="V325" s="16"/>
      <c r="W325" s="18"/>
      <c r="X325" s="21">
        <v>7.0000000000000007E-2</v>
      </c>
      <c r="Y325" s="14">
        <v>253</v>
      </c>
      <c r="Z325" s="18">
        <f t="shared" si="439"/>
        <v>17.71</v>
      </c>
      <c r="AA325" s="14">
        <f t="shared" si="440"/>
        <v>253</v>
      </c>
      <c r="AB325" s="18">
        <f t="shared" si="441"/>
        <v>17.71</v>
      </c>
      <c r="AC325" s="343">
        <f>P325-Y325</f>
        <v>4</v>
      </c>
    </row>
    <row r="326" spans="1:29" s="50" customFormat="1">
      <c r="A326" s="46"/>
      <c r="B326" s="82" t="s">
        <v>106</v>
      </c>
      <c r="C326" s="83">
        <f>SUM(C324:C325)</f>
        <v>793</v>
      </c>
      <c r="D326" s="84">
        <f>SUM(D324:D325)</f>
        <v>44.11</v>
      </c>
      <c r="E326" s="83">
        <f>SUM(E324:E325)</f>
        <v>793</v>
      </c>
      <c r="F326" s="84">
        <f>SUM(F324:F325)</f>
        <v>44.11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941</v>
      </c>
      <c r="Q326" s="84">
        <f t="shared" si="444"/>
        <v>52.190000000000005</v>
      </c>
      <c r="R326" s="276">
        <f t="shared" si="444"/>
        <v>941</v>
      </c>
      <c r="S326" s="84">
        <f t="shared" si="444"/>
        <v>52.190000000000005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928</v>
      </c>
      <c r="Z326" s="84">
        <f t="shared" si="446"/>
        <v>51.46</v>
      </c>
      <c r="AA326" s="276">
        <f t="shared" si="446"/>
        <v>928</v>
      </c>
      <c r="AB326" s="84">
        <f t="shared" si="446"/>
        <v>51.46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912</v>
      </c>
      <c r="D332" s="18">
        <v>55.3</v>
      </c>
      <c r="E332" s="17">
        <f t="shared" ref="E332:F332" si="449">C332</f>
        <v>912</v>
      </c>
      <c r="F332" s="18">
        <f t="shared" si="449"/>
        <v>55.3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931</v>
      </c>
      <c r="Q332" s="18">
        <v>56.85</v>
      </c>
      <c r="R332" s="92">
        <f>P332</f>
        <v>931</v>
      </c>
      <c r="S332" s="18">
        <f>L332+Q332</f>
        <v>56.85</v>
      </c>
      <c r="T332" s="16"/>
      <c r="U332" s="18"/>
      <c r="V332" s="16"/>
      <c r="W332" s="18"/>
      <c r="X332" s="21"/>
      <c r="Y332" s="14">
        <v>931</v>
      </c>
      <c r="Z332" s="18">
        <v>56.85</v>
      </c>
      <c r="AA332" s="14">
        <f>Y332</f>
        <v>931</v>
      </c>
      <c r="AB332" s="18">
        <f>U332+Z332</f>
        <v>56.85</v>
      </c>
    </row>
    <row r="333" spans="1:29" s="50" customFormat="1">
      <c r="A333" s="46"/>
      <c r="B333" s="82" t="s">
        <v>106</v>
      </c>
      <c r="C333" s="83">
        <f>C332</f>
        <v>912</v>
      </c>
      <c r="D333" s="84">
        <f>D332</f>
        <v>55.3</v>
      </c>
      <c r="E333" s="83">
        <f>E332</f>
        <v>912</v>
      </c>
      <c r="F333" s="84">
        <f>F332</f>
        <v>55.3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931</v>
      </c>
      <c r="Q333" s="84">
        <f t="shared" si="452"/>
        <v>56.85</v>
      </c>
      <c r="R333" s="276">
        <f t="shared" si="452"/>
        <v>931</v>
      </c>
      <c r="S333" s="84">
        <f t="shared" si="452"/>
        <v>56.85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931</v>
      </c>
      <c r="Z333" s="84">
        <f>Z332</f>
        <v>56.85</v>
      </c>
      <c r="AA333" s="276">
        <f>AA332</f>
        <v>931</v>
      </c>
      <c r="AB333" s="84">
        <f>AB332</f>
        <v>56.85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1054</v>
      </c>
      <c r="D336" s="18">
        <v>31.62</v>
      </c>
      <c r="E336" s="17">
        <f>C336</f>
        <v>1054</v>
      </c>
      <c r="F336" s="18">
        <f>D336</f>
        <v>31.62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838</v>
      </c>
      <c r="Q336" s="18">
        <f>O336*P336</f>
        <v>25.14</v>
      </c>
      <c r="R336" s="92">
        <f>P336</f>
        <v>838</v>
      </c>
      <c r="S336" s="18">
        <f>L336+Q336</f>
        <v>25.14</v>
      </c>
      <c r="T336" s="16"/>
      <c r="U336" s="18"/>
      <c r="V336" s="16"/>
      <c r="W336" s="18"/>
      <c r="X336" s="21">
        <v>0.03</v>
      </c>
      <c r="Y336" s="14">
        <v>738</v>
      </c>
      <c r="Z336" s="18">
        <f t="shared" ref="Z336" si="454">X336*Y336</f>
        <v>22.14</v>
      </c>
      <c r="AA336" s="14">
        <f t="shared" ref="AA336" si="455">Y336</f>
        <v>738</v>
      </c>
      <c r="AB336" s="18">
        <f t="shared" ref="AB336" si="456">U336+Z336</f>
        <v>22.14</v>
      </c>
    </row>
    <row r="337" spans="1:28" s="50" customFormat="1">
      <c r="A337" s="46"/>
      <c r="B337" s="82" t="s">
        <v>106</v>
      </c>
      <c r="C337" s="83">
        <f>C336</f>
        <v>1054</v>
      </c>
      <c r="D337" s="84">
        <f>D336</f>
        <v>31.62</v>
      </c>
      <c r="E337" s="83">
        <f>E336</f>
        <v>1054</v>
      </c>
      <c r="F337" s="84">
        <f>F336</f>
        <v>31.62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838</v>
      </c>
      <c r="Q337" s="84">
        <f t="shared" si="459"/>
        <v>25.14</v>
      </c>
      <c r="R337" s="276">
        <f t="shared" si="459"/>
        <v>838</v>
      </c>
      <c r="S337" s="84">
        <f t="shared" si="459"/>
        <v>25.14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738</v>
      </c>
      <c r="Z337" s="84">
        <f t="shared" si="461"/>
        <v>22.14</v>
      </c>
      <c r="AA337" s="276">
        <f t="shared" si="461"/>
        <v>738</v>
      </c>
      <c r="AB337" s="84">
        <f t="shared" si="461"/>
        <v>22.14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4260</v>
      </c>
      <c r="D346" s="18">
        <v>12.780000000000001</v>
      </c>
      <c r="E346" s="17">
        <v>3618</v>
      </c>
      <c r="F346" s="18">
        <v>10.854000000000001</v>
      </c>
      <c r="G346" s="8">
        <f>E346/C346*100</f>
        <v>84.929577464788736</v>
      </c>
      <c r="H346" s="18">
        <f>F346/D346*100</f>
        <v>84.929577464788736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5646</v>
      </c>
      <c r="Q346" s="18">
        <f>O346*P346</f>
        <v>16.937999999999999</v>
      </c>
      <c r="R346" s="92">
        <f>P346</f>
        <v>5646</v>
      </c>
      <c r="S346" s="18">
        <f>L346+Q346</f>
        <v>16.937999999999999</v>
      </c>
      <c r="T346" s="16"/>
      <c r="U346" s="18"/>
      <c r="V346" s="16"/>
      <c r="W346" s="18"/>
      <c r="X346" s="21">
        <v>3.0000000000000001E-3</v>
      </c>
      <c r="Y346" s="14">
        <v>4872</v>
      </c>
      <c r="Z346" s="18">
        <f t="shared" ref="Z346" si="469">X346*Y346</f>
        <v>14.616</v>
      </c>
      <c r="AA346" s="14">
        <f t="shared" ref="AA346" si="470">Y346</f>
        <v>4872</v>
      </c>
      <c r="AB346" s="18">
        <f t="shared" ref="AB346" si="471">U346+Z346</f>
        <v>14.616</v>
      </c>
    </row>
    <row r="347" spans="1:28" s="50" customFormat="1">
      <c r="A347" s="46"/>
      <c r="B347" s="47" t="s">
        <v>104</v>
      </c>
      <c r="C347" s="48">
        <f>C346</f>
        <v>4260</v>
      </c>
      <c r="D347" s="49">
        <f>D346</f>
        <v>12.780000000000001</v>
      </c>
      <c r="E347" s="48">
        <f>E346</f>
        <v>3618</v>
      </c>
      <c r="F347" s="49">
        <f>F346</f>
        <v>10.854000000000001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5646</v>
      </c>
      <c r="Q347" s="49">
        <f t="shared" si="474"/>
        <v>16.937999999999999</v>
      </c>
      <c r="R347" s="286">
        <f t="shared" si="474"/>
        <v>5646</v>
      </c>
      <c r="S347" s="49">
        <f t="shared" si="474"/>
        <v>16.937999999999999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4872</v>
      </c>
      <c r="Z347" s="49">
        <f>Z346</f>
        <v>14.616</v>
      </c>
      <c r="AA347" s="286">
        <f>AA346</f>
        <v>4872</v>
      </c>
      <c r="AB347" s="49">
        <f>AB346</f>
        <v>14.616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2.0299999999999998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2.0299999999999998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2.0299999999999998</v>
      </c>
      <c r="T350" s="16">
        <v>0</v>
      </c>
      <c r="U350" s="18">
        <v>2.0299999999999998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2.0299999999999998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>
        <v>41.25</v>
      </c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>
        <f t="shared" si="486"/>
        <v>0</v>
      </c>
      <c r="I354" s="16"/>
      <c r="J354" s="20"/>
      <c r="K354" s="16">
        <v>0</v>
      </c>
      <c r="L354" s="18">
        <v>41.25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41.25</v>
      </c>
      <c r="T354" s="16">
        <v>0</v>
      </c>
      <c r="U354" s="18">
        <v>41.25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41.25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464.1</v>
      </c>
      <c r="E355" s="17">
        <f t="shared" si="476"/>
        <v>0</v>
      </c>
      <c r="F355" s="18">
        <f t="shared" si="477"/>
        <v>17.279999999999973</v>
      </c>
      <c r="G355" s="8" t="e">
        <f t="shared" si="486"/>
        <v>#DIV/0!</v>
      </c>
      <c r="H355" s="18">
        <f t="shared" si="486"/>
        <v>3.7233354880413643</v>
      </c>
      <c r="I355" s="16"/>
      <c r="J355" s="20"/>
      <c r="K355" s="16">
        <v>0</v>
      </c>
      <c r="L355" s="18">
        <v>446.82000000000005</v>
      </c>
      <c r="M355" s="16"/>
      <c r="N355" s="18"/>
      <c r="O355" s="138">
        <v>8.3000000000000007</v>
      </c>
      <c r="P355" s="92">
        <v>10</v>
      </c>
      <c r="Q355" s="18">
        <f t="shared" si="479"/>
        <v>83</v>
      </c>
      <c r="R355" s="92">
        <f t="shared" si="480"/>
        <v>10</v>
      </c>
      <c r="S355" s="18">
        <f t="shared" si="481"/>
        <v>529.82000000000005</v>
      </c>
      <c r="T355" s="16">
        <v>0</v>
      </c>
      <c r="U355" s="18">
        <v>446.82000000000005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446.82000000000005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81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81</v>
      </c>
      <c r="M356" s="16"/>
      <c r="N356" s="18"/>
      <c r="O356" s="138">
        <v>9.25</v>
      </c>
      <c r="P356" s="92">
        <v>3</v>
      </c>
      <c r="Q356" s="18">
        <f t="shared" si="479"/>
        <v>27.75</v>
      </c>
      <c r="R356" s="92">
        <f t="shared" si="480"/>
        <v>3</v>
      </c>
      <c r="S356" s="18">
        <f t="shared" si="481"/>
        <v>108.75</v>
      </c>
      <c r="T356" s="16">
        <v>0</v>
      </c>
      <c r="U356" s="18">
        <v>81</v>
      </c>
      <c r="V356" s="16"/>
      <c r="W356" s="18"/>
      <c r="X356" s="138">
        <v>9.25</v>
      </c>
      <c r="Y356" s="14">
        <v>2</v>
      </c>
      <c r="Z356" s="18">
        <f t="shared" si="482"/>
        <v>18.5</v>
      </c>
      <c r="AA356" s="14">
        <f t="shared" si="483"/>
        <v>2</v>
      </c>
      <c r="AB356" s="18">
        <f t="shared" si="484"/>
        <v>99.5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1</v>
      </c>
      <c r="D359" s="129">
        <v>1.95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1</v>
      </c>
      <c r="L359" s="129">
        <v>1.95</v>
      </c>
      <c r="M359" s="127"/>
      <c r="N359" s="129"/>
      <c r="O359" s="245">
        <v>2.1</v>
      </c>
      <c r="P359" s="92">
        <v>20</v>
      </c>
      <c r="Q359" s="18">
        <f t="shared" si="479"/>
        <v>42</v>
      </c>
      <c r="R359" s="92">
        <f t="shared" si="480"/>
        <v>20</v>
      </c>
      <c r="S359" s="18">
        <f t="shared" si="481"/>
        <v>43.95</v>
      </c>
      <c r="T359" s="127">
        <v>1</v>
      </c>
      <c r="U359" s="129">
        <v>1.95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1.95</v>
      </c>
    </row>
    <row r="360" spans="1:28">
      <c r="A360" s="8">
        <f t="shared" si="485"/>
        <v>23.110000000000003</v>
      </c>
      <c r="B360" s="16" t="s">
        <v>240</v>
      </c>
      <c r="C360" s="17"/>
      <c r="D360" s="18"/>
      <c r="E360" s="17">
        <f t="shared" si="476"/>
        <v>0</v>
      </c>
      <c r="F360" s="18">
        <f t="shared" si="477"/>
        <v>0</v>
      </c>
      <c r="G360" s="8" t="e">
        <f t="shared" si="486"/>
        <v>#DIV/0!</v>
      </c>
      <c r="H360" s="18" t="e">
        <f t="shared" si="486"/>
        <v>#DIV/0!</v>
      </c>
      <c r="I360" s="16"/>
      <c r="J360" s="20"/>
      <c r="K360" s="16">
        <v>0</v>
      </c>
      <c r="L360" s="18">
        <v>0</v>
      </c>
      <c r="M360" s="16"/>
      <c r="N360" s="18"/>
      <c r="O360" s="138">
        <v>2.1</v>
      </c>
      <c r="P360" s="92">
        <v>5</v>
      </c>
      <c r="Q360" s="18">
        <f t="shared" si="479"/>
        <v>10.5</v>
      </c>
      <c r="R360" s="92">
        <f t="shared" si="480"/>
        <v>5</v>
      </c>
      <c r="S360" s="18">
        <f t="shared" si="481"/>
        <v>10.5</v>
      </c>
      <c r="T360" s="16">
        <v>0</v>
      </c>
      <c r="U360" s="18">
        <v>0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0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21</v>
      </c>
      <c r="Q361" s="18">
        <f t="shared" si="479"/>
        <v>23.1</v>
      </c>
      <c r="R361" s="92">
        <f t="shared" si="480"/>
        <v>21</v>
      </c>
      <c r="S361" s="18">
        <f t="shared" si="481"/>
        <v>23.1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80</v>
      </c>
      <c r="D364" s="129">
        <v>96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80</v>
      </c>
      <c r="L364" s="129">
        <v>96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96</v>
      </c>
      <c r="T364" s="127">
        <v>80</v>
      </c>
      <c r="U364" s="129">
        <v>96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96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31.64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31.64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39.94</v>
      </c>
      <c r="T367" s="183">
        <v>0</v>
      </c>
      <c r="U367" s="185">
        <v>31.64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31.64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66</v>
      </c>
      <c r="Q370" s="18">
        <f>O370*P370</f>
        <v>17.16</v>
      </c>
      <c r="R370" s="92">
        <f>P370</f>
        <v>66</v>
      </c>
      <c r="S370" s="18">
        <f>L370+Q370</f>
        <v>17.16</v>
      </c>
      <c r="T370" s="24">
        <v>0</v>
      </c>
      <c r="U370" s="26">
        <v>0</v>
      </c>
      <c r="V370" s="24"/>
      <c r="W370" s="26"/>
      <c r="X370" s="244">
        <v>0.26</v>
      </c>
      <c r="Y370" s="14">
        <v>66</v>
      </c>
      <c r="Z370" s="18">
        <f t="shared" si="482"/>
        <v>17.16</v>
      </c>
      <c r="AA370" s="14">
        <f t="shared" si="483"/>
        <v>66</v>
      </c>
      <c r="AB370" s="18">
        <f t="shared" si="484"/>
        <v>17.16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4</v>
      </c>
      <c r="Q381" s="18">
        <f t="shared" si="487"/>
        <v>124</v>
      </c>
      <c r="R381" s="92">
        <f t="shared" si="488"/>
        <v>4</v>
      </c>
      <c r="S381" s="18">
        <f t="shared" si="489"/>
        <v>124</v>
      </c>
      <c r="T381" s="263">
        <v>0</v>
      </c>
      <c r="U381" s="265">
        <v>0</v>
      </c>
      <c r="V381" s="263"/>
      <c r="W381" s="265"/>
      <c r="X381" s="268">
        <v>31</v>
      </c>
      <c r="Y381" s="14">
        <v>2</v>
      </c>
      <c r="Z381" s="18">
        <f t="shared" si="482"/>
        <v>62</v>
      </c>
      <c r="AA381" s="14">
        <f t="shared" si="483"/>
        <v>2</v>
      </c>
      <c r="AB381" s="18">
        <f t="shared" si="484"/>
        <v>62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81</v>
      </c>
      <c r="D384" s="84">
        <f>SUM(D350:D383)</f>
        <v>717.97</v>
      </c>
      <c r="E384" s="83">
        <f>SUM(E350:E383)</f>
        <v>0</v>
      </c>
      <c r="F384" s="84">
        <f>SUM(F350:F383)</f>
        <v>17.279999999999973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81</v>
      </c>
      <c r="L384" s="84">
        <f t="shared" si="490"/>
        <v>700.69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130</v>
      </c>
      <c r="Q384" s="84">
        <f t="shared" si="491"/>
        <v>335.81</v>
      </c>
      <c r="R384" s="276">
        <f t="shared" si="491"/>
        <v>130</v>
      </c>
      <c r="S384" s="84">
        <f t="shared" si="491"/>
        <v>1036.5</v>
      </c>
      <c r="T384" s="83">
        <f t="shared" si="491"/>
        <v>81</v>
      </c>
      <c r="U384" s="84">
        <f t="shared" si="491"/>
        <v>700.69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70</v>
      </c>
      <c r="Z384" s="84">
        <f t="shared" si="492"/>
        <v>97.66</v>
      </c>
      <c r="AA384" s="276">
        <f t="shared" si="492"/>
        <v>70</v>
      </c>
      <c r="AB384" s="84">
        <f t="shared" si="492"/>
        <v>798.35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307.43763749999999</v>
      </c>
      <c r="R388" s="92"/>
      <c r="S388" s="18">
        <f>Q388</f>
        <v>307.43763749999999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307.43763749999999</v>
      </c>
      <c r="R391" s="276">
        <f t="shared" si="500"/>
        <v>0</v>
      </c>
      <c r="S391" s="84">
        <f t="shared" si="500"/>
        <v>307.43763749999999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28.04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934</v>
      </c>
      <c r="Q393" s="129">
        <v>34.576000000000001</v>
      </c>
      <c r="R393" s="92">
        <f>P393</f>
        <v>934</v>
      </c>
      <c r="S393" s="18">
        <f>Q393</f>
        <v>34.576000000000001</v>
      </c>
      <c r="T393" s="127"/>
      <c r="U393" s="129"/>
      <c r="V393" s="127"/>
      <c r="W393" s="129"/>
      <c r="X393" s="131"/>
      <c r="Y393" s="108">
        <v>934</v>
      </c>
      <c r="Z393" s="129">
        <v>34.576000000000001</v>
      </c>
      <c r="AA393" s="14">
        <f t="shared" ref="AA393:AA396" si="503">Y393</f>
        <v>934</v>
      </c>
      <c r="AB393" s="18">
        <f t="shared" ref="AB393:AB396" si="504">U393+Z393</f>
        <v>34.576000000000001</v>
      </c>
    </row>
    <row r="394" spans="1:29">
      <c r="A394" s="126"/>
      <c r="B394" s="127" t="s">
        <v>172</v>
      </c>
      <c r="C394" s="128"/>
      <c r="D394" s="129">
        <v>4.62</v>
      </c>
      <c r="E394" s="189">
        <v>24667</v>
      </c>
      <c r="F394" s="129">
        <v>1.48</v>
      </c>
      <c r="G394" s="8" t="e">
        <f t="shared" si="502"/>
        <v>#DIV/0!</v>
      </c>
      <c r="H394" s="18">
        <f t="shared" si="502"/>
        <v>32.034632034632033</v>
      </c>
      <c r="I394" s="127"/>
      <c r="J394" s="130"/>
      <c r="K394" s="127"/>
      <c r="L394" s="129"/>
      <c r="M394" s="127"/>
      <c r="N394" s="129"/>
      <c r="O394" s="131"/>
      <c r="P394" s="277">
        <v>6887</v>
      </c>
      <c r="Q394" s="129">
        <v>8.2639999999999993</v>
      </c>
      <c r="R394" s="92">
        <f t="shared" ref="R394:R396" si="505">P394</f>
        <v>6887</v>
      </c>
      <c r="S394" s="18">
        <f t="shared" ref="S394:S396" si="506">Q394</f>
        <v>8.2639999999999993</v>
      </c>
      <c r="T394" s="127"/>
      <c r="U394" s="129"/>
      <c r="V394" s="127"/>
      <c r="W394" s="129"/>
      <c r="X394" s="131"/>
      <c r="Y394" s="108">
        <v>6887</v>
      </c>
      <c r="Z394" s="129">
        <v>8.2639999999999993</v>
      </c>
      <c r="AA394" s="14">
        <f t="shared" si="503"/>
        <v>6887</v>
      </c>
      <c r="AB394" s="18">
        <f t="shared" si="504"/>
        <v>8.2639999999999993</v>
      </c>
    </row>
    <row r="395" spans="1:29">
      <c r="A395" s="126"/>
      <c r="B395" s="127" t="s">
        <v>173</v>
      </c>
      <c r="C395" s="128"/>
      <c r="D395" s="129">
        <v>51.73</v>
      </c>
      <c r="E395" s="189">
        <v>20679</v>
      </c>
      <c r="F395" s="129">
        <v>1.65</v>
      </c>
      <c r="G395" s="8" t="e">
        <f t="shared" si="502"/>
        <v>#DIV/0!</v>
      </c>
      <c r="H395" s="18">
        <f t="shared" si="502"/>
        <v>3.1896385076358009</v>
      </c>
      <c r="I395" s="127"/>
      <c r="J395" s="130"/>
      <c r="K395" s="127"/>
      <c r="L395" s="129"/>
      <c r="M395" s="127"/>
      <c r="N395" s="129"/>
      <c r="O395" s="131"/>
      <c r="P395" s="277">
        <v>259</v>
      </c>
      <c r="Q395" s="129">
        <v>71.400000000000006</v>
      </c>
      <c r="R395" s="92">
        <f t="shared" si="505"/>
        <v>259</v>
      </c>
      <c r="S395" s="18">
        <f t="shared" si="506"/>
        <v>71.400000000000006</v>
      </c>
      <c r="T395" s="127"/>
      <c r="U395" s="129"/>
      <c r="V395" s="127"/>
      <c r="W395" s="129"/>
      <c r="X395" s="131"/>
      <c r="Y395" s="108">
        <v>259</v>
      </c>
      <c r="Z395" s="129">
        <v>71.400000000000006</v>
      </c>
      <c r="AA395" s="14">
        <f t="shared" si="503"/>
        <v>259</v>
      </c>
      <c r="AB395" s="18">
        <f t="shared" si="504"/>
        <v>71.400000000000006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45.456850687500001</v>
      </c>
      <c r="R396" s="92">
        <f t="shared" si="505"/>
        <v>0</v>
      </c>
      <c r="S396" s="18">
        <f t="shared" si="506"/>
        <v>45.456850687500001</v>
      </c>
      <c r="T396" s="16"/>
      <c r="U396" s="18"/>
      <c r="V396" s="16"/>
      <c r="W396" s="18"/>
      <c r="X396" s="21"/>
      <c r="Y396" s="14"/>
      <c r="Z396" s="18">
        <v>33</v>
      </c>
      <c r="AA396" s="14">
        <f t="shared" si="503"/>
        <v>0</v>
      </c>
      <c r="AB396" s="18">
        <f t="shared" si="504"/>
        <v>33</v>
      </c>
    </row>
    <row r="397" spans="1:29" s="50" customFormat="1">
      <c r="A397" s="46"/>
      <c r="B397" s="82" t="s">
        <v>106</v>
      </c>
      <c r="C397" s="83"/>
      <c r="D397" s="84">
        <f>SUM(D393:D396)</f>
        <v>108.22199999999998</v>
      </c>
      <c r="E397" s="83">
        <f>SUM(E393:E396)</f>
        <v>45346</v>
      </c>
      <c r="F397" s="84">
        <f>SUM(F393:F396)</f>
        <v>3.13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8080</v>
      </c>
      <c r="Q397" s="84">
        <f t="shared" si="508"/>
        <v>159.69685068750002</v>
      </c>
      <c r="R397" s="276">
        <f t="shared" si="508"/>
        <v>8080</v>
      </c>
      <c r="S397" s="84">
        <f t="shared" si="508"/>
        <v>159.69685068750002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8080</v>
      </c>
      <c r="Z397" s="84">
        <f>SUM(Z393:Z396)</f>
        <v>147.24</v>
      </c>
      <c r="AA397" s="276">
        <f>SUM(AA393:AA396)</f>
        <v>8080</v>
      </c>
      <c r="AB397" s="84">
        <f>SUM(AB393:AB396)</f>
        <v>147.24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5260.5082999999995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4238.2672000000002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81</v>
      </c>
      <c r="L398" s="84">
        <f>SUM(L21+L44+L52+L76+L86+L109+L117+L141+L147+L149+L156+L162+L168+L174+L180+L186+L192+L206+L212+L216+L237+L258+L283+L297+L306+L311+L315+L322+L326+L330+L333+L337+L343+L347+L384+L391+L397)</f>
        <v>700.69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120069</v>
      </c>
      <c r="Q398" s="84">
        <f>SUM(Q21+Q44+Q52+Q76+Q86+Q109+Q117+Q141+Q147+Q149+Q156+Q162+Q168+Q174+Q180+Q186+Q192+Q206+Q212+Q216+Q237+Q258+Q283+Q297+Q306+Q311+Q315+Q322+Q326+Q330+Q333+Q337+Q343+Q347+Q384+Q391+Q397)</f>
        <v>5711.5798881875016</v>
      </c>
      <c r="R398" s="276">
        <f>R397+R391+R384+R347+R343+R337+R333+R330+R326+R322+R315+R311+R306+R297+R283+R260+R216+R212+R206+R193+R147+R143+R78</f>
        <v>120069</v>
      </c>
      <c r="S398" s="84">
        <f>SUM(S21+S44+S52+S76+S86+S109+S117+S141+S147+S149+S156+S162+S168+S174+S180+S186+S192+S206+S212+S216+S237+S258+S283+S297+S306+S311+S315+S322+S326+S330+S333+S337+S343+S347+S384+S391+S397)</f>
        <v>6412.2698881875012</v>
      </c>
      <c r="T398" s="83">
        <f>T397+T391+T384+T347+T343+T337+T333+T330+T326+T322+T315+T311+T306+T297+T283+T260+T216+T212+T206+T193+T147+T143+T78</f>
        <v>81</v>
      </c>
      <c r="U398" s="84">
        <f>SUM(U21+U44+U52+U76+U86+U109+U117+U141+U147+U149+U156+U162+U168+U174+U180+U186+U192+U206+U212+U216+U237+U258+U283+U297+U306+U311+U315+U322+U326+U330+U333+U337+U343+U347+U384+U391+U397)</f>
        <v>700.69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119117</v>
      </c>
      <c r="Z398" s="84">
        <f>SUM(Z21+Z44+Z52+Z76+Z86+Z109+Z117+Z141+Z147+Z149+Z156+Z162+Z168+Z174+Z180+Z186+Z192+Z206+Z212+Z216+Z237+Z258+Z283+Z297+Z306+Z311+Z315+Z322+Z326+Z330+Z333+Z337+Z343+Z347+Z384+Z391+Z397)</f>
        <v>5249.7034000000012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119117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5950.3934000000017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5260.5082999999995</v>
      </c>
      <c r="E403" s="82"/>
      <c r="F403" s="84">
        <f>F398</f>
        <v>4238.2672000000002</v>
      </c>
      <c r="G403" s="82"/>
      <c r="H403" s="82"/>
      <c r="I403" s="82"/>
      <c r="J403" s="84">
        <f>J398</f>
        <v>0</v>
      </c>
      <c r="K403" s="83"/>
      <c r="L403" s="84">
        <f>L398</f>
        <v>700.69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5711.5798881875016</v>
      </c>
      <c r="R403" s="276"/>
      <c r="S403" s="84">
        <f>S398</f>
        <v>6412.2698881875012</v>
      </c>
      <c r="T403" s="83"/>
      <c r="U403" s="84">
        <f>U398</f>
        <v>700.69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5249.7034000000012</v>
      </c>
      <c r="AA403" s="276"/>
      <c r="AB403" s="84">
        <f>AB398</f>
        <v>5950.3934000000017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18</v>
      </c>
      <c r="Q412" s="18">
        <f t="shared" si="512"/>
        <v>54</v>
      </c>
      <c r="R412" s="92">
        <f t="shared" si="513"/>
        <v>18</v>
      </c>
      <c r="S412" s="18">
        <f t="shared" si="514"/>
        <v>54</v>
      </c>
      <c r="T412" s="22"/>
      <c r="U412" s="18"/>
      <c r="V412" s="22"/>
      <c r="W412" s="18"/>
      <c r="X412" s="21">
        <v>3</v>
      </c>
      <c r="Y412" s="14">
        <v>4</v>
      </c>
      <c r="Z412" s="18">
        <f t="shared" si="515"/>
        <v>12</v>
      </c>
      <c r="AA412" s="14">
        <f t="shared" si="516"/>
        <v>4</v>
      </c>
      <c r="AB412" s="18">
        <f t="shared" si="517"/>
        <v>12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18</v>
      </c>
      <c r="Q413" s="18">
        <f t="shared" si="512"/>
        <v>63</v>
      </c>
      <c r="R413" s="92">
        <f t="shared" si="513"/>
        <v>18</v>
      </c>
      <c r="S413" s="18">
        <f t="shared" si="514"/>
        <v>63</v>
      </c>
      <c r="T413" s="22"/>
      <c r="U413" s="18"/>
      <c r="V413" s="22"/>
      <c r="W413" s="18"/>
      <c r="X413" s="21">
        <v>3.5</v>
      </c>
      <c r="Y413" s="14">
        <v>4</v>
      </c>
      <c r="Z413" s="18">
        <f t="shared" si="515"/>
        <v>14</v>
      </c>
      <c r="AA413" s="14">
        <f t="shared" si="516"/>
        <v>4</v>
      </c>
      <c r="AB413" s="18">
        <f t="shared" si="517"/>
        <v>14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4</v>
      </c>
      <c r="Z414" s="18">
        <f t="shared" si="515"/>
        <v>3</v>
      </c>
      <c r="AA414" s="14">
        <f t="shared" si="516"/>
        <v>4</v>
      </c>
      <c r="AB414" s="18">
        <f t="shared" si="517"/>
        <v>3</v>
      </c>
    </row>
    <row r="415" spans="1:28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10</v>
      </c>
      <c r="Q415" s="18">
        <f t="shared" si="512"/>
        <v>9</v>
      </c>
      <c r="R415" s="92">
        <f t="shared" si="513"/>
        <v>10</v>
      </c>
      <c r="S415" s="18">
        <f t="shared" si="514"/>
        <v>9</v>
      </c>
      <c r="T415" s="22"/>
      <c r="U415" s="18"/>
      <c r="V415" s="22"/>
      <c r="W415" s="18"/>
      <c r="X415" s="21">
        <v>0.9</v>
      </c>
      <c r="Y415" s="14">
        <v>10</v>
      </c>
      <c r="Z415" s="18">
        <f t="shared" si="515"/>
        <v>9</v>
      </c>
      <c r="AA415" s="14">
        <f t="shared" si="516"/>
        <v>10</v>
      </c>
      <c r="AB415" s="18">
        <f t="shared" si="517"/>
        <v>9</v>
      </c>
    </row>
    <row r="416" spans="1:28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1209</v>
      </c>
      <c r="R416" s="276"/>
      <c r="S416" s="84">
        <f>SUM(S407:S415)</f>
        <v>1209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578</v>
      </c>
      <c r="AA416" s="276"/>
      <c r="AB416" s="84">
        <f>SUM(AB407:AB415)</f>
        <v>578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1680</v>
      </c>
      <c r="D418" s="53">
        <v>302.39999999999998</v>
      </c>
      <c r="E418" s="17">
        <f t="shared" ref="E418:F439" si="520">C418</f>
        <v>1680</v>
      </c>
      <c r="F418" s="18">
        <f t="shared" si="520"/>
        <v>302.39999999999998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2180</v>
      </c>
      <c r="Q418" s="18">
        <f t="shared" ref="Q418:Q439" si="522">O418*P418</f>
        <v>392.4</v>
      </c>
      <c r="R418" s="92">
        <f t="shared" ref="R418:R439" si="523">P418</f>
        <v>2180</v>
      </c>
      <c r="S418" s="18">
        <f t="shared" ref="S418:S439" si="524">L418+Q418</f>
        <v>392.4</v>
      </c>
      <c r="T418" s="51"/>
      <c r="U418" s="53"/>
      <c r="V418" s="51"/>
      <c r="W418" s="53"/>
      <c r="X418" s="250">
        <v>0.18</v>
      </c>
      <c r="Y418" s="312">
        <f>1860+320</f>
        <v>2180</v>
      </c>
      <c r="Z418" s="18">
        <f t="shared" ref="Z418:Z439" si="525">X418*Y418</f>
        <v>392.4</v>
      </c>
      <c r="AA418" s="14">
        <f t="shared" ref="AA418:AA439" si="526">Y418</f>
        <v>2180</v>
      </c>
      <c r="AB418" s="18">
        <f t="shared" ref="AB418:AB439" si="527">U418+Z418</f>
        <v>392.4</v>
      </c>
    </row>
    <row r="419" spans="1:28">
      <c r="A419" s="206">
        <f>+A418+0.01</f>
        <v>26.110000000000003</v>
      </c>
      <c r="B419" s="51" t="s">
        <v>285</v>
      </c>
      <c r="C419" s="52">
        <v>1680</v>
      </c>
      <c r="D419" s="53">
        <v>20.16</v>
      </c>
      <c r="E419" s="17">
        <f t="shared" si="520"/>
        <v>1680</v>
      </c>
      <c r="F419" s="18">
        <f t="shared" si="520"/>
        <v>20.16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2180</v>
      </c>
      <c r="Q419" s="18">
        <f t="shared" si="522"/>
        <v>26.16</v>
      </c>
      <c r="R419" s="92">
        <f t="shared" si="523"/>
        <v>2180</v>
      </c>
      <c r="S419" s="18">
        <f t="shared" si="524"/>
        <v>26.16</v>
      </c>
      <c r="T419" s="51"/>
      <c r="U419" s="53"/>
      <c r="V419" s="51"/>
      <c r="W419" s="53"/>
      <c r="X419" s="250">
        <v>1.2E-2</v>
      </c>
      <c r="Y419" s="312">
        <v>2180</v>
      </c>
      <c r="Z419" s="18">
        <f t="shared" si="525"/>
        <v>26.16</v>
      </c>
      <c r="AA419" s="14">
        <f t="shared" si="526"/>
        <v>2180</v>
      </c>
      <c r="AB419" s="18">
        <f t="shared" si="527"/>
        <v>26.16</v>
      </c>
    </row>
    <row r="420" spans="1:28" ht="47.25">
      <c r="A420" s="206">
        <f>+A419+0.01</f>
        <v>26.120000000000005</v>
      </c>
      <c r="B420" s="51" t="s">
        <v>286</v>
      </c>
      <c r="C420" s="52">
        <v>1680</v>
      </c>
      <c r="D420" s="53">
        <v>16.8</v>
      </c>
      <c r="E420" s="17">
        <f t="shared" si="520"/>
        <v>1680</v>
      </c>
      <c r="F420" s="18">
        <f t="shared" si="520"/>
        <v>16.8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2180</v>
      </c>
      <c r="Q420" s="18">
        <f t="shared" si="522"/>
        <v>21.8</v>
      </c>
      <c r="R420" s="92">
        <f t="shared" si="523"/>
        <v>2180</v>
      </c>
      <c r="S420" s="18">
        <f t="shared" si="524"/>
        <v>21.8</v>
      </c>
      <c r="T420" s="51"/>
      <c r="U420" s="53"/>
      <c r="V420" s="51"/>
      <c r="W420" s="53"/>
      <c r="X420" s="250">
        <v>0.01</v>
      </c>
      <c r="Y420" s="312">
        <v>2180</v>
      </c>
      <c r="Z420" s="18">
        <f t="shared" si="525"/>
        <v>21.8</v>
      </c>
      <c r="AA420" s="14">
        <f t="shared" si="526"/>
        <v>2180</v>
      </c>
      <c r="AB420" s="18">
        <f t="shared" si="527"/>
        <v>21.8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14</v>
      </c>
      <c r="D422" s="18">
        <v>42</v>
      </c>
      <c r="E422" s="17">
        <f t="shared" si="520"/>
        <v>14</v>
      </c>
      <c r="F422" s="18">
        <f t="shared" si="520"/>
        <v>42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18</v>
      </c>
      <c r="Q422" s="18">
        <f t="shared" si="522"/>
        <v>54</v>
      </c>
      <c r="R422" s="92">
        <f t="shared" si="523"/>
        <v>18</v>
      </c>
      <c r="S422" s="18">
        <f t="shared" si="524"/>
        <v>54</v>
      </c>
      <c r="T422" s="22"/>
      <c r="U422" s="18"/>
      <c r="V422" s="22"/>
      <c r="W422" s="18"/>
      <c r="X422" s="21">
        <v>3</v>
      </c>
      <c r="Y422" s="14">
        <v>18</v>
      </c>
      <c r="Z422" s="18">
        <f t="shared" si="525"/>
        <v>54</v>
      </c>
      <c r="AA422" s="14">
        <f t="shared" si="526"/>
        <v>18</v>
      </c>
      <c r="AB422" s="18">
        <f t="shared" si="527"/>
        <v>54</v>
      </c>
    </row>
    <row r="423" spans="1:28" ht="31.5">
      <c r="A423" s="206" t="s">
        <v>43</v>
      </c>
      <c r="B423" s="22" t="s">
        <v>77</v>
      </c>
      <c r="C423" s="17">
        <v>14</v>
      </c>
      <c r="D423" s="18">
        <v>42</v>
      </c>
      <c r="E423" s="17">
        <f t="shared" si="520"/>
        <v>14</v>
      </c>
      <c r="F423" s="18">
        <f t="shared" si="520"/>
        <v>42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18</v>
      </c>
      <c r="Q423" s="18">
        <f t="shared" si="522"/>
        <v>54</v>
      </c>
      <c r="R423" s="92">
        <f t="shared" si="523"/>
        <v>18</v>
      </c>
      <c r="S423" s="18">
        <f t="shared" si="524"/>
        <v>54</v>
      </c>
      <c r="T423" s="22"/>
      <c r="U423" s="18"/>
      <c r="V423" s="22"/>
      <c r="W423" s="18"/>
      <c r="X423" s="21">
        <v>3</v>
      </c>
      <c r="Y423" s="14">
        <v>18</v>
      </c>
      <c r="Z423" s="18">
        <f t="shared" si="525"/>
        <v>54</v>
      </c>
      <c r="AA423" s="14">
        <f t="shared" si="526"/>
        <v>18</v>
      </c>
      <c r="AB423" s="18">
        <f t="shared" si="527"/>
        <v>54</v>
      </c>
    </row>
    <row r="424" spans="1:28" ht="31.5">
      <c r="A424" s="206" t="s">
        <v>45</v>
      </c>
      <c r="B424" s="22" t="s">
        <v>78</v>
      </c>
      <c r="C424" s="17">
        <v>14</v>
      </c>
      <c r="D424" s="18">
        <v>134.40000000000003</v>
      </c>
      <c r="E424" s="17">
        <f t="shared" si="520"/>
        <v>14</v>
      </c>
      <c r="F424" s="18">
        <f t="shared" si="520"/>
        <v>134.40000000000003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18</v>
      </c>
      <c r="Q424" s="18">
        <f t="shared" si="522"/>
        <v>172.79999999999998</v>
      </c>
      <c r="R424" s="92">
        <f t="shared" si="523"/>
        <v>18</v>
      </c>
      <c r="S424" s="18">
        <f t="shared" si="524"/>
        <v>172.79999999999998</v>
      </c>
      <c r="T424" s="22"/>
      <c r="U424" s="18"/>
      <c r="V424" s="22"/>
      <c r="W424" s="18"/>
      <c r="X424" s="21">
        <v>9.6</v>
      </c>
      <c r="Y424" s="14">
        <v>18</v>
      </c>
      <c r="Z424" s="18">
        <f t="shared" si="525"/>
        <v>172.79999999999998</v>
      </c>
      <c r="AA424" s="14">
        <f t="shared" si="526"/>
        <v>18</v>
      </c>
      <c r="AB424" s="18">
        <f t="shared" si="527"/>
        <v>172.79999999999998</v>
      </c>
    </row>
    <row r="425" spans="1:28" ht="63">
      <c r="A425" s="206" t="s">
        <v>47</v>
      </c>
      <c r="B425" s="22" t="s">
        <v>79</v>
      </c>
      <c r="C425" s="17">
        <v>1</v>
      </c>
      <c r="D425" s="18">
        <v>1.44</v>
      </c>
      <c r="E425" s="17">
        <f t="shared" si="520"/>
        <v>1</v>
      </c>
      <c r="F425" s="18">
        <f t="shared" si="520"/>
        <v>1.44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1</v>
      </c>
      <c r="Q425" s="18">
        <f t="shared" si="522"/>
        <v>1.44</v>
      </c>
      <c r="R425" s="92">
        <f t="shared" si="523"/>
        <v>1</v>
      </c>
      <c r="S425" s="18">
        <f t="shared" si="524"/>
        <v>1.44</v>
      </c>
      <c r="T425" s="22"/>
      <c r="U425" s="18"/>
      <c r="V425" s="22"/>
      <c r="W425" s="18"/>
      <c r="X425" s="21">
        <v>1.44</v>
      </c>
      <c r="Y425" s="14">
        <v>1</v>
      </c>
      <c r="Z425" s="18">
        <f t="shared" si="525"/>
        <v>1.44</v>
      </c>
      <c r="AA425" s="14">
        <f t="shared" si="526"/>
        <v>1</v>
      </c>
      <c r="AB425" s="18">
        <f t="shared" si="527"/>
        <v>1.44</v>
      </c>
    </row>
    <row r="426" spans="1:28" ht="31.5">
      <c r="A426" s="206" t="s">
        <v>49</v>
      </c>
      <c r="B426" s="22" t="s">
        <v>80</v>
      </c>
      <c r="C426" s="17">
        <v>14</v>
      </c>
      <c r="D426" s="18">
        <v>25.2</v>
      </c>
      <c r="E426" s="17">
        <f t="shared" si="520"/>
        <v>14</v>
      </c>
      <c r="F426" s="18">
        <f t="shared" si="520"/>
        <v>25.2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18</v>
      </c>
      <c r="Q426" s="18">
        <f t="shared" si="522"/>
        <v>32.4</v>
      </c>
      <c r="R426" s="92">
        <f t="shared" si="523"/>
        <v>18</v>
      </c>
      <c r="S426" s="18">
        <f t="shared" si="524"/>
        <v>32.4</v>
      </c>
      <c r="T426" s="22"/>
      <c r="U426" s="18"/>
      <c r="V426" s="22"/>
      <c r="W426" s="18"/>
      <c r="X426" s="21">
        <v>1.8</v>
      </c>
      <c r="Y426" s="14">
        <v>18</v>
      </c>
      <c r="Z426" s="18">
        <f t="shared" si="525"/>
        <v>32.4</v>
      </c>
      <c r="AA426" s="14">
        <f t="shared" si="526"/>
        <v>18</v>
      </c>
      <c r="AB426" s="18">
        <f t="shared" si="527"/>
        <v>32.4</v>
      </c>
    </row>
    <row r="427" spans="1:28" ht="31.5">
      <c r="A427" s="206" t="s">
        <v>51</v>
      </c>
      <c r="B427" s="22" t="s">
        <v>50</v>
      </c>
      <c r="C427" s="17">
        <v>14</v>
      </c>
      <c r="D427" s="18">
        <v>16.8</v>
      </c>
      <c r="E427" s="17">
        <f t="shared" si="520"/>
        <v>14</v>
      </c>
      <c r="F427" s="18">
        <f t="shared" si="520"/>
        <v>16.8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18</v>
      </c>
      <c r="Q427" s="18">
        <f t="shared" si="522"/>
        <v>21.599999999999998</v>
      </c>
      <c r="R427" s="92">
        <f t="shared" si="523"/>
        <v>18</v>
      </c>
      <c r="S427" s="18">
        <f t="shared" si="524"/>
        <v>21.599999999999998</v>
      </c>
      <c r="T427" s="22"/>
      <c r="U427" s="18"/>
      <c r="V427" s="22"/>
      <c r="W427" s="18"/>
      <c r="X427" s="21">
        <v>1.2</v>
      </c>
      <c r="Y427" s="14">
        <v>18</v>
      </c>
      <c r="Z427" s="18">
        <f t="shared" si="525"/>
        <v>21.599999999999998</v>
      </c>
      <c r="AA427" s="14">
        <f t="shared" si="526"/>
        <v>18</v>
      </c>
      <c r="AB427" s="18">
        <f t="shared" si="527"/>
        <v>21.599999999999998</v>
      </c>
    </row>
    <row r="428" spans="1:28" ht="47.25">
      <c r="A428" s="206" t="s">
        <v>53</v>
      </c>
      <c r="B428" s="22" t="s">
        <v>81</v>
      </c>
      <c r="C428" s="17">
        <v>14</v>
      </c>
      <c r="D428" s="18">
        <v>16.8</v>
      </c>
      <c r="E428" s="17">
        <f t="shared" si="520"/>
        <v>14</v>
      </c>
      <c r="F428" s="18">
        <f t="shared" si="520"/>
        <v>16.8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18</v>
      </c>
      <c r="Q428" s="18">
        <f t="shared" si="522"/>
        <v>21.599999999999998</v>
      </c>
      <c r="R428" s="92">
        <f t="shared" si="523"/>
        <v>18</v>
      </c>
      <c r="S428" s="18">
        <f t="shared" si="524"/>
        <v>21.599999999999998</v>
      </c>
      <c r="T428" s="22"/>
      <c r="U428" s="18"/>
      <c r="V428" s="22"/>
      <c r="W428" s="18"/>
      <c r="X428" s="21">
        <v>1.2</v>
      </c>
      <c r="Y428" s="14">
        <v>18</v>
      </c>
      <c r="Z428" s="18">
        <f t="shared" si="525"/>
        <v>21.599999999999998</v>
      </c>
      <c r="AA428" s="14">
        <f t="shared" si="526"/>
        <v>18</v>
      </c>
      <c r="AB428" s="18">
        <f t="shared" si="527"/>
        <v>21.599999999999998</v>
      </c>
    </row>
    <row r="429" spans="1:28" ht="47.25">
      <c r="A429" s="206" t="s">
        <v>82</v>
      </c>
      <c r="B429" s="22" t="s">
        <v>83</v>
      </c>
      <c r="C429" s="17">
        <v>14</v>
      </c>
      <c r="D429" s="18">
        <v>25.2</v>
      </c>
      <c r="E429" s="17">
        <f t="shared" si="520"/>
        <v>14</v>
      </c>
      <c r="F429" s="18">
        <f t="shared" si="520"/>
        <v>25.2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18</v>
      </c>
      <c r="Q429" s="18">
        <f t="shared" si="522"/>
        <v>32.4</v>
      </c>
      <c r="R429" s="92">
        <f t="shared" si="523"/>
        <v>18</v>
      </c>
      <c r="S429" s="18">
        <f t="shared" si="524"/>
        <v>32.4</v>
      </c>
      <c r="T429" s="22"/>
      <c r="U429" s="18"/>
      <c r="V429" s="22"/>
      <c r="W429" s="18"/>
      <c r="X429" s="21">
        <v>1.8</v>
      </c>
      <c r="Y429" s="14">
        <v>18</v>
      </c>
      <c r="Z429" s="18">
        <f t="shared" si="525"/>
        <v>32.4</v>
      </c>
      <c r="AA429" s="14">
        <f t="shared" si="526"/>
        <v>18</v>
      </c>
      <c r="AB429" s="18">
        <f t="shared" si="527"/>
        <v>32.4</v>
      </c>
    </row>
    <row r="430" spans="1:28" ht="31.5">
      <c r="A430" s="206">
        <v>26.14</v>
      </c>
      <c r="B430" s="51" t="s">
        <v>287</v>
      </c>
      <c r="C430" s="52">
        <v>1680</v>
      </c>
      <c r="D430" s="53">
        <v>16.8</v>
      </c>
      <c r="E430" s="17">
        <f t="shared" si="520"/>
        <v>1680</v>
      </c>
      <c r="F430" s="18">
        <f t="shared" si="520"/>
        <v>16.8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2180</v>
      </c>
      <c r="Q430" s="18">
        <f t="shared" si="522"/>
        <v>21.8</v>
      </c>
      <c r="R430" s="92">
        <f t="shared" si="523"/>
        <v>2180</v>
      </c>
      <c r="S430" s="18">
        <f t="shared" si="524"/>
        <v>21.8</v>
      </c>
      <c r="T430" s="51"/>
      <c r="U430" s="53"/>
      <c r="V430" s="51"/>
      <c r="W430" s="53"/>
      <c r="X430" s="250">
        <v>0.01</v>
      </c>
      <c r="Y430" s="312">
        <v>2180</v>
      </c>
      <c r="Z430" s="18">
        <f t="shared" si="525"/>
        <v>21.8</v>
      </c>
      <c r="AA430" s="14">
        <f t="shared" si="526"/>
        <v>2180</v>
      </c>
      <c r="AB430" s="18">
        <f t="shared" si="527"/>
        <v>21.8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1680</v>
      </c>
      <c r="D431" s="53">
        <v>16.8</v>
      </c>
      <c r="E431" s="17">
        <f t="shared" si="520"/>
        <v>1680</v>
      </c>
      <c r="F431" s="18">
        <f t="shared" si="520"/>
        <v>16.8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2180</v>
      </c>
      <c r="Q431" s="18">
        <f t="shared" si="522"/>
        <v>21.8</v>
      </c>
      <c r="R431" s="92">
        <f t="shared" si="523"/>
        <v>2180</v>
      </c>
      <c r="S431" s="18">
        <f t="shared" si="524"/>
        <v>21.8</v>
      </c>
      <c r="T431" s="51"/>
      <c r="U431" s="53"/>
      <c r="V431" s="51"/>
      <c r="W431" s="53"/>
      <c r="X431" s="250">
        <v>0.01</v>
      </c>
      <c r="Y431" s="312">
        <v>2180</v>
      </c>
      <c r="Z431" s="18">
        <f t="shared" si="525"/>
        <v>21.8</v>
      </c>
      <c r="AA431" s="14">
        <f t="shared" si="526"/>
        <v>2180</v>
      </c>
      <c r="AB431" s="18">
        <f t="shared" si="527"/>
        <v>21.8</v>
      </c>
    </row>
    <row r="432" spans="1:28" ht="31.5">
      <c r="A432" s="206">
        <f t="shared" si="528"/>
        <v>26.160000000000004</v>
      </c>
      <c r="B432" s="51" t="s">
        <v>289</v>
      </c>
      <c r="C432" s="52">
        <v>1680</v>
      </c>
      <c r="D432" s="53">
        <v>21</v>
      </c>
      <c r="E432" s="17">
        <f t="shared" si="520"/>
        <v>1680</v>
      </c>
      <c r="F432" s="18">
        <f t="shared" si="520"/>
        <v>21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2180</v>
      </c>
      <c r="Q432" s="18">
        <f t="shared" si="522"/>
        <v>27.25</v>
      </c>
      <c r="R432" s="92">
        <f t="shared" si="523"/>
        <v>2180</v>
      </c>
      <c r="S432" s="18">
        <f t="shared" si="524"/>
        <v>27.25</v>
      </c>
      <c r="T432" s="51"/>
      <c r="U432" s="53"/>
      <c r="V432" s="51"/>
      <c r="W432" s="53"/>
      <c r="X432" s="250">
        <v>1.2500000000000001E-2</v>
      </c>
      <c r="Y432" s="312">
        <v>2180</v>
      </c>
      <c r="Z432" s="18">
        <f t="shared" si="525"/>
        <v>27.25</v>
      </c>
      <c r="AA432" s="14">
        <f t="shared" si="526"/>
        <v>2180</v>
      </c>
      <c r="AB432" s="18">
        <f t="shared" si="527"/>
        <v>27.25</v>
      </c>
    </row>
    <row r="433" spans="1:28">
      <c r="A433" s="206">
        <f t="shared" si="528"/>
        <v>26.170000000000005</v>
      </c>
      <c r="B433" s="51" t="s">
        <v>290</v>
      </c>
      <c r="C433" s="52">
        <v>1680</v>
      </c>
      <c r="D433" s="53">
        <v>12.6</v>
      </c>
      <c r="E433" s="17">
        <f t="shared" si="520"/>
        <v>1680</v>
      </c>
      <c r="F433" s="18">
        <f t="shared" si="520"/>
        <v>12.6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2180</v>
      </c>
      <c r="Q433" s="18">
        <f t="shared" si="522"/>
        <v>16.349999999999998</v>
      </c>
      <c r="R433" s="92">
        <f t="shared" si="523"/>
        <v>2180</v>
      </c>
      <c r="S433" s="18">
        <f t="shared" si="524"/>
        <v>16.349999999999998</v>
      </c>
      <c r="T433" s="51"/>
      <c r="U433" s="53"/>
      <c r="V433" s="51"/>
      <c r="W433" s="53"/>
      <c r="X433" s="250">
        <v>7.4999999999999997E-3</v>
      </c>
      <c r="Y433" s="312">
        <v>2180</v>
      </c>
      <c r="Z433" s="18">
        <f t="shared" si="525"/>
        <v>16.349999999999998</v>
      </c>
      <c r="AA433" s="14">
        <f t="shared" si="526"/>
        <v>2180</v>
      </c>
      <c r="AB433" s="18">
        <f t="shared" si="527"/>
        <v>16.349999999999998</v>
      </c>
    </row>
    <row r="434" spans="1:28" ht="31.5">
      <c r="A434" s="206">
        <f t="shared" si="528"/>
        <v>26.180000000000007</v>
      </c>
      <c r="B434" s="51" t="s">
        <v>291</v>
      </c>
      <c r="C434" s="52">
        <v>1680</v>
      </c>
      <c r="D434" s="53">
        <v>12.6</v>
      </c>
      <c r="E434" s="17">
        <f t="shared" si="520"/>
        <v>1680</v>
      </c>
      <c r="F434" s="18">
        <f t="shared" si="520"/>
        <v>12.6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2180</v>
      </c>
      <c r="Q434" s="18">
        <f t="shared" si="522"/>
        <v>16.349999999999998</v>
      </c>
      <c r="R434" s="92">
        <f t="shared" si="523"/>
        <v>2180</v>
      </c>
      <c r="S434" s="18">
        <f t="shared" si="524"/>
        <v>16.349999999999998</v>
      </c>
      <c r="T434" s="51"/>
      <c r="U434" s="53"/>
      <c r="V434" s="51"/>
      <c r="W434" s="53"/>
      <c r="X434" s="250">
        <v>7.4999999999999997E-3</v>
      </c>
      <c r="Y434" s="312">
        <v>2180</v>
      </c>
      <c r="Z434" s="18">
        <f t="shared" si="525"/>
        <v>16.349999999999998</v>
      </c>
      <c r="AA434" s="14">
        <f t="shared" si="526"/>
        <v>2180</v>
      </c>
      <c r="AB434" s="18">
        <f t="shared" si="527"/>
        <v>16.349999999999998</v>
      </c>
    </row>
    <row r="435" spans="1:28" ht="31.5">
      <c r="A435" s="206">
        <f t="shared" si="528"/>
        <v>26.190000000000008</v>
      </c>
      <c r="B435" s="51" t="s">
        <v>292</v>
      </c>
      <c r="C435" s="52">
        <v>1680</v>
      </c>
      <c r="D435" s="53">
        <v>3.36</v>
      </c>
      <c r="E435" s="17">
        <f t="shared" si="520"/>
        <v>1680</v>
      </c>
      <c r="F435" s="18">
        <f t="shared" si="520"/>
        <v>3.36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2180</v>
      </c>
      <c r="Q435" s="18">
        <f t="shared" si="522"/>
        <v>4.3600000000000003</v>
      </c>
      <c r="R435" s="92">
        <f t="shared" si="523"/>
        <v>2180</v>
      </c>
      <c r="S435" s="18">
        <f t="shared" si="524"/>
        <v>4.3600000000000003</v>
      </c>
      <c r="T435" s="51"/>
      <c r="U435" s="53"/>
      <c r="V435" s="51"/>
      <c r="W435" s="53"/>
      <c r="X435" s="250">
        <v>2E-3</v>
      </c>
      <c r="Y435" s="312">
        <v>2180</v>
      </c>
      <c r="Z435" s="18">
        <f t="shared" si="525"/>
        <v>4.3600000000000003</v>
      </c>
      <c r="AA435" s="14">
        <f t="shared" si="526"/>
        <v>2180</v>
      </c>
      <c r="AB435" s="18">
        <f t="shared" si="527"/>
        <v>4.3600000000000003</v>
      </c>
    </row>
    <row r="436" spans="1:28" ht="31.5">
      <c r="A436" s="206">
        <f t="shared" si="528"/>
        <v>26.20000000000001</v>
      </c>
      <c r="B436" s="51" t="s">
        <v>293</v>
      </c>
      <c r="C436" s="52">
        <v>1680</v>
      </c>
      <c r="D436" s="53">
        <v>3.36</v>
      </c>
      <c r="E436" s="17">
        <f t="shared" si="520"/>
        <v>1680</v>
      </c>
      <c r="F436" s="18">
        <f t="shared" si="520"/>
        <v>3.36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2180</v>
      </c>
      <c r="Q436" s="18">
        <f t="shared" si="522"/>
        <v>4.3600000000000003</v>
      </c>
      <c r="R436" s="92">
        <f t="shared" si="523"/>
        <v>2180</v>
      </c>
      <c r="S436" s="18">
        <f t="shared" si="524"/>
        <v>4.3600000000000003</v>
      </c>
      <c r="T436" s="51"/>
      <c r="U436" s="53"/>
      <c r="V436" s="51"/>
      <c r="W436" s="53"/>
      <c r="X436" s="250">
        <v>2E-3</v>
      </c>
      <c r="Y436" s="312">
        <v>2180</v>
      </c>
      <c r="Z436" s="18">
        <f t="shared" si="525"/>
        <v>4.3600000000000003</v>
      </c>
      <c r="AA436" s="14">
        <f t="shared" si="526"/>
        <v>2180</v>
      </c>
      <c r="AB436" s="18">
        <f t="shared" si="527"/>
        <v>4.3600000000000003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4</v>
      </c>
      <c r="Q437" s="18">
        <f t="shared" si="522"/>
        <v>6.96</v>
      </c>
      <c r="R437" s="92">
        <f t="shared" si="523"/>
        <v>4</v>
      </c>
      <c r="S437" s="18">
        <f t="shared" si="524"/>
        <v>6.96</v>
      </c>
      <c r="T437" s="208"/>
      <c r="U437" s="210"/>
      <c r="V437" s="208"/>
      <c r="W437" s="210"/>
      <c r="X437" s="259">
        <v>1.74</v>
      </c>
      <c r="Y437" s="214">
        <v>4</v>
      </c>
      <c r="Z437" s="18">
        <f t="shared" si="525"/>
        <v>6.96</v>
      </c>
      <c r="AA437" s="14">
        <f t="shared" si="526"/>
        <v>4</v>
      </c>
      <c r="AB437" s="18">
        <f t="shared" si="527"/>
        <v>6.96</v>
      </c>
    </row>
    <row r="438" spans="1:28" ht="31.5">
      <c r="A438" s="206">
        <f t="shared" si="528"/>
        <v>26.220000000000013</v>
      </c>
      <c r="B438" s="51" t="s">
        <v>294</v>
      </c>
      <c r="C438" s="52">
        <v>1680</v>
      </c>
      <c r="D438" s="53">
        <v>8.4</v>
      </c>
      <c r="E438" s="17">
        <f t="shared" si="520"/>
        <v>1680</v>
      </c>
      <c r="F438" s="18">
        <f t="shared" si="520"/>
        <v>8.4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2180</v>
      </c>
      <c r="Q438" s="18">
        <f t="shared" si="522"/>
        <v>10.9</v>
      </c>
      <c r="R438" s="92">
        <f t="shared" si="523"/>
        <v>2180</v>
      </c>
      <c r="S438" s="18">
        <f t="shared" si="524"/>
        <v>10.9</v>
      </c>
      <c r="T438" s="51"/>
      <c r="U438" s="53"/>
      <c r="V438" s="51"/>
      <c r="W438" s="53"/>
      <c r="X438" s="250">
        <v>5.0000000000000001E-3</v>
      </c>
      <c r="Y438" s="312">
        <v>2180</v>
      </c>
      <c r="Z438" s="18">
        <f t="shared" si="525"/>
        <v>10.9</v>
      </c>
      <c r="AA438" s="14">
        <f t="shared" si="526"/>
        <v>2180</v>
      </c>
      <c r="AB438" s="18">
        <f t="shared" si="527"/>
        <v>10.9</v>
      </c>
    </row>
    <row r="439" spans="1:28" ht="31.5">
      <c r="A439" s="206">
        <f t="shared" si="528"/>
        <v>26.230000000000015</v>
      </c>
      <c r="B439" s="51" t="s">
        <v>93</v>
      </c>
      <c r="C439" s="52">
        <v>1680</v>
      </c>
      <c r="D439" s="53">
        <v>3.36</v>
      </c>
      <c r="E439" s="17">
        <f t="shared" si="520"/>
        <v>1680</v>
      </c>
      <c r="F439" s="18">
        <f t="shared" si="520"/>
        <v>3.36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2180</v>
      </c>
      <c r="Q439" s="18">
        <f t="shared" si="522"/>
        <v>4.3600000000000003</v>
      </c>
      <c r="R439" s="92">
        <f t="shared" si="523"/>
        <v>2180</v>
      </c>
      <c r="S439" s="18">
        <f t="shared" si="524"/>
        <v>4.3600000000000003</v>
      </c>
      <c r="T439" s="51"/>
      <c r="U439" s="53"/>
      <c r="V439" s="51"/>
      <c r="W439" s="53"/>
      <c r="X439" s="250">
        <v>2E-3</v>
      </c>
      <c r="Y439" s="312">
        <v>2180</v>
      </c>
      <c r="Z439" s="18">
        <f t="shared" si="525"/>
        <v>4.3600000000000003</v>
      </c>
      <c r="AA439" s="14">
        <f t="shared" si="526"/>
        <v>2180</v>
      </c>
      <c r="AB439" s="18">
        <f t="shared" si="527"/>
        <v>4.3600000000000003</v>
      </c>
    </row>
    <row r="440" spans="1:28" s="50" customFormat="1">
      <c r="A440" s="46"/>
      <c r="B440" s="89" t="s">
        <v>295</v>
      </c>
      <c r="C440" s="82"/>
      <c r="D440" s="84">
        <f>SUM(D418:D439)</f>
        <v>741.48</v>
      </c>
      <c r="E440" s="82"/>
      <c r="F440" s="84">
        <f>SUM(F418:F439)</f>
        <v>741.48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965.09</v>
      </c>
      <c r="R440" s="85"/>
      <c r="S440" s="84">
        <f>SUM(S418:S439)</f>
        <v>965.09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2180</v>
      </c>
      <c r="Z440" s="84">
        <f>SUM(Z418:Z439)</f>
        <v>965.09</v>
      </c>
      <c r="AA440" s="276"/>
      <c r="AB440" s="84">
        <f>SUM(AB418:AB439)</f>
        <v>965.09</v>
      </c>
    </row>
    <row r="441" spans="1:28" s="50" customFormat="1" ht="31.5">
      <c r="A441" s="46"/>
      <c r="B441" s="89" t="s">
        <v>296</v>
      </c>
      <c r="C441" s="82"/>
      <c r="D441" s="84">
        <f>D416+D440</f>
        <v>742.38</v>
      </c>
      <c r="E441" s="82"/>
      <c r="F441" s="84">
        <f>F416+F440</f>
        <v>742.38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2174.09</v>
      </c>
      <c r="R441" s="85"/>
      <c r="S441" s="84">
        <f>S416+S440</f>
        <v>2174.09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2180</v>
      </c>
      <c r="Z441" s="84">
        <f>Z416+Z440</f>
        <v>1543.0900000000001</v>
      </c>
      <c r="AA441" s="276"/>
      <c r="AB441" s="84">
        <f>AB416+AB440</f>
        <v>1543.0900000000001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742.38</v>
      </c>
      <c r="E514" s="228">
        <f t="shared" ref="E514" si="547">E440</f>
        <v>0</v>
      </c>
      <c r="F514" s="11">
        <f>F441</f>
        <v>742.38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2174.09</v>
      </c>
      <c r="R514" s="199">
        <f>R422</f>
        <v>18</v>
      </c>
      <c r="S514" s="11">
        <f>S441</f>
        <v>2174.09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2180</v>
      </c>
      <c r="Z514" s="11">
        <f>Z441</f>
        <v>1543.0900000000001</v>
      </c>
      <c r="AA514" s="199">
        <f>AA422</f>
        <v>18</v>
      </c>
      <c r="AB514" s="11">
        <f>AB441</f>
        <v>1543.0900000000001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742.38</v>
      </c>
      <c r="E515" s="228">
        <f t="shared" ref="E515" si="554">E514</f>
        <v>0</v>
      </c>
      <c r="F515" s="11">
        <f>F514</f>
        <v>742.38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2174.09</v>
      </c>
      <c r="R515" s="199">
        <f t="shared" ref="R515:U515" si="558">R514</f>
        <v>18</v>
      </c>
      <c r="S515" s="11">
        <f>S514</f>
        <v>2174.09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2180</v>
      </c>
      <c r="Z515" s="11">
        <f>Z514</f>
        <v>1543.0900000000001</v>
      </c>
      <c r="AA515" s="199">
        <f t="shared" si="560"/>
        <v>18</v>
      </c>
      <c r="AB515" s="11">
        <f>AB514</f>
        <v>1543.0900000000001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6002.8882999999996</v>
      </c>
      <c r="E516" s="228">
        <f t="shared" ref="E516" si="561">E515+E403</f>
        <v>0</v>
      </c>
      <c r="F516" s="11">
        <f>F403+F515</f>
        <v>4980.6472000000003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700.69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7885.6698881875018</v>
      </c>
      <c r="R516" s="199">
        <f t="shared" ref="R516:T516" si="565">R515+R403</f>
        <v>18</v>
      </c>
      <c r="S516" s="11">
        <f>S403+S515</f>
        <v>8586.3598881875005</v>
      </c>
      <c r="T516" s="228">
        <f t="shared" si="565"/>
        <v>0</v>
      </c>
      <c r="U516" s="11">
        <f>U403+U515</f>
        <v>700.69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2180</v>
      </c>
      <c r="Z516" s="11">
        <f>Z403+Z515</f>
        <v>6792.7934000000014</v>
      </c>
      <c r="AA516" s="199">
        <f t="shared" si="566"/>
        <v>18</v>
      </c>
      <c r="AB516" s="11">
        <f>AB403+AB515</f>
        <v>7493.4834000000019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Mancherial&amp;C&amp;"-,Bold"&amp;18Costing Sheets for AWP&amp;&amp;B 2017-18 - SSA-RTE&amp;R&amp;"-,Bold"&amp;20Annexure-XII(Rs. in lakh)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3">
    <tabColor theme="5" tint="-0.249977111117893"/>
  </sheetPr>
  <dimension ref="A1:AC517"/>
  <sheetViews>
    <sheetView showZeros="0" zoomScale="70" zoomScaleNormal="70" zoomScaleSheetLayoutView="70" workbookViewId="0">
      <pane xSplit="2" ySplit="5" topLeftCell="N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980</v>
      </c>
      <c r="Q145" s="18">
        <f t="shared" ref="Q145:Q146" si="141">O145*P145</f>
        <v>29.4</v>
      </c>
      <c r="R145" s="92">
        <f t="shared" ref="R145:R146" si="142">P145</f>
        <v>980</v>
      </c>
      <c r="S145" s="18">
        <f t="shared" ref="S145:S146" si="143">L145+Q145</f>
        <v>29.4</v>
      </c>
      <c r="T145" s="16"/>
      <c r="U145" s="18"/>
      <c r="V145" s="16"/>
      <c r="W145" s="18"/>
      <c r="X145" s="21">
        <v>0.03</v>
      </c>
      <c r="Y145" s="14">
        <v>980</v>
      </c>
      <c r="Z145" s="18">
        <f t="shared" ref="Z145:Z146" si="144">X145*Y145</f>
        <v>29.4</v>
      </c>
      <c r="AA145" s="14">
        <f t="shared" ref="AA145:AA146" si="145">Y145</f>
        <v>980</v>
      </c>
      <c r="AB145" s="18">
        <f t="shared" ref="AB145:AB146" si="146">U145+Z145</f>
        <v>29.4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980</v>
      </c>
      <c r="Q147" s="84">
        <f t="shared" si="149"/>
        <v>29.4</v>
      </c>
      <c r="R147" s="276">
        <f t="shared" si="149"/>
        <v>980</v>
      </c>
      <c r="S147" s="84">
        <f t="shared" si="149"/>
        <v>29.4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980</v>
      </c>
      <c r="Z147" s="84">
        <f t="shared" si="151"/>
        <v>29.4</v>
      </c>
      <c r="AA147" s="276">
        <f t="shared" si="151"/>
        <v>980</v>
      </c>
      <c r="AB147" s="84">
        <f t="shared" si="151"/>
        <v>29.4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364</v>
      </c>
      <c r="D164" s="18">
        <f>C164*O164</f>
        <v>21.84</v>
      </c>
      <c r="E164" s="19">
        <v>218</v>
      </c>
      <c r="F164" s="18"/>
      <c r="G164" s="8">
        <f t="shared" ref="G164:H167" si="182">E164/C164*100</f>
        <v>59.890109890109891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212</v>
      </c>
      <c r="Q166" s="18">
        <f t="shared" si="183"/>
        <v>6.3599999999999994</v>
      </c>
      <c r="R166" s="92">
        <f t="shared" si="184"/>
        <v>212</v>
      </c>
      <c r="S166" s="18">
        <f t="shared" si="185"/>
        <v>6.3599999999999994</v>
      </c>
      <c r="T166" s="16"/>
      <c r="U166" s="18"/>
      <c r="V166" s="16"/>
      <c r="W166" s="18"/>
      <c r="X166" s="21">
        <v>0.03</v>
      </c>
      <c r="Y166" s="14">
        <v>212</v>
      </c>
      <c r="Z166" s="18">
        <f t="shared" si="186"/>
        <v>6.3599999999999994</v>
      </c>
      <c r="AA166" s="14">
        <f t="shared" si="187"/>
        <v>212</v>
      </c>
      <c r="AB166" s="18">
        <f t="shared" si="188"/>
        <v>6.3599999999999994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364</v>
      </c>
      <c r="D168" s="84">
        <f>SUM(D164:D167)</f>
        <v>21.84</v>
      </c>
      <c r="E168" s="83">
        <f>SUM(E164:E167)</f>
        <v>218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212</v>
      </c>
      <c r="Q168" s="84">
        <f t="shared" si="191"/>
        <v>6.3599999999999994</v>
      </c>
      <c r="R168" s="276">
        <f t="shared" si="191"/>
        <v>212</v>
      </c>
      <c r="S168" s="84">
        <f t="shared" si="191"/>
        <v>6.3599999999999994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212</v>
      </c>
      <c r="Z168" s="84">
        <f t="shared" si="193"/>
        <v>6.3599999999999994</v>
      </c>
      <c r="AA168" s="276">
        <f t="shared" si="193"/>
        <v>212</v>
      </c>
      <c r="AB168" s="84">
        <f t="shared" si="193"/>
        <v>6.3599999999999994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218</v>
      </c>
      <c r="Q172" s="18">
        <f t="shared" si="195"/>
        <v>6.54</v>
      </c>
      <c r="R172" s="92">
        <f t="shared" si="196"/>
        <v>218</v>
      </c>
      <c r="S172" s="18">
        <f t="shared" si="197"/>
        <v>6.54</v>
      </c>
      <c r="T172" s="16"/>
      <c r="U172" s="18"/>
      <c r="V172" s="16"/>
      <c r="W172" s="18"/>
      <c r="X172" s="21">
        <v>0.03</v>
      </c>
      <c r="Y172" s="14">
        <v>218</v>
      </c>
      <c r="Z172" s="18">
        <f t="shared" si="198"/>
        <v>6.54</v>
      </c>
      <c r="AA172" s="14">
        <f t="shared" si="199"/>
        <v>218</v>
      </c>
      <c r="AB172" s="18">
        <f t="shared" si="200"/>
        <v>6.54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218</v>
      </c>
      <c r="Q174" s="84">
        <f t="shared" si="203"/>
        <v>6.54</v>
      </c>
      <c r="R174" s="276">
        <f t="shared" si="203"/>
        <v>218</v>
      </c>
      <c r="S174" s="84">
        <f t="shared" si="203"/>
        <v>6.54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218</v>
      </c>
      <c r="Z174" s="84">
        <f t="shared" si="205"/>
        <v>6.54</v>
      </c>
      <c r="AA174" s="276">
        <f t="shared" si="205"/>
        <v>218</v>
      </c>
      <c r="AB174" s="84">
        <f t="shared" si="205"/>
        <v>6.54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329</v>
      </c>
      <c r="D176" s="18">
        <f>C176*O176</f>
        <v>19.739999999999998</v>
      </c>
      <c r="E176" s="19">
        <v>329</v>
      </c>
      <c r="F176" s="18"/>
      <c r="G176" s="8">
        <f t="shared" ref="G176:H179" si="206">E176/C176*100</f>
        <v>100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1336</v>
      </c>
      <c r="Q176" s="18">
        <f t="shared" ref="Q176:Q179" si="207">O176*P176</f>
        <v>80.16</v>
      </c>
      <c r="R176" s="92">
        <f t="shared" ref="R176:R179" si="208">P176</f>
        <v>1336</v>
      </c>
      <c r="S176" s="18">
        <f t="shared" ref="S176:S179" si="209">L176+Q176</f>
        <v>80.16</v>
      </c>
      <c r="T176" s="16"/>
      <c r="U176" s="18"/>
      <c r="V176" s="16"/>
      <c r="W176" s="18"/>
      <c r="X176" s="21">
        <v>0.06</v>
      </c>
      <c r="Y176" s="14">
        <v>892</v>
      </c>
      <c r="Z176" s="18">
        <f t="shared" ref="Z176:Z179" si="210">X176*Y176</f>
        <v>53.519999999999996</v>
      </c>
      <c r="AA176" s="14">
        <f t="shared" ref="AA176:AA179" si="211">Y176</f>
        <v>892</v>
      </c>
      <c r="AB176" s="18">
        <f t="shared" ref="AB176:AB179" si="212">U176+Z176</f>
        <v>53.519999999999996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329</v>
      </c>
      <c r="D180" s="84">
        <f>SUM(D176:D179)</f>
        <v>19.739999999999998</v>
      </c>
      <c r="E180" s="83">
        <f>SUM(E176:E179)</f>
        <v>329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1336</v>
      </c>
      <c r="Q180" s="84">
        <f t="shared" si="215"/>
        <v>80.16</v>
      </c>
      <c r="R180" s="276">
        <f t="shared" si="215"/>
        <v>1336</v>
      </c>
      <c r="S180" s="84">
        <f t="shared" si="215"/>
        <v>80.16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892</v>
      </c>
      <c r="Z180" s="84">
        <f t="shared" si="217"/>
        <v>53.519999999999996</v>
      </c>
      <c r="AA180" s="276">
        <f t="shared" si="217"/>
        <v>892</v>
      </c>
      <c r="AB180" s="84">
        <f t="shared" si="217"/>
        <v>53.519999999999996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693</v>
      </c>
      <c r="D193" s="84">
        <f>D156+D162+D168+D174+D180+D186+D192</f>
        <v>41.58</v>
      </c>
      <c r="E193" s="83">
        <f>E156+E162+E168+E174+E180+E186+E192</f>
        <v>547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1766</v>
      </c>
      <c r="Q193" s="84">
        <f t="shared" si="244"/>
        <v>93.06</v>
      </c>
      <c r="R193" s="276">
        <f t="shared" si="244"/>
        <v>1766</v>
      </c>
      <c r="S193" s="84">
        <f t="shared" si="244"/>
        <v>93.06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1322</v>
      </c>
      <c r="Z193" s="84">
        <f t="shared" si="246"/>
        <v>66.419999999999987</v>
      </c>
      <c r="AA193" s="276">
        <f t="shared" si="246"/>
        <v>1322</v>
      </c>
      <c r="AB193" s="84">
        <f t="shared" si="246"/>
        <v>66.419999999999987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17452</v>
      </c>
      <c r="Q197" s="212">
        <f t="shared" ref="Q197:Q205" si="248">O197*P197</f>
        <v>26.178000000000001</v>
      </c>
      <c r="R197" s="313">
        <f t="shared" ref="R197:R205" si="249">P197</f>
        <v>17452</v>
      </c>
      <c r="S197" s="212">
        <f t="shared" ref="S197:S205" si="250">L197+Q197</f>
        <v>26.178000000000001</v>
      </c>
      <c r="T197" s="335"/>
      <c r="U197" s="212"/>
      <c r="V197" s="335"/>
      <c r="W197" s="212"/>
      <c r="X197" s="338">
        <v>1.5E-3</v>
      </c>
      <c r="Y197" s="214">
        <v>17452</v>
      </c>
      <c r="Z197" s="212">
        <f t="shared" ref="Z197:Z205" si="251">X197*Y197</f>
        <v>26.178000000000001</v>
      </c>
      <c r="AA197" s="214">
        <f t="shared" ref="AA197:AA205" si="252">Y197</f>
        <v>17452</v>
      </c>
      <c r="AB197" s="212">
        <f t="shared" ref="AB197:AB205" si="253">U197+Z197</f>
        <v>26.178000000000001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13</v>
      </c>
      <c r="Q198" s="212">
        <f t="shared" si="248"/>
        <v>1.95E-2</v>
      </c>
      <c r="R198" s="313">
        <f t="shared" si="249"/>
        <v>13</v>
      </c>
      <c r="S198" s="212">
        <f t="shared" si="250"/>
        <v>1.95E-2</v>
      </c>
      <c r="T198" s="335"/>
      <c r="U198" s="212"/>
      <c r="V198" s="335"/>
      <c r="W198" s="212"/>
      <c r="X198" s="338">
        <v>1.5E-3</v>
      </c>
      <c r="Y198" s="214">
        <v>13</v>
      </c>
      <c r="Z198" s="212">
        <f t="shared" si="251"/>
        <v>1.95E-2</v>
      </c>
      <c r="AA198" s="214">
        <f t="shared" si="252"/>
        <v>13</v>
      </c>
      <c r="AB198" s="212">
        <f t="shared" si="253"/>
        <v>1.95E-2</v>
      </c>
    </row>
    <row r="199" spans="1:28" s="339" customFormat="1">
      <c r="A199" s="211"/>
      <c r="B199" s="335" t="s">
        <v>126</v>
      </c>
      <c r="C199" s="336">
        <v>8</v>
      </c>
      <c r="D199" s="212">
        <f>C199*0.0015</f>
        <v>1.2E-2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9</v>
      </c>
      <c r="Q199" s="212">
        <f t="shared" si="248"/>
        <v>1.35E-2</v>
      </c>
      <c r="R199" s="313">
        <f t="shared" si="249"/>
        <v>9</v>
      </c>
      <c r="S199" s="212">
        <f t="shared" si="250"/>
        <v>1.35E-2</v>
      </c>
      <c r="T199" s="335"/>
      <c r="U199" s="212"/>
      <c r="V199" s="335"/>
      <c r="W199" s="212"/>
      <c r="X199" s="338">
        <v>1.5E-3</v>
      </c>
      <c r="Y199" s="214">
        <v>9</v>
      </c>
      <c r="Z199" s="212">
        <f t="shared" si="251"/>
        <v>1.35E-2</v>
      </c>
      <c r="AA199" s="214">
        <f t="shared" si="252"/>
        <v>9</v>
      </c>
      <c r="AB199" s="212">
        <f t="shared" si="253"/>
        <v>1.35E-2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21986</v>
      </c>
      <c r="Q200" s="212">
        <f t="shared" si="248"/>
        <v>32.978999999999999</v>
      </c>
      <c r="R200" s="313">
        <f t="shared" si="249"/>
        <v>21986</v>
      </c>
      <c r="S200" s="212">
        <f t="shared" si="250"/>
        <v>32.978999999999999</v>
      </c>
      <c r="T200" s="335"/>
      <c r="U200" s="212"/>
      <c r="V200" s="335"/>
      <c r="W200" s="212"/>
      <c r="X200" s="338">
        <v>1.5E-3</v>
      </c>
      <c r="Y200" s="214">
        <v>21986</v>
      </c>
      <c r="Z200" s="212">
        <f t="shared" si="251"/>
        <v>32.978999999999999</v>
      </c>
      <c r="AA200" s="214">
        <f t="shared" si="252"/>
        <v>21986</v>
      </c>
      <c r="AB200" s="212">
        <f t="shared" si="253"/>
        <v>32.978999999999999</v>
      </c>
    </row>
    <row r="201" spans="1:28" s="339" customFormat="1">
      <c r="A201" s="211"/>
      <c r="B201" s="335" t="s">
        <v>128</v>
      </c>
      <c r="C201" s="336">
        <v>40</v>
      </c>
      <c r="D201" s="212">
        <f>C201*0.0015</f>
        <v>0.06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37</v>
      </c>
      <c r="Q201" s="212">
        <f t="shared" si="248"/>
        <v>5.5500000000000001E-2</v>
      </c>
      <c r="R201" s="313">
        <f t="shared" si="249"/>
        <v>37</v>
      </c>
      <c r="S201" s="212">
        <f t="shared" si="250"/>
        <v>5.5500000000000001E-2</v>
      </c>
      <c r="T201" s="335"/>
      <c r="U201" s="212"/>
      <c r="V201" s="335"/>
      <c r="W201" s="212"/>
      <c r="X201" s="338">
        <v>1.5E-3</v>
      </c>
      <c r="Y201" s="214">
        <v>37</v>
      </c>
      <c r="Z201" s="212">
        <f t="shared" si="251"/>
        <v>5.5500000000000001E-2</v>
      </c>
      <c r="AA201" s="214">
        <f t="shared" si="252"/>
        <v>37</v>
      </c>
      <c r="AB201" s="212">
        <f t="shared" si="253"/>
        <v>5.5500000000000001E-2</v>
      </c>
    </row>
    <row r="202" spans="1:28" s="339" customFormat="1">
      <c r="A202" s="211"/>
      <c r="B202" s="335" t="s">
        <v>129</v>
      </c>
      <c r="C202" s="336">
        <v>28</v>
      </c>
      <c r="D202" s="212">
        <f>C202*0.0015</f>
        <v>4.2000000000000003E-2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46</v>
      </c>
      <c r="Q202" s="212">
        <f t="shared" si="248"/>
        <v>6.9000000000000006E-2</v>
      </c>
      <c r="R202" s="313">
        <f t="shared" si="249"/>
        <v>46</v>
      </c>
      <c r="S202" s="212">
        <f t="shared" si="250"/>
        <v>6.9000000000000006E-2</v>
      </c>
      <c r="T202" s="335"/>
      <c r="U202" s="212"/>
      <c r="V202" s="335"/>
      <c r="W202" s="212"/>
      <c r="X202" s="338">
        <v>1.5E-3</v>
      </c>
      <c r="Y202" s="214">
        <v>46</v>
      </c>
      <c r="Z202" s="212">
        <f t="shared" si="251"/>
        <v>6.9000000000000006E-2</v>
      </c>
      <c r="AA202" s="214">
        <f t="shared" si="252"/>
        <v>46</v>
      </c>
      <c r="AB202" s="212">
        <f t="shared" si="253"/>
        <v>6.9000000000000006E-2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27100</v>
      </c>
      <c r="Q203" s="212">
        <f t="shared" si="248"/>
        <v>67.75</v>
      </c>
      <c r="R203" s="313">
        <f t="shared" si="249"/>
        <v>27100</v>
      </c>
      <c r="S203" s="212">
        <f t="shared" si="250"/>
        <v>67.75</v>
      </c>
      <c r="T203" s="335"/>
      <c r="U203" s="212"/>
      <c r="V203" s="335"/>
      <c r="W203" s="212"/>
      <c r="X203" s="338">
        <v>2.5000000000000001E-3</v>
      </c>
      <c r="Y203" s="214">
        <v>27100</v>
      </c>
      <c r="Z203" s="212">
        <f t="shared" si="251"/>
        <v>67.75</v>
      </c>
      <c r="AA203" s="214">
        <f t="shared" si="252"/>
        <v>27100</v>
      </c>
      <c r="AB203" s="212">
        <f t="shared" si="253"/>
        <v>67.75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106</v>
      </c>
      <c r="D204" s="212">
        <f>C204*0.0025</f>
        <v>0.26500000000000001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37</v>
      </c>
      <c r="Q204" s="212">
        <f t="shared" si="248"/>
        <v>9.2499999999999999E-2</v>
      </c>
      <c r="R204" s="313">
        <f t="shared" si="249"/>
        <v>37</v>
      </c>
      <c r="S204" s="212">
        <f t="shared" si="250"/>
        <v>9.2499999999999999E-2</v>
      </c>
      <c r="T204" s="335"/>
      <c r="U204" s="212"/>
      <c r="V204" s="335"/>
      <c r="W204" s="212"/>
      <c r="X204" s="338">
        <v>2.5000000000000001E-3</v>
      </c>
      <c r="Y204" s="214">
        <v>37</v>
      </c>
      <c r="Z204" s="212">
        <f t="shared" si="251"/>
        <v>9.2499999999999999E-2</v>
      </c>
      <c r="AA204" s="214">
        <f t="shared" si="252"/>
        <v>37</v>
      </c>
      <c r="AB204" s="212">
        <f t="shared" si="253"/>
        <v>9.2499999999999999E-2</v>
      </c>
    </row>
    <row r="205" spans="1:28">
      <c r="A205" s="8">
        <f>+A204+0.01</f>
        <v>7.0399999999999991</v>
      </c>
      <c r="B205" s="16" t="s">
        <v>132</v>
      </c>
      <c r="C205" s="17">
        <v>29</v>
      </c>
      <c r="D205" s="18">
        <f>C205*0.0025</f>
        <v>7.2499999999999995E-2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86</v>
      </c>
      <c r="Q205" s="18">
        <f t="shared" si="248"/>
        <v>0.215</v>
      </c>
      <c r="R205" s="92">
        <f t="shared" si="249"/>
        <v>86</v>
      </c>
      <c r="S205" s="18">
        <f t="shared" si="250"/>
        <v>0.215</v>
      </c>
      <c r="T205" s="16"/>
      <c r="U205" s="18"/>
      <c r="V205" s="16"/>
      <c r="W205" s="18"/>
      <c r="X205" s="21">
        <v>2.5000000000000001E-3</v>
      </c>
      <c r="Y205" s="14">
        <v>86</v>
      </c>
      <c r="Z205" s="18">
        <f t="shared" si="251"/>
        <v>0.215</v>
      </c>
      <c r="AA205" s="14">
        <f t="shared" si="252"/>
        <v>86</v>
      </c>
      <c r="AB205" s="18">
        <f t="shared" si="253"/>
        <v>0.215</v>
      </c>
    </row>
    <row r="206" spans="1:28" s="50" customFormat="1">
      <c r="A206" s="46"/>
      <c r="B206" s="82" t="s">
        <v>104</v>
      </c>
      <c r="C206" s="83">
        <f>SUM(C197:C205)</f>
        <v>211</v>
      </c>
      <c r="D206" s="84">
        <f>SUM(D197:D205)</f>
        <v>0.45150000000000001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66766</v>
      </c>
      <c r="Q206" s="84">
        <f t="shared" si="256"/>
        <v>127.37200000000001</v>
      </c>
      <c r="R206" s="276">
        <f t="shared" si="256"/>
        <v>66766</v>
      </c>
      <c r="S206" s="84">
        <f t="shared" si="256"/>
        <v>127.37200000000001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66766</v>
      </c>
      <c r="Z206" s="84">
        <f t="shared" si="258"/>
        <v>127.37200000000001</v>
      </c>
      <c r="AA206" s="276">
        <f t="shared" si="258"/>
        <v>66766</v>
      </c>
      <c r="AB206" s="84">
        <f t="shared" si="258"/>
        <v>127.37200000000001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38165</v>
      </c>
      <c r="D208" s="18">
        <v>152.66</v>
      </c>
      <c r="E208" s="17">
        <f>C208</f>
        <v>38165</v>
      </c>
      <c r="F208" s="18">
        <f>D208</f>
        <v>152.66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33612</v>
      </c>
      <c r="Q208" s="18">
        <f t="shared" ref="Q208:Q211" si="260">O208*P208</f>
        <v>134.44800000000001</v>
      </c>
      <c r="R208" s="92">
        <f t="shared" ref="R208:R211" si="261">P208</f>
        <v>33612</v>
      </c>
      <c r="S208" s="18">
        <f t="shared" ref="S208:S211" si="262">L208+Q208</f>
        <v>134.44800000000001</v>
      </c>
      <c r="T208" s="16"/>
      <c r="U208" s="18"/>
      <c r="V208" s="16"/>
      <c r="W208" s="18"/>
      <c r="X208" s="21">
        <v>4.0000000000000001E-3</v>
      </c>
      <c r="Y208" s="14">
        <v>33612</v>
      </c>
      <c r="Z208" s="18">
        <f t="shared" ref="Z208:Z211" si="263">X208*Y208</f>
        <v>134.44800000000001</v>
      </c>
      <c r="AA208" s="14">
        <f t="shared" ref="AA208:AA211" si="264">Y208</f>
        <v>33612</v>
      </c>
      <c r="AB208" s="18">
        <f t="shared" ref="AB208:AB211" si="265">U208+Z208</f>
        <v>134.44800000000001</v>
      </c>
    </row>
    <row r="209" spans="1:28">
      <c r="A209" s="8">
        <f>+A208+0.01</f>
        <v>8.02</v>
      </c>
      <c r="B209" s="16" t="s">
        <v>135</v>
      </c>
      <c r="C209" s="17">
        <v>9648</v>
      </c>
      <c r="D209" s="18">
        <v>38.591999999999999</v>
      </c>
      <c r="E209" s="17">
        <f t="shared" ref="E209:F211" si="266">C209</f>
        <v>9648</v>
      </c>
      <c r="F209" s="18">
        <f t="shared" si="266"/>
        <v>38.591999999999999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9231</v>
      </c>
      <c r="Q209" s="18">
        <f t="shared" si="260"/>
        <v>36.923999999999999</v>
      </c>
      <c r="R209" s="92">
        <f t="shared" si="261"/>
        <v>9231</v>
      </c>
      <c r="S209" s="18">
        <f t="shared" si="262"/>
        <v>36.923999999999999</v>
      </c>
      <c r="T209" s="16"/>
      <c r="U209" s="18"/>
      <c r="V209" s="16"/>
      <c r="W209" s="18"/>
      <c r="X209" s="21">
        <v>4.0000000000000001E-3</v>
      </c>
      <c r="Y209" s="14">
        <v>9231</v>
      </c>
      <c r="Z209" s="18">
        <f t="shared" si="263"/>
        <v>36.923999999999999</v>
      </c>
      <c r="AA209" s="14">
        <f t="shared" si="264"/>
        <v>9231</v>
      </c>
      <c r="AB209" s="18">
        <f t="shared" si="265"/>
        <v>36.923999999999999</v>
      </c>
    </row>
    <row r="210" spans="1:28">
      <c r="A210" s="8">
        <f>+A209+0.01</f>
        <v>8.0299999999999994</v>
      </c>
      <c r="B210" s="16" t="s">
        <v>136</v>
      </c>
      <c r="C210" s="17">
        <v>6061</v>
      </c>
      <c r="D210" s="18">
        <v>24.244</v>
      </c>
      <c r="E210" s="17">
        <f t="shared" si="266"/>
        <v>6061</v>
      </c>
      <c r="F210" s="18">
        <f t="shared" si="266"/>
        <v>24.244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5624</v>
      </c>
      <c r="Q210" s="18">
        <f t="shared" si="260"/>
        <v>22.496000000000002</v>
      </c>
      <c r="R210" s="92">
        <f t="shared" si="261"/>
        <v>5624</v>
      </c>
      <c r="S210" s="18">
        <f t="shared" si="262"/>
        <v>22.496000000000002</v>
      </c>
      <c r="T210" s="16"/>
      <c r="U210" s="18"/>
      <c r="V210" s="16"/>
      <c r="W210" s="18"/>
      <c r="X210" s="21">
        <v>4.0000000000000001E-3</v>
      </c>
      <c r="Y210" s="14">
        <v>5624</v>
      </c>
      <c r="Z210" s="18">
        <f t="shared" si="263"/>
        <v>22.496000000000002</v>
      </c>
      <c r="AA210" s="14">
        <f t="shared" si="264"/>
        <v>5624</v>
      </c>
      <c r="AB210" s="18">
        <f t="shared" si="265"/>
        <v>22.496000000000002</v>
      </c>
    </row>
    <row r="211" spans="1:28">
      <c r="A211" s="8">
        <f>+A210+0.01</f>
        <v>8.0399999999999991</v>
      </c>
      <c r="B211" s="16" t="s">
        <v>137</v>
      </c>
      <c r="C211" s="17">
        <v>17279</v>
      </c>
      <c r="D211" s="18">
        <v>69.116</v>
      </c>
      <c r="E211" s="17">
        <f t="shared" si="266"/>
        <v>17279</v>
      </c>
      <c r="F211" s="18">
        <f t="shared" si="266"/>
        <v>69.116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15345</v>
      </c>
      <c r="Q211" s="18">
        <f t="shared" si="260"/>
        <v>61.38</v>
      </c>
      <c r="R211" s="92">
        <f t="shared" si="261"/>
        <v>15345</v>
      </c>
      <c r="S211" s="18">
        <f t="shared" si="262"/>
        <v>61.38</v>
      </c>
      <c r="T211" s="16"/>
      <c r="U211" s="18"/>
      <c r="V211" s="16"/>
      <c r="W211" s="18"/>
      <c r="X211" s="21">
        <v>4.0000000000000001E-3</v>
      </c>
      <c r="Y211" s="14">
        <v>15345</v>
      </c>
      <c r="Z211" s="18">
        <f t="shared" si="263"/>
        <v>61.38</v>
      </c>
      <c r="AA211" s="14">
        <f t="shared" si="264"/>
        <v>15345</v>
      </c>
      <c r="AB211" s="18">
        <f t="shared" si="265"/>
        <v>61.38</v>
      </c>
    </row>
    <row r="212" spans="1:28" s="50" customFormat="1">
      <c r="A212" s="46"/>
      <c r="B212" s="82" t="s">
        <v>106</v>
      </c>
      <c r="C212" s="83">
        <f>SUM(C208:C211)</f>
        <v>71153</v>
      </c>
      <c r="D212" s="84">
        <f>SUM(D208:D211)</f>
        <v>284.61200000000002</v>
      </c>
      <c r="E212" s="83">
        <f>SUM(E208:E211)</f>
        <v>71153</v>
      </c>
      <c r="F212" s="84">
        <f>SUM(F208:F211)</f>
        <v>284.61200000000002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63812</v>
      </c>
      <c r="Q212" s="84">
        <f t="shared" si="269"/>
        <v>255.24800000000002</v>
      </c>
      <c r="R212" s="276">
        <f t="shared" si="269"/>
        <v>63812</v>
      </c>
      <c r="S212" s="84">
        <f t="shared" si="269"/>
        <v>255.24800000000002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63812</v>
      </c>
      <c r="Z212" s="84">
        <f>SUM(Z208:Z211)</f>
        <v>255.24800000000002</v>
      </c>
      <c r="AA212" s="276">
        <f>SUM(AA208:AA211)</f>
        <v>63812</v>
      </c>
      <c r="AB212" s="84">
        <f>SUM(AB208:AB211)</f>
        <v>255.24800000000002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182</v>
      </c>
      <c r="D241" s="164">
        <f>C241*0.429*12</f>
        <v>936.93600000000004</v>
      </c>
      <c r="E241" s="163">
        <f>C241</f>
        <v>182</v>
      </c>
      <c r="F241" s="164">
        <f>D241</f>
        <v>936.93600000000004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182</v>
      </c>
      <c r="Q241" s="18">
        <f t="shared" ref="Q241:Q254" si="299">O241*P241*12</f>
        <v>995.904</v>
      </c>
      <c r="R241" s="92">
        <f t="shared" ref="R241:R257" si="300">P241</f>
        <v>182</v>
      </c>
      <c r="S241" s="18">
        <f t="shared" ref="S241:S257" si="301">L241+Q241</f>
        <v>995.904</v>
      </c>
      <c r="T241" s="162"/>
      <c r="U241" s="164"/>
      <c r="V241" s="162"/>
      <c r="W241" s="164"/>
      <c r="X241" s="166">
        <v>0.45600000000000002</v>
      </c>
      <c r="Y241" s="331">
        <v>182</v>
      </c>
      <c r="Z241" s="121">
        <f>X241*Y241*12</f>
        <v>995.904</v>
      </c>
      <c r="AA241" s="321">
        <f>Y241</f>
        <v>182</v>
      </c>
      <c r="AB241" s="121">
        <f>U241+Z241</f>
        <v>995.904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159</v>
      </c>
      <c r="D246" s="176">
        <f>C246*0.6006*12</f>
        <v>1145.9448</v>
      </c>
      <c r="E246" s="163">
        <f t="shared" ref="E246:E248" si="309">C246</f>
        <v>159</v>
      </c>
      <c r="F246" s="164">
        <f t="shared" ref="F246:F248" si="310">D246</f>
        <v>1145.9448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159</v>
      </c>
      <c r="Q246" s="18">
        <f t="shared" si="299"/>
        <v>1219.212</v>
      </c>
      <c r="R246" s="92">
        <f t="shared" si="300"/>
        <v>159</v>
      </c>
      <c r="S246" s="18">
        <f t="shared" si="301"/>
        <v>1219.212</v>
      </c>
      <c r="T246" s="174"/>
      <c r="U246" s="176"/>
      <c r="V246" s="174"/>
      <c r="W246" s="176"/>
      <c r="X246" s="177">
        <v>0.63900000000000001</v>
      </c>
      <c r="Y246" s="278">
        <v>159</v>
      </c>
      <c r="Z246" s="121">
        <f t="shared" ref="Z246:Z254" si="311">X246*Y246*12</f>
        <v>1219.212</v>
      </c>
      <c r="AA246" s="321">
        <f t="shared" si="306"/>
        <v>159</v>
      </c>
      <c r="AB246" s="121">
        <f t="shared" ref="AB246:AB257" si="312">U246+Z246</f>
        <v>1219.212</v>
      </c>
    </row>
    <row r="247" spans="1:28" s="125" customFormat="1">
      <c r="A247" s="118"/>
      <c r="B247" s="174" t="s">
        <v>151</v>
      </c>
      <c r="C247" s="175">
        <f t="shared" si="308"/>
        <v>143</v>
      </c>
      <c r="D247" s="176">
        <f t="shared" ref="D247:D248" si="313">C247*0.6006*12</f>
        <v>1030.6296</v>
      </c>
      <c r="E247" s="163">
        <f t="shared" si="309"/>
        <v>143</v>
      </c>
      <c r="F247" s="164">
        <f t="shared" si="310"/>
        <v>1030.6296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143</v>
      </c>
      <c r="Q247" s="18">
        <f t="shared" si="299"/>
        <v>1096.5239999999999</v>
      </c>
      <c r="R247" s="92">
        <f t="shared" si="300"/>
        <v>143</v>
      </c>
      <c r="S247" s="18">
        <f t="shared" si="301"/>
        <v>1096.5239999999999</v>
      </c>
      <c r="T247" s="174"/>
      <c r="U247" s="176"/>
      <c r="V247" s="174"/>
      <c r="W247" s="176"/>
      <c r="X247" s="177">
        <v>0.63900000000000001</v>
      </c>
      <c r="Y247" s="278">
        <v>143</v>
      </c>
      <c r="Z247" s="121">
        <f t="shared" si="311"/>
        <v>1096.5239999999999</v>
      </c>
      <c r="AA247" s="321">
        <f t="shared" si="306"/>
        <v>143</v>
      </c>
      <c r="AB247" s="121">
        <f t="shared" si="312"/>
        <v>1096.5239999999999</v>
      </c>
    </row>
    <row r="248" spans="1:28" s="125" customFormat="1">
      <c r="A248" s="118"/>
      <c r="B248" s="174" t="s">
        <v>152</v>
      </c>
      <c r="C248" s="175">
        <f t="shared" si="308"/>
        <v>133</v>
      </c>
      <c r="D248" s="176">
        <f t="shared" si="313"/>
        <v>958.55760000000009</v>
      </c>
      <c r="E248" s="163">
        <f t="shared" si="309"/>
        <v>133</v>
      </c>
      <c r="F248" s="164">
        <f t="shared" si="310"/>
        <v>958.55760000000009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133</v>
      </c>
      <c r="Q248" s="18">
        <f t="shared" si="299"/>
        <v>1019.8439999999999</v>
      </c>
      <c r="R248" s="92">
        <f t="shared" si="300"/>
        <v>133</v>
      </c>
      <c r="S248" s="18">
        <f t="shared" si="301"/>
        <v>1019.8439999999999</v>
      </c>
      <c r="T248" s="174"/>
      <c r="U248" s="176"/>
      <c r="V248" s="174"/>
      <c r="W248" s="176"/>
      <c r="X248" s="177">
        <v>0.63900000000000001</v>
      </c>
      <c r="Y248" s="278">
        <v>133</v>
      </c>
      <c r="Z248" s="121">
        <f t="shared" si="311"/>
        <v>1019.8439999999999</v>
      </c>
      <c r="AA248" s="321">
        <f t="shared" si="306"/>
        <v>133</v>
      </c>
      <c r="AB248" s="121">
        <f t="shared" si="312"/>
        <v>1019.8439999999999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89</v>
      </c>
      <c r="D255" s="176">
        <f>C255*0.12*10</f>
        <v>106.8</v>
      </c>
      <c r="E255" s="163">
        <f t="shared" ref="E255:E257" si="314">C255</f>
        <v>89</v>
      </c>
      <c r="F255" s="164">
        <f t="shared" ref="F255:F257" si="315">D255</f>
        <v>106.8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89</v>
      </c>
      <c r="Q255" s="18">
        <f>O255*P255*10</f>
        <v>106.8</v>
      </c>
      <c r="R255" s="92">
        <f t="shared" si="300"/>
        <v>89</v>
      </c>
      <c r="S255" s="18">
        <f t="shared" si="301"/>
        <v>106.8</v>
      </c>
      <c r="T255" s="178"/>
      <c r="U255" s="176"/>
      <c r="V255" s="178"/>
      <c r="W255" s="176"/>
      <c r="X255" s="177">
        <v>0.12</v>
      </c>
      <c r="Y255" s="278">
        <v>89</v>
      </c>
      <c r="Z255" s="18">
        <f t="shared" ref="Z255:Z257" si="316">X255*Y255*10</f>
        <v>106.8</v>
      </c>
      <c r="AA255" s="321">
        <f t="shared" si="306"/>
        <v>89</v>
      </c>
      <c r="AB255" s="121">
        <f t="shared" si="312"/>
        <v>106.8</v>
      </c>
    </row>
    <row r="256" spans="1:28" s="125" customFormat="1">
      <c r="A256" s="118"/>
      <c r="B256" s="178" t="s">
        <v>157</v>
      </c>
      <c r="C256" s="175">
        <f t="shared" ref="C256:C257" si="317">P256</f>
        <v>20</v>
      </c>
      <c r="D256" s="176">
        <f t="shared" ref="D256:D257" si="318">C256*0.12*10</f>
        <v>24</v>
      </c>
      <c r="E256" s="163">
        <f t="shared" si="314"/>
        <v>20</v>
      </c>
      <c r="F256" s="164">
        <f t="shared" si="315"/>
        <v>24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20</v>
      </c>
      <c r="Q256" s="18">
        <f>O256*P256*10</f>
        <v>24</v>
      </c>
      <c r="R256" s="92">
        <f t="shared" si="300"/>
        <v>20</v>
      </c>
      <c r="S256" s="18">
        <f t="shared" si="301"/>
        <v>24</v>
      </c>
      <c r="T256" s="178"/>
      <c r="U256" s="176"/>
      <c r="V256" s="178"/>
      <c r="W256" s="176"/>
      <c r="X256" s="177">
        <v>0.12</v>
      </c>
      <c r="Y256" s="278">
        <v>20</v>
      </c>
      <c r="Z256" s="18">
        <f t="shared" si="316"/>
        <v>24</v>
      </c>
      <c r="AA256" s="321">
        <f t="shared" si="306"/>
        <v>20</v>
      </c>
      <c r="AB256" s="121">
        <f t="shared" si="312"/>
        <v>24</v>
      </c>
    </row>
    <row r="257" spans="1:28" s="125" customFormat="1">
      <c r="A257" s="118"/>
      <c r="B257" s="178" t="s">
        <v>167</v>
      </c>
      <c r="C257" s="175">
        <f t="shared" si="317"/>
        <v>104</v>
      </c>
      <c r="D257" s="176">
        <f t="shared" si="318"/>
        <v>124.80000000000001</v>
      </c>
      <c r="E257" s="163">
        <f t="shared" si="314"/>
        <v>104</v>
      </c>
      <c r="F257" s="164">
        <f t="shared" si="315"/>
        <v>124.80000000000001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104</v>
      </c>
      <c r="Q257" s="18">
        <f>O257*P257*10</f>
        <v>124.80000000000001</v>
      </c>
      <c r="R257" s="92">
        <f t="shared" si="300"/>
        <v>104</v>
      </c>
      <c r="S257" s="18">
        <f t="shared" si="301"/>
        <v>124.80000000000001</v>
      </c>
      <c r="T257" s="178"/>
      <c r="U257" s="176"/>
      <c r="V257" s="178"/>
      <c r="W257" s="176"/>
      <c r="X257" s="177">
        <v>0.12</v>
      </c>
      <c r="Y257" s="278">
        <v>104</v>
      </c>
      <c r="Z257" s="18">
        <f t="shared" si="316"/>
        <v>124.80000000000001</v>
      </c>
      <c r="AA257" s="321">
        <f t="shared" si="306"/>
        <v>104</v>
      </c>
      <c r="AB257" s="121">
        <f t="shared" si="312"/>
        <v>124.80000000000001</v>
      </c>
    </row>
    <row r="258" spans="1:28" s="50" customFormat="1">
      <c r="A258" s="179"/>
      <c r="B258" s="159" t="s">
        <v>106</v>
      </c>
      <c r="C258" s="160">
        <f>SUM(C241:C257)</f>
        <v>830</v>
      </c>
      <c r="D258" s="161">
        <f>SUM(D241:D257)</f>
        <v>4327.6680000000006</v>
      </c>
      <c r="E258" s="160">
        <f>SUM(E241:E257)</f>
        <v>830</v>
      </c>
      <c r="F258" s="161">
        <f>SUM(F241:F257)</f>
        <v>4327.6680000000006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830</v>
      </c>
      <c r="Q258" s="161">
        <f t="shared" si="321"/>
        <v>4587.0839999999998</v>
      </c>
      <c r="R258" s="301">
        <f t="shared" si="321"/>
        <v>830</v>
      </c>
      <c r="S258" s="161">
        <f t="shared" si="321"/>
        <v>4587.0839999999998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830</v>
      </c>
      <c r="Z258" s="161">
        <f t="shared" si="323"/>
        <v>4587.0839999999998</v>
      </c>
      <c r="AA258" s="301">
        <f t="shared" si="323"/>
        <v>830</v>
      </c>
      <c r="AB258" s="161">
        <f t="shared" si="323"/>
        <v>4587.0839999999998</v>
      </c>
    </row>
    <row r="259" spans="1:28" s="50" customFormat="1">
      <c r="A259" s="179"/>
      <c r="B259" s="180" t="s">
        <v>10</v>
      </c>
      <c r="C259" s="181">
        <f>C258</f>
        <v>830</v>
      </c>
      <c r="D259" s="182">
        <f>D258</f>
        <v>4327.6680000000006</v>
      </c>
      <c r="E259" s="181">
        <f>E258</f>
        <v>830</v>
      </c>
      <c r="F259" s="182">
        <f>F258</f>
        <v>4327.6680000000006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830</v>
      </c>
      <c r="Q259" s="182">
        <f t="shared" si="326"/>
        <v>4587.0839999999998</v>
      </c>
      <c r="R259" s="304">
        <f t="shared" si="326"/>
        <v>830</v>
      </c>
      <c r="S259" s="182">
        <f t="shared" si="326"/>
        <v>4587.0839999999998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830</v>
      </c>
      <c r="Z259" s="182">
        <f t="shared" si="328"/>
        <v>4587.0839999999998</v>
      </c>
      <c r="AA259" s="304">
        <f t="shared" si="328"/>
        <v>830</v>
      </c>
      <c r="AB259" s="182">
        <f t="shared" si="328"/>
        <v>4587.0839999999998</v>
      </c>
    </row>
    <row r="260" spans="1:28" s="50" customFormat="1">
      <c r="A260" s="179"/>
      <c r="B260" s="180" t="s">
        <v>168</v>
      </c>
      <c r="C260" s="181">
        <f>C238+C259</f>
        <v>830</v>
      </c>
      <c r="D260" s="182">
        <f>D238+D259</f>
        <v>4327.6680000000006</v>
      </c>
      <c r="E260" s="181">
        <f>E238+E259</f>
        <v>830</v>
      </c>
      <c r="F260" s="182">
        <f>F238+F259</f>
        <v>4327.6680000000006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830</v>
      </c>
      <c r="Q260" s="182">
        <f t="shared" si="331"/>
        <v>4587.0839999999998</v>
      </c>
      <c r="R260" s="304">
        <f t="shared" si="331"/>
        <v>830</v>
      </c>
      <c r="S260" s="182">
        <f t="shared" si="331"/>
        <v>4587.0839999999998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830</v>
      </c>
      <c r="Z260" s="182">
        <f t="shared" si="333"/>
        <v>4587.0839999999998</v>
      </c>
      <c r="AA260" s="304">
        <f t="shared" si="333"/>
        <v>830</v>
      </c>
      <c r="AB260" s="182">
        <f t="shared" si="333"/>
        <v>4587.0839999999998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1020</v>
      </c>
      <c r="D264" s="18">
        <v>7.1400000000000006</v>
      </c>
      <c r="E264" s="19">
        <v>1002</v>
      </c>
      <c r="F264" s="18">
        <v>7.01</v>
      </c>
      <c r="G264" s="241">
        <f t="shared" ref="G264:G270" si="334">E264/C264*100</f>
        <v>98.235294117647058</v>
      </c>
      <c r="H264" s="18">
        <f t="shared" ref="H264:H270" si="335">F264/D264*100</f>
        <v>98.179271708683459</v>
      </c>
      <c r="I264" s="16"/>
      <c r="J264" s="20"/>
      <c r="K264" s="16"/>
      <c r="L264" s="18"/>
      <c r="M264" s="16"/>
      <c r="N264" s="18"/>
      <c r="O264" s="21">
        <v>0.01</v>
      </c>
      <c r="P264" s="92">
        <v>949</v>
      </c>
      <c r="Q264" s="18">
        <f>O264*P264</f>
        <v>9.49</v>
      </c>
      <c r="R264" s="92">
        <f>P264</f>
        <v>949</v>
      </c>
      <c r="S264" s="18">
        <f>L264+Q264</f>
        <v>9.49</v>
      </c>
      <c r="T264" s="16"/>
      <c r="U264" s="18"/>
      <c r="V264" s="16"/>
      <c r="W264" s="18"/>
      <c r="X264" s="21">
        <v>0.01</v>
      </c>
      <c r="Y264" s="14">
        <v>949</v>
      </c>
      <c r="Z264" s="18">
        <f>X264*Y264</f>
        <v>9.49</v>
      </c>
      <c r="AA264" s="14">
        <f>Y264</f>
        <v>949</v>
      </c>
      <c r="AB264" s="18">
        <f>U264+Z264</f>
        <v>9.49</v>
      </c>
    </row>
    <row r="265" spans="1:28" s="66" customFormat="1">
      <c r="A265" s="8"/>
      <c r="B265" s="16" t="s">
        <v>172</v>
      </c>
      <c r="C265" s="17">
        <v>1136</v>
      </c>
      <c r="D265" s="18">
        <v>7.952</v>
      </c>
      <c r="E265" s="19">
        <v>1094</v>
      </c>
      <c r="F265" s="18">
        <v>4.92</v>
      </c>
      <c r="G265" s="241">
        <f t="shared" si="334"/>
        <v>96.302816901408448</v>
      </c>
      <c r="H265" s="18">
        <f t="shared" si="335"/>
        <v>61.87122736418511</v>
      </c>
      <c r="I265" s="16"/>
      <c r="J265" s="20"/>
      <c r="K265" s="16"/>
      <c r="L265" s="18"/>
      <c r="M265" s="16"/>
      <c r="N265" s="18"/>
      <c r="O265" s="21">
        <v>0.01</v>
      </c>
      <c r="P265" s="92">
        <v>1182</v>
      </c>
      <c r="Q265" s="18">
        <f t="shared" ref="Q265:Q282" si="336">O265*P265</f>
        <v>11.82</v>
      </c>
      <c r="R265" s="92">
        <f t="shared" ref="R265:R282" si="337">P265</f>
        <v>1182</v>
      </c>
      <c r="S265" s="18">
        <f t="shared" ref="S265:S282" si="338">L265+Q265</f>
        <v>11.82</v>
      </c>
      <c r="T265" s="16"/>
      <c r="U265" s="18"/>
      <c r="V265" s="16"/>
      <c r="W265" s="18"/>
      <c r="X265" s="21">
        <v>0.01</v>
      </c>
      <c r="Y265" s="14">
        <v>1182</v>
      </c>
      <c r="Z265" s="18">
        <f t="shared" ref="Z265:Z270" si="339">X265*Y265</f>
        <v>11.82</v>
      </c>
      <c r="AA265" s="14">
        <f t="shared" ref="AA265:AA270" si="340">Y265</f>
        <v>1182</v>
      </c>
      <c r="AB265" s="18">
        <f t="shared" ref="AB265:AB270" si="341">U265+Z265</f>
        <v>11.82</v>
      </c>
    </row>
    <row r="266" spans="1:28" s="66" customFormat="1">
      <c r="A266" s="8"/>
      <c r="B266" s="16" t="s">
        <v>173</v>
      </c>
      <c r="C266" s="17">
        <v>1366</v>
      </c>
      <c r="D266" s="18">
        <v>9.5619999999999994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1331</v>
      </c>
      <c r="Q266" s="18">
        <f t="shared" si="336"/>
        <v>13.31</v>
      </c>
      <c r="R266" s="92">
        <f t="shared" si="337"/>
        <v>1331</v>
      </c>
      <c r="S266" s="18">
        <f t="shared" si="338"/>
        <v>13.31</v>
      </c>
      <c r="T266" s="16"/>
      <c r="U266" s="18"/>
      <c r="V266" s="16"/>
      <c r="W266" s="18"/>
      <c r="X266" s="21">
        <v>0.01</v>
      </c>
      <c r="Y266" s="14">
        <v>1331</v>
      </c>
      <c r="Z266" s="18">
        <f t="shared" si="339"/>
        <v>13.31</v>
      </c>
      <c r="AA266" s="14">
        <f t="shared" si="340"/>
        <v>1331</v>
      </c>
      <c r="AB266" s="18">
        <f t="shared" si="341"/>
        <v>13.31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1020</v>
      </c>
      <c r="D268" s="18">
        <v>6.12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949</v>
      </c>
      <c r="Q268" s="18">
        <f t="shared" si="336"/>
        <v>9.49</v>
      </c>
      <c r="R268" s="92">
        <f t="shared" si="337"/>
        <v>949</v>
      </c>
      <c r="S268" s="18">
        <f t="shared" si="338"/>
        <v>9.49</v>
      </c>
      <c r="T268" s="16"/>
      <c r="U268" s="18"/>
      <c r="V268" s="16"/>
      <c r="W268" s="18"/>
      <c r="X268" s="21">
        <v>0.01</v>
      </c>
      <c r="Y268" s="14">
        <f>Y264</f>
        <v>949</v>
      </c>
      <c r="Z268" s="18">
        <f t="shared" si="339"/>
        <v>9.49</v>
      </c>
      <c r="AA268" s="14">
        <f t="shared" si="340"/>
        <v>949</v>
      </c>
      <c r="AB268" s="18">
        <f t="shared" si="341"/>
        <v>9.49</v>
      </c>
    </row>
    <row r="269" spans="1:28" s="66" customFormat="1">
      <c r="A269" s="8"/>
      <c r="B269" s="16" t="s">
        <v>172</v>
      </c>
      <c r="C269" s="17">
        <v>1136</v>
      </c>
      <c r="D269" s="18">
        <v>6.8159999999999998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1182</v>
      </c>
      <c r="Q269" s="18">
        <f t="shared" si="336"/>
        <v>11.82</v>
      </c>
      <c r="R269" s="92">
        <f t="shared" si="337"/>
        <v>1182</v>
      </c>
      <c r="S269" s="18">
        <f t="shared" si="338"/>
        <v>11.82</v>
      </c>
      <c r="T269" s="16"/>
      <c r="U269" s="18"/>
      <c r="V269" s="16"/>
      <c r="W269" s="18"/>
      <c r="X269" s="21">
        <v>0.01</v>
      </c>
      <c r="Y269" s="14">
        <f>Y265</f>
        <v>1182</v>
      </c>
      <c r="Z269" s="18">
        <f t="shared" si="339"/>
        <v>11.82</v>
      </c>
      <c r="AA269" s="14">
        <f t="shared" si="340"/>
        <v>1182</v>
      </c>
      <c r="AB269" s="18">
        <f t="shared" si="341"/>
        <v>11.82</v>
      </c>
    </row>
    <row r="270" spans="1:28" s="66" customFormat="1">
      <c r="A270" s="8"/>
      <c r="B270" s="16" t="s">
        <v>173</v>
      </c>
      <c r="C270" s="17">
        <v>1366</v>
      </c>
      <c r="D270" s="18">
        <v>8.1959999999999997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1331</v>
      </c>
      <c r="Q270" s="18">
        <f t="shared" si="336"/>
        <v>13.31</v>
      </c>
      <c r="R270" s="92">
        <f t="shared" si="337"/>
        <v>1331</v>
      </c>
      <c r="S270" s="18">
        <f t="shared" si="338"/>
        <v>13.31</v>
      </c>
      <c r="T270" s="16"/>
      <c r="U270" s="18"/>
      <c r="V270" s="16"/>
      <c r="W270" s="18"/>
      <c r="X270" s="21">
        <v>0.01</v>
      </c>
      <c r="Y270" s="14">
        <f>Y266</f>
        <v>1331</v>
      </c>
      <c r="Z270" s="18">
        <f t="shared" si="339"/>
        <v>13.31</v>
      </c>
      <c r="AA270" s="14">
        <f t="shared" si="340"/>
        <v>1331</v>
      </c>
      <c r="AB270" s="18">
        <f t="shared" si="341"/>
        <v>13.31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3</v>
      </c>
      <c r="D281" s="136">
        <v>0.06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80</v>
      </c>
      <c r="D282" s="18">
        <v>1.28</v>
      </c>
      <c r="E282" s="17">
        <f>C282</f>
        <v>80</v>
      </c>
      <c r="F282" s="18">
        <f>D282</f>
        <v>1.28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149</v>
      </c>
      <c r="Q282" s="18">
        <f t="shared" si="336"/>
        <v>2.98</v>
      </c>
      <c r="R282" s="92">
        <f t="shared" si="337"/>
        <v>149</v>
      </c>
      <c r="S282" s="18">
        <f t="shared" si="338"/>
        <v>2.98</v>
      </c>
      <c r="T282" s="16"/>
      <c r="U282" s="18"/>
      <c r="V282" s="16"/>
      <c r="W282" s="18"/>
      <c r="X282" s="21">
        <v>1.6E-2</v>
      </c>
      <c r="Y282" s="14">
        <v>149</v>
      </c>
      <c r="Z282" s="18">
        <f t="shared" si="343"/>
        <v>2.3839999999999999</v>
      </c>
      <c r="AA282" s="14">
        <f t="shared" si="344"/>
        <v>149</v>
      </c>
      <c r="AB282" s="18">
        <f t="shared" si="345"/>
        <v>2.3839999999999999</v>
      </c>
    </row>
    <row r="283" spans="1:28" s="50" customFormat="1">
      <c r="A283" s="46"/>
      <c r="B283" s="82" t="s">
        <v>106</v>
      </c>
      <c r="C283" s="83">
        <f>SUM(C268:C282)</f>
        <v>3614</v>
      </c>
      <c r="D283" s="84">
        <f>SUM(D264:D282)</f>
        <v>47.25200000000001</v>
      </c>
      <c r="E283" s="83">
        <f>SUM(E268:E282)</f>
        <v>89</v>
      </c>
      <c r="F283" s="84">
        <f>SUM(F264:F282)</f>
        <v>13.335999999999999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3761</v>
      </c>
      <c r="Q283" s="84">
        <f t="shared" ref="Q283" si="355">SUM(Q264:Q282)</f>
        <v>75.300000000000011</v>
      </c>
      <c r="R283" s="276">
        <f t="shared" ref="R283" si="356">SUM(R268:R282)</f>
        <v>3761</v>
      </c>
      <c r="S283" s="84">
        <f t="shared" ref="S283" si="357">SUM(S264:S282)</f>
        <v>75.300000000000011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3761</v>
      </c>
      <c r="Z283" s="84">
        <f t="shared" ref="Z283" si="361">SUM(Z264:Z282)</f>
        <v>74.624000000000009</v>
      </c>
      <c r="AA283" s="276">
        <f t="shared" ref="AA283" si="362">SUM(AA268:AA282)</f>
        <v>3761</v>
      </c>
      <c r="AB283" s="84">
        <f t="shared" ref="AB283" si="363">SUM(AB264:AB282)</f>
        <v>74.624000000000009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36</v>
      </c>
      <c r="D287" s="185">
        <f>C287*12*0.16</f>
        <v>69.12</v>
      </c>
      <c r="E287" s="184">
        <f>C287</f>
        <v>36</v>
      </c>
      <c r="F287" s="185">
        <f>D287</f>
        <v>69.12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46</v>
      </c>
      <c r="Q287" s="18">
        <f>O287*P287*12</f>
        <v>97.152000000000001</v>
      </c>
      <c r="R287" s="92">
        <f t="shared" si="365"/>
        <v>46</v>
      </c>
      <c r="S287" s="18">
        <f t="shared" si="366"/>
        <v>97.152000000000001</v>
      </c>
      <c r="T287" s="183"/>
      <c r="U287" s="185"/>
      <c r="V287" s="183"/>
      <c r="W287" s="185"/>
      <c r="X287" s="188">
        <v>0.17599999999999999</v>
      </c>
      <c r="Y287" s="333">
        <v>46</v>
      </c>
      <c r="Z287" s="18">
        <f>X287*Y287*12</f>
        <v>97.152000000000001</v>
      </c>
      <c r="AA287" s="14">
        <f>Y287</f>
        <v>46</v>
      </c>
      <c r="AB287" s="18">
        <f>U287+Z287</f>
        <v>97.152000000000001</v>
      </c>
    </row>
    <row r="288" spans="1:28" s="66" customFormat="1">
      <c r="A288" s="8"/>
      <c r="B288" s="183" t="s">
        <v>188</v>
      </c>
      <c r="C288" s="184">
        <v>18</v>
      </c>
      <c r="D288" s="185">
        <f>C288*12*0.16</f>
        <v>34.56</v>
      </c>
      <c r="E288" s="184">
        <f t="shared" ref="E288:E296" si="368">C288</f>
        <v>18</v>
      </c>
      <c r="F288" s="185">
        <f t="shared" ref="F288:F296" si="369">D288</f>
        <v>34.56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23</v>
      </c>
      <c r="Q288" s="18">
        <f>O288*P288*12</f>
        <v>48.576000000000001</v>
      </c>
      <c r="R288" s="92">
        <f t="shared" si="365"/>
        <v>23</v>
      </c>
      <c r="S288" s="18">
        <f t="shared" si="366"/>
        <v>48.576000000000001</v>
      </c>
      <c r="T288" s="183"/>
      <c r="U288" s="185"/>
      <c r="V288" s="183"/>
      <c r="W288" s="185"/>
      <c r="X288" s="188">
        <v>0.17599999999999999</v>
      </c>
      <c r="Y288" s="333">
        <v>23</v>
      </c>
      <c r="Z288" s="18">
        <f t="shared" ref="Z288:Z290" si="370">X288*Y288*12</f>
        <v>48.576000000000001</v>
      </c>
      <c r="AA288" s="14">
        <f t="shared" ref="AA288:AA290" si="371">Y288</f>
        <v>23</v>
      </c>
      <c r="AB288" s="18">
        <f t="shared" ref="AB288:AB290" si="372">U288+Z288</f>
        <v>48.576000000000001</v>
      </c>
    </row>
    <row r="289" spans="1:28" s="66" customFormat="1">
      <c r="A289" s="8"/>
      <c r="B289" s="183" t="s">
        <v>189</v>
      </c>
      <c r="C289" s="184">
        <v>18</v>
      </c>
      <c r="D289" s="185">
        <f>C289*12*0.16</f>
        <v>34.56</v>
      </c>
      <c r="E289" s="184">
        <f t="shared" si="368"/>
        <v>18</v>
      </c>
      <c r="F289" s="185">
        <f t="shared" si="369"/>
        <v>34.56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23</v>
      </c>
      <c r="Q289" s="18">
        <f>O289*P289*12</f>
        <v>48.576000000000001</v>
      </c>
      <c r="R289" s="92">
        <f t="shared" si="365"/>
        <v>23</v>
      </c>
      <c r="S289" s="18">
        <f t="shared" si="366"/>
        <v>48.576000000000001</v>
      </c>
      <c r="T289" s="183"/>
      <c r="U289" s="185"/>
      <c r="V289" s="183"/>
      <c r="W289" s="185"/>
      <c r="X289" s="188">
        <v>0.17599999999999999</v>
      </c>
      <c r="Y289" s="333">
        <v>23</v>
      </c>
      <c r="Z289" s="18">
        <f t="shared" si="370"/>
        <v>48.576000000000001</v>
      </c>
      <c r="AA289" s="14">
        <f t="shared" si="371"/>
        <v>23</v>
      </c>
      <c r="AB289" s="18">
        <f t="shared" si="372"/>
        <v>48.576000000000001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23</v>
      </c>
      <c r="Q290" s="18">
        <f>O290*P290*12</f>
        <v>33.119999999999997</v>
      </c>
      <c r="R290" s="92">
        <f t="shared" si="365"/>
        <v>23</v>
      </c>
      <c r="S290" s="18">
        <f t="shared" si="366"/>
        <v>33.119999999999997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5</v>
      </c>
      <c r="Q291" s="18">
        <f>O291*P291</f>
        <v>5</v>
      </c>
      <c r="R291" s="92">
        <f t="shared" si="365"/>
        <v>5</v>
      </c>
      <c r="S291" s="18">
        <f t="shared" si="366"/>
        <v>5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18</v>
      </c>
      <c r="Q292" s="18">
        <f>O292*P292</f>
        <v>18</v>
      </c>
      <c r="R292" s="92">
        <f t="shared" si="365"/>
        <v>18</v>
      </c>
      <c r="S292" s="18">
        <f t="shared" si="366"/>
        <v>18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18</v>
      </c>
      <c r="D293" s="185">
        <f>C293*0.5</f>
        <v>9</v>
      </c>
      <c r="E293" s="184">
        <f t="shared" si="368"/>
        <v>18</v>
      </c>
      <c r="F293" s="185">
        <f t="shared" si="369"/>
        <v>9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23</v>
      </c>
      <c r="Q293" s="18">
        <f t="shared" ref="Q293:Q296" si="376">O293*P293</f>
        <v>11.5</v>
      </c>
      <c r="R293" s="92">
        <f t="shared" ref="R293:R296" si="377">P293</f>
        <v>23</v>
      </c>
      <c r="S293" s="18">
        <f t="shared" ref="S293:S296" si="378">L293+Q293</f>
        <v>11.5</v>
      </c>
      <c r="T293" s="16"/>
      <c r="U293" s="18"/>
      <c r="V293" s="16"/>
      <c r="W293" s="18"/>
      <c r="X293" s="21">
        <v>0.5</v>
      </c>
      <c r="Y293" s="14">
        <v>23</v>
      </c>
      <c r="Z293" s="18">
        <f t="shared" si="373"/>
        <v>11.5</v>
      </c>
      <c r="AA293" s="14">
        <f t="shared" si="374"/>
        <v>23</v>
      </c>
      <c r="AB293" s="18">
        <f t="shared" si="375"/>
        <v>11.5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18</v>
      </c>
      <c r="D294" s="185">
        <f>C294*0.3</f>
        <v>5.3999999999999995</v>
      </c>
      <c r="E294" s="184">
        <f t="shared" si="368"/>
        <v>18</v>
      </c>
      <c r="F294" s="185">
        <f t="shared" si="369"/>
        <v>5.3999999999999995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23</v>
      </c>
      <c r="Q294" s="18">
        <f t="shared" si="376"/>
        <v>6.8999999999999995</v>
      </c>
      <c r="R294" s="92">
        <f t="shared" si="377"/>
        <v>23</v>
      </c>
      <c r="S294" s="18">
        <f t="shared" si="378"/>
        <v>6.8999999999999995</v>
      </c>
      <c r="T294" s="183"/>
      <c r="U294" s="185"/>
      <c r="V294" s="183"/>
      <c r="W294" s="185"/>
      <c r="X294" s="188">
        <v>0.3</v>
      </c>
      <c r="Y294" s="333">
        <v>23</v>
      </c>
      <c r="Z294" s="18">
        <f t="shared" si="373"/>
        <v>6.8999999999999995</v>
      </c>
      <c r="AA294" s="14">
        <f t="shared" si="374"/>
        <v>23</v>
      </c>
      <c r="AB294" s="18">
        <f t="shared" si="375"/>
        <v>6.8999999999999995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23</v>
      </c>
      <c r="Q295" s="18">
        <f t="shared" si="376"/>
        <v>2.3000000000000003</v>
      </c>
      <c r="R295" s="92">
        <f t="shared" si="377"/>
        <v>23</v>
      </c>
      <c r="S295" s="18">
        <f t="shared" si="378"/>
        <v>2.3000000000000003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23</v>
      </c>
      <c r="Q296" s="18">
        <f t="shared" si="376"/>
        <v>2.3000000000000003</v>
      </c>
      <c r="R296" s="92">
        <f t="shared" si="377"/>
        <v>23</v>
      </c>
      <c r="S296" s="18">
        <f t="shared" si="378"/>
        <v>2.3000000000000003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18</v>
      </c>
      <c r="D297" s="84">
        <f>SUM(D287:D296)</f>
        <v>152.64000000000001</v>
      </c>
      <c r="E297" s="83">
        <f>E293</f>
        <v>18</v>
      </c>
      <c r="F297" s="84">
        <f>SUM(F287:F296)</f>
        <v>152.64000000000001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23</v>
      </c>
      <c r="Q297" s="84">
        <f t="shared" ref="Q297" si="386">SUM(Q287:Q296)</f>
        <v>273.42399999999998</v>
      </c>
      <c r="R297" s="276">
        <f t="shared" ref="R297" si="387">R293</f>
        <v>23</v>
      </c>
      <c r="S297" s="84">
        <f t="shared" ref="S297" si="388">SUM(S287:S296)</f>
        <v>273.42399999999998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23</v>
      </c>
      <c r="Z297" s="84">
        <f t="shared" ref="Z297" si="391">SUM(Z287:Z296)</f>
        <v>212.70400000000001</v>
      </c>
      <c r="AA297" s="276">
        <f t="shared" ref="AA297" si="392">AA293</f>
        <v>23</v>
      </c>
      <c r="AB297" s="84">
        <f t="shared" ref="AB297" si="393">SUM(AB287:AB296)</f>
        <v>212.70400000000001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64</v>
      </c>
      <c r="D299" s="18">
        <f>C299*0.162*12</f>
        <v>124.416</v>
      </c>
      <c r="E299" s="17">
        <f>C299</f>
        <v>64</v>
      </c>
      <c r="F299" s="18">
        <f>D299</f>
        <v>124.416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64</v>
      </c>
      <c r="Q299" s="18">
        <f>O299*P299*12</f>
        <v>136.85759999999999</v>
      </c>
      <c r="R299" s="92">
        <f>P299</f>
        <v>64</v>
      </c>
      <c r="S299" s="18">
        <f>L299+Q299</f>
        <v>136.85759999999999</v>
      </c>
      <c r="T299" s="16"/>
      <c r="U299" s="18"/>
      <c r="V299" s="16"/>
      <c r="W299" s="18"/>
      <c r="X299" s="21">
        <v>0.1782</v>
      </c>
      <c r="Y299" s="14">
        <v>64</v>
      </c>
      <c r="Z299" s="18">
        <f>X299*Y299*12</f>
        <v>136.85759999999999</v>
      </c>
      <c r="AA299" s="14">
        <f>Y299</f>
        <v>64</v>
      </c>
      <c r="AB299" s="18">
        <f>U299+Z299</f>
        <v>136.85759999999999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64</v>
      </c>
      <c r="Q301" s="18">
        <f t="shared" ref="Q301:Q305" si="400">O301*P301</f>
        <v>6.4</v>
      </c>
      <c r="R301" s="92">
        <f t="shared" si="396"/>
        <v>64</v>
      </c>
      <c r="S301" s="18">
        <f t="shared" ref="S301:S305" si="401">L301+Q301</f>
        <v>6.4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64</v>
      </c>
      <c r="D302" s="18">
        <f>C302*0.1</f>
        <v>6.4</v>
      </c>
      <c r="E302" s="17">
        <f>C302</f>
        <v>64</v>
      </c>
      <c r="F302" s="18">
        <f>D302</f>
        <v>6.4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64</v>
      </c>
      <c r="Q302" s="18">
        <f t="shared" si="400"/>
        <v>6.4</v>
      </c>
      <c r="R302" s="92">
        <f t="shared" si="396"/>
        <v>64</v>
      </c>
      <c r="S302" s="18">
        <f t="shared" si="401"/>
        <v>6.4</v>
      </c>
      <c r="T302" s="16"/>
      <c r="U302" s="18"/>
      <c r="V302" s="16"/>
      <c r="W302" s="18"/>
      <c r="X302" s="21">
        <v>0.1</v>
      </c>
      <c r="Y302" s="14">
        <v>64</v>
      </c>
      <c r="Z302" s="18">
        <f t="shared" si="402"/>
        <v>6.4</v>
      </c>
      <c r="AA302" s="14">
        <f t="shared" si="398"/>
        <v>64</v>
      </c>
      <c r="AB302" s="18">
        <f t="shared" si="403"/>
        <v>6.4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64</v>
      </c>
      <c r="D303" s="185">
        <f>C303*0.12</f>
        <v>7.68</v>
      </c>
      <c r="E303" s="17">
        <f>C303</f>
        <v>64</v>
      </c>
      <c r="F303" s="18">
        <f>D303</f>
        <v>7.68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64</v>
      </c>
      <c r="Q303" s="18">
        <f t="shared" si="400"/>
        <v>7.68</v>
      </c>
      <c r="R303" s="92">
        <f t="shared" si="396"/>
        <v>64</v>
      </c>
      <c r="S303" s="18">
        <f t="shared" si="401"/>
        <v>7.68</v>
      </c>
      <c r="T303" s="183"/>
      <c r="U303" s="185"/>
      <c r="V303" s="183"/>
      <c r="W303" s="185"/>
      <c r="X303" s="188">
        <v>0.12</v>
      </c>
      <c r="Y303" s="333">
        <v>64</v>
      </c>
      <c r="Z303" s="18">
        <f t="shared" si="402"/>
        <v>7.68</v>
      </c>
      <c r="AA303" s="14">
        <f t="shared" si="398"/>
        <v>64</v>
      </c>
      <c r="AB303" s="18">
        <f t="shared" si="403"/>
        <v>7.68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64</v>
      </c>
      <c r="Q304" s="18">
        <f t="shared" si="400"/>
        <v>1.92</v>
      </c>
      <c r="R304" s="92">
        <f t="shared" si="396"/>
        <v>64</v>
      </c>
      <c r="S304" s="18">
        <f t="shared" si="401"/>
        <v>1.92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64</v>
      </c>
      <c r="Q305" s="18">
        <f t="shared" si="400"/>
        <v>1.28</v>
      </c>
      <c r="R305" s="92">
        <f t="shared" si="396"/>
        <v>64</v>
      </c>
      <c r="S305" s="18">
        <f t="shared" si="401"/>
        <v>1.28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64</v>
      </c>
      <c r="D306" s="84">
        <f>SUM(D299:D305)</f>
        <v>138.49600000000001</v>
      </c>
      <c r="E306" s="83"/>
      <c r="F306" s="84">
        <f>SUM(F299:F305)</f>
        <v>138.49600000000001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64</v>
      </c>
      <c r="Q306" s="84">
        <f>SUM(Q299:Q305)</f>
        <v>160.5376</v>
      </c>
      <c r="R306" s="276">
        <f>R302</f>
        <v>64</v>
      </c>
      <c r="S306" s="84">
        <f>SUM(S299:S305)</f>
        <v>160.5376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64</v>
      </c>
      <c r="Z306" s="84">
        <f>SUM(Z299:Z305)</f>
        <v>150.9376</v>
      </c>
      <c r="AA306" s="276">
        <f>AA302</f>
        <v>64</v>
      </c>
      <c r="AB306" s="84">
        <f>SUM(AB299:AB305)</f>
        <v>150.9376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16.670000000000002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16.670000000000002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949</v>
      </c>
      <c r="Q319" s="18">
        <f>O319*P319</f>
        <v>4.7450000000000001</v>
      </c>
      <c r="R319" s="92">
        <f>P319</f>
        <v>949</v>
      </c>
      <c r="S319" s="18">
        <f>L319+Q319</f>
        <v>4.7450000000000001</v>
      </c>
      <c r="T319" s="127"/>
      <c r="U319" s="129"/>
      <c r="V319" s="127"/>
      <c r="W319" s="129"/>
      <c r="X319" s="131">
        <v>5.0000000000000001E-3</v>
      </c>
      <c r="Y319" s="108">
        <v>949</v>
      </c>
      <c r="Z319" s="18">
        <f t="shared" ref="Z319:Z321" si="425">X319*Y319</f>
        <v>4.7450000000000001</v>
      </c>
      <c r="AA319" s="14">
        <f t="shared" ref="AA319:AA321" si="426">Y319</f>
        <v>949</v>
      </c>
      <c r="AB319" s="18">
        <f t="shared" ref="AB319:AB321" si="427">U319+Z319</f>
        <v>4.7450000000000001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1182</v>
      </c>
      <c r="Q320" s="18">
        <f t="shared" ref="Q320:Q321" si="428">O320*P320</f>
        <v>5.91</v>
      </c>
      <c r="R320" s="92">
        <f t="shared" ref="R320:R321" si="429">P320</f>
        <v>1182</v>
      </c>
      <c r="S320" s="18">
        <f t="shared" ref="S320:S321" si="430">L320+Q320</f>
        <v>5.91</v>
      </c>
      <c r="T320" s="127"/>
      <c r="U320" s="129"/>
      <c r="V320" s="127"/>
      <c r="W320" s="129"/>
      <c r="X320" s="131">
        <v>5.0000000000000001E-3</v>
      </c>
      <c r="Y320" s="108">
        <v>1182</v>
      </c>
      <c r="Z320" s="18">
        <f t="shared" si="425"/>
        <v>5.91</v>
      </c>
      <c r="AA320" s="14">
        <f t="shared" si="426"/>
        <v>1182</v>
      </c>
      <c r="AB320" s="18">
        <f t="shared" si="427"/>
        <v>5.91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1331</v>
      </c>
      <c r="Q321" s="18">
        <f t="shared" si="428"/>
        <v>6.6550000000000002</v>
      </c>
      <c r="R321" s="92">
        <f t="shared" si="429"/>
        <v>1331</v>
      </c>
      <c r="S321" s="18">
        <f t="shared" si="430"/>
        <v>6.6550000000000002</v>
      </c>
      <c r="T321" s="127"/>
      <c r="U321" s="129"/>
      <c r="V321" s="127"/>
      <c r="W321" s="129"/>
      <c r="X321" s="131">
        <v>5.0000000000000001E-3</v>
      </c>
      <c r="Y321" s="108">
        <v>1331</v>
      </c>
      <c r="Z321" s="18">
        <f t="shared" si="425"/>
        <v>6.6550000000000002</v>
      </c>
      <c r="AA321" s="14">
        <f t="shared" si="426"/>
        <v>1331</v>
      </c>
      <c r="AB321" s="18">
        <f t="shared" si="427"/>
        <v>6.6550000000000002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3462</v>
      </c>
      <c r="Q322" s="84">
        <f t="shared" si="433"/>
        <v>17.310000000000002</v>
      </c>
      <c r="R322" s="276">
        <f t="shared" si="433"/>
        <v>3462</v>
      </c>
      <c r="S322" s="84">
        <f t="shared" si="433"/>
        <v>17.310000000000002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3462</v>
      </c>
      <c r="Z322" s="84">
        <f>SUM(Z319:Z321)</f>
        <v>17.310000000000002</v>
      </c>
      <c r="AA322" s="276">
        <f>SUM(AA319:AA321)</f>
        <v>3462</v>
      </c>
      <c r="AB322" s="84">
        <f>SUM(AB319:AB321)</f>
        <v>17.310000000000002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776</v>
      </c>
      <c r="D324" s="18">
        <v>38.800000000000004</v>
      </c>
      <c r="E324" s="17">
        <f t="shared" ref="E324:F325" si="435">C324</f>
        <v>776</v>
      </c>
      <c r="F324" s="18">
        <f t="shared" si="435"/>
        <v>38.800000000000004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768</v>
      </c>
      <c r="Q324" s="18">
        <f t="shared" ref="Q324:Q325" si="436">O324*P324</f>
        <v>38.400000000000006</v>
      </c>
      <c r="R324" s="92">
        <f t="shared" ref="R324:R325" si="437">P324</f>
        <v>768</v>
      </c>
      <c r="S324" s="18">
        <f t="shared" ref="S324:S325" si="438">L324+Q324</f>
        <v>38.400000000000006</v>
      </c>
      <c r="T324" s="16"/>
      <c r="U324" s="18"/>
      <c r="V324" s="16"/>
      <c r="W324" s="18"/>
      <c r="X324" s="21">
        <v>0.05</v>
      </c>
      <c r="Y324" s="14">
        <v>748</v>
      </c>
      <c r="Z324" s="18">
        <f t="shared" ref="Z324:Z325" si="439">X324*Y324</f>
        <v>37.4</v>
      </c>
      <c r="AA324" s="14">
        <f t="shared" ref="AA324:AA325" si="440">Y324</f>
        <v>748</v>
      </c>
      <c r="AB324" s="18">
        <f t="shared" ref="AB324:AB325" si="441">U324+Z324</f>
        <v>37.4</v>
      </c>
      <c r="AC324" s="343">
        <f>P324-Y324</f>
        <v>20</v>
      </c>
    </row>
    <row r="325" spans="1:29" s="66" customFormat="1">
      <c r="A325" s="8">
        <v>17.02</v>
      </c>
      <c r="B325" s="16" t="s">
        <v>205</v>
      </c>
      <c r="C325" s="17">
        <v>292</v>
      </c>
      <c r="D325" s="18">
        <v>20.440000000000001</v>
      </c>
      <c r="E325" s="17">
        <f t="shared" si="435"/>
        <v>292</v>
      </c>
      <c r="F325" s="18">
        <f t="shared" si="435"/>
        <v>20.440000000000001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302</v>
      </c>
      <c r="Q325" s="18">
        <f t="shared" si="436"/>
        <v>21.14</v>
      </c>
      <c r="R325" s="92">
        <f t="shared" si="437"/>
        <v>302</v>
      </c>
      <c r="S325" s="18">
        <f t="shared" si="438"/>
        <v>21.14</v>
      </c>
      <c r="T325" s="16"/>
      <c r="U325" s="18"/>
      <c r="V325" s="16"/>
      <c r="W325" s="18"/>
      <c r="X325" s="21">
        <v>7.0000000000000007E-2</v>
      </c>
      <c r="Y325" s="14">
        <v>297</v>
      </c>
      <c r="Z325" s="18">
        <f t="shared" si="439"/>
        <v>20.790000000000003</v>
      </c>
      <c r="AA325" s="14">
        <f t="shared" si="440"/>
        <v>297</v>
      </c>
      <c r="AB325" s="18">
        <f t="shared" si="441"/>
        <v>20.790000000000003</v>
      </c>
      <c r="AC325" s="343">
        <f>P325-Y325</f>
        <v>5</v>
      </c>
    </row>
    <row r="326" spans="1:29" s="50" customFormat="1">
      <c r="A326" s="46"/>
      <c r="B326" s="82" t="s">
        <v>106</v>
      </c>
      <c r="C326" s="83">
        <f>SUM(C324:C325)</f>
        <v>1068</v>
      </c>
      <c r="D326" s="84">
        <f>SUM(D324:D325)</f>
        <v>59.240000000000009</v>
      </c>
      <c r="E326" s="83">
        <f>SUM(E324:E325)</f>
        <v>1068</v>
      </c>
      <c r="F326" s="84">
        <f>SUM(F324:F325)</f>
        <v>59.240000000000009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1070</v>
      </c>
      <c r="Q326" s="84">
        <f t="shared" si="444"/>
        <v>59.540000000000006</v>
      </c>
      <c r="R326" s="276">
        <f t="shared" si="444"/>
        <v>1070</v>
      </c>
      <c r="S326" s="84">
        <f t="shared" si="444"/>
        <v>59.540000000000006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1045</v>
      </c>
      <c r="Z326" s="84">
        <f t="shared" si="446"/>
        <v>58.19</v>
      </c>
      <c r="AA326" s="276">
        <f t="shared" si="446"/>
        <v>1045</v>
      </c>
      <c r="AB326" s="84">
        <f t="shared" si="446"/>
        <v>58.19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1059</v>
      </c>
      <c r="D332" s="18">
        <v>71.7</v>
      </c>
      <c r="E332" s="17">
        <f t="shared" ref="E332:F332" si="449">C332</f>
        <v>1059</v>
      </c>
      <c r="F332" s="18">
        <f t="shared" si="449"/>
        <v>71.7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1070</v>
      </c>
      <c r="Q332" s="18">
        <v>72.7</v>
      </c>
      <c r="R332" s="92">
        <f>P332</f>
        <v>1070</v>
      </c>
      <c r="S332" s="18">
        <f>L332+Q332</f>
        <v>72.7</v>
      </c>
      <c r="T332" s="16"/>
      <c r="U332" s="18"/>
      <c r="V332" s="16"/>
      <c r="W332" s="18"/>
      <c r="X332" s="21"/>
      <c r="Y332" s="14">
        <v>1070</v>
      </c>
      <c r="Z332" s="18">
        <v>72.7</v>
      </c>
      <c r="AA332" s="14">
        <f>Y332</f>
        <v>1070</v>
      </c>
      <c r="AB332" s="18">
        <f>U332+Z332</f>
        <v>72.7</v>
      </c>
    </row>
    <row r="333" spans="1:29" s="50" customFormat="1">
      <c r="A333" s="46"/>
      <c r="B333" s="82" t="s">
        <v>106</v>
      </c>
      <c r="C333" s="83">
        <f>C332</f>
        <v>1059</v>
      </c>
      <c r="D333" s="84">
        <f>D332</f>
        <v>71.7</v>
      </c>
      <c r="E333" s="83">
        <f>E332</f>
        <v>1059</v>
      </c>
      <c r="F333" s="84">
        <f>F332</f>
        <v>71.7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1070</v>
      </c>
      <c r="Q333" s="84">
        <f t="shared" si="452"/>
        <v>72.7</v>
      </c>
      <c r="R333" s="276">
        <f t="shared" si="452"/>
        <v>1070</v>
      </c>
      <c r="S333" s="84">
        <f t="shared" si="452"/>
        <v>72.7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1070</v>
      </c>
      <c r="Z333" s="84">
        <f>Z332</f>
        <v>72.7</v>
      </c>
      <c r="AA333" s="276">
        <f>AA332</f>
        <v>1070</v>
      </c>
      <c r="AB333" s="84">
        <f>AB332</f>
        <v>72.7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2669</v>
      </c>
      <c r="D336" s="18">
        <v>80.069999999999993</v>
      </c>
      <c r="E336" s="17">
        <f>C336</f>
        <v>2669</v>
      </c>
      <c r="F336" s="18">
        <f>D336</f>
        <v>80.069999999999993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1835</v>
      </c>
      <c r="Q336" s="18">
        <f>O336*P336</f>
        <v>55.05</v>
      </c>
      <c r="R336" s="92">
        <f>P336</f>
        <v>1835</v>
      </c>
      <c r="S336" s="18">
        <f>L336+Q336</f>
        <v>55.05</v>
      </c>
      <c r="T336" s="16"/>
      <c r="U336" s="18"/>
      <c r="V336" s="16"/>
      <c r="W336" s="18"/>
      <c r="X336" s="21">
        <v>0.03</v>
      </c>
      <c r="Y336" s="14">
        <v>1503</v>
      </c>
      <c r="Z336" s="18">
        <f t="shared" ref="Z336" si="454">X336*Y336</f>
        <v>45.089999999999996</v>
      </c>
      <c r="AA336" s="14">
        <f t="shared" ref="AA336" si="455">Y336</f>
        <v>1503</v>
      </c>
      <c r="AB336" s="18">
        <f t="shared" ref="AB336" si="456">U336+Z336</f>
        <v>45.089999999999996</v>
      </c>
    </row>
    <row r="337" spans="1:28" s="50" customFormat="1">
      <c r="A337" s="46"/>
      <c r="B337" s="82" t="s">
        <v>106</v>
      </c>
      <c r="C337" s="83">
        <f>C336</f>
        <v>2669</v>
      </c>
      <c r="D337" s="84">
        <f>D336</f>
        <v>80.069999999999993</v>
      </c>
      <c r="E337" s="83">
        <f>E336</f>
        <v>2669</v>
      </c>
      <c r="F337" s="84">
        <f>F336</f>
        <v>80.069999999999993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1835</v>
      </c>
      <c r="Q337" s="84">
        <f t="shared" si="459"/>
        <v>55.05</v>
      </c>
      <c r="R337" s="276">
        <f t="shared" si="459"/>
        <v>1835</v>
      </c>
      <c r="S337" s="84">
        <f t="shared" si="459"/>
        <v>55.05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1503</v>
      </c>
      <c r="Z337" s="84">
        <f t="shared" si="461"/>
        <v>45.089999999999996</v>
      </c>
      <c r="AA337" s="276">
        <f t="shared" si="461"/>
        <v>1503</v>
      </c>
      <c r="AB337" s="84">
        <f t="shared" si="461"/>
        <v>45.089999999999996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4.17</v>
      </c>
      <c r="E339" s="19"/>
      <c r="F339" s="18">
        <f>D339</f>
        <v>4.17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4.17</v>
      </c>
      <c r="E340" s="19"/>
      <c r="F340" s="18">
        <f t="shared" ref="F340:F342" si="465">D340</f>
        <v>4.17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4.16</v>
      </c>
      <c r="E341" s="19"/>
      <c r="F341" s="18">
        <f t="shared" si="465"/>
        <v>4.16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4.17</v>
      </c>
      <c r="E342" s="19"/>
      <c r="F342" s="18">
        <f t="shared" si="465"/>
        <v>4.17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16.670000000000002</v>
      </c>
      <c r="E343" s="82"/>
      <c r="F343" s="84">
        <f>SUM(F339:F342)</f>
        <v>16.670000000000002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5970</v>
      </c>
      <c r="D346" s="18">
        <v>17.91</v>
      </c>
      <c r="E346" s="17">
        <v>5676</v>
      </c>
      <c r="F346" s="18">
        <v>17.027999999999999</v>
      </c>
      <c r="G346" s="8">
        <f>E346/C346*100</f>
        <v>95.075376884422113</v>
      </c>
      <c r="H346" s="18">
        <f>F346/D346*100</f>
        <v>95.075376884422099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6420</v>
      </c>
      <c r="Q346" s="18">
        <f>O346*P346</f>
        <v>19.260000000000002</v>
      </c>
      <c r="R346" s="92">
        <f>P346</f>
        <v>6420</v>
      </c>
      <c r="S346" s="18">
        <f>L346+Q346</f>
        <v>19.260000000000002</v>
      </c>
      <c r="T346" s="16"/>
      <c r="U346" s="18"/>
      <c r="V346" s="16"/>
      <c r="W346" s="18"/>
      <c r="X346" s="21">
        <v>3.0000000000000001E-3</v>
      </c>
      <c r="Y346" s="14">
        <v>5904</v>
      </c>
      <c r="Z346" s="18">
        <f t="shared" ref="Z346" si="469">X346*Y346</f>
        <v>17.712</v>
      </c>
      <c r="AA346" s="14">
        <f t="shared" ref="AA346" si="470">Y346</f>
        <v>5904</v>
      </c>
      <c r="AB346" s="18">
        <f t="shared" ref="AB346" si="471">U346+Z346</f>
        <v>17.712</v>
      </c>
    </row>
    <row r="347" spans="1:28" s="50" customFormat="1">
      <c r="A347" s="46"/>
      <c r="B347" s="47" t="s">
        <v>104</v>
      </c>
      <c r="C347" s="48">
        <f>C346</f>
        <v>5970</v>
      </c>
      <c r="D347" s="49">
        <f>D346</f>
        <v>17.91</v>
      </c>
      <c r="E347" s="48">
        <f>E346</f>
        <v>5676</v>
      </c>
      <c r="F347" s="49">
        <f>F346</f>
        <v>17.027999999999999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6420</v>
      </c>
      <c r="Q347" s="49">
        <f t="shared" si="474"/>
        <v>19.260000000000002</v>
      </c>
      <c r="R347" s="286">
        <f t="shared" si="474"/>
        <v>6420</v>
      </c>
      <c r="S347" s="49">
        <f t="shared" si="474"/>
        <v>19.260000000000002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5904</v>
      </c>
      <c r="Z347" s="49">
        <f>Z346</f>
        <v>17.712</v>
      </c>
      <c r="AA347" s="286">
        <f>AA346</f>
        <v>5904</v>
      </c>
      <c r="AB347" s="49">
        <f>AB346</f>
        <v>17.712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189.32</v>
      </c>
      <c r="E355" s="17">
        <f t="shared" si="476"/>
        <v>0</v>
      </c>
      <c r="F355" s="18">
        <f t="shared" si="477"/>
        <v>60</v>
      </c>
      <c r="G355" s="8" t="e">
        <f t="shared" si="486"/>
        <v>#DIV/0!</v>
      </c>
      <c r="H355" s="18">
        <f t="shared" si="486"/>
        <v>31.692372702302979</v>
      </c>
      <c r="I355" s="16"/>
      <c r="J355" s="20"/>
      <c r="K355" s="16">
        <v>0</v>
      </c>
      <c r="L355" s="18">
        <v>129.32</v>
      </c>
      <c r="M355" s="16"/>
      <c r="N355" s="18"/>
      <c r="O355" s="138">
        <v>8.3000000000000007</v>
      </c>
      <c r="P355" s="92">
        <v>11</v>
      </c>
      <c r="Q355" s="18">
        <f t="shared" si="479"/>
        <v>91.300000000000011</v>
      </c>
      <c r="R355" s="92">
        <f t="shared" si="480"/>
        <v>11</v>
      </c>
      <c r="S355" s="18">
        <f t="shared" si="481"/>
        <v>220.62</v>
      </c>
      <c r="T355" s="16">
        <v>0</v>
      </c>
      <c r="U355" s="18">
        <v>129.32</v>
      </c>
      <c r="V355" s="16"/>
      <c r="W355" s="18"/>
      <c r="X355" s="138">
        <v>8.3000000000000007</v>
      </c>
      <c r="Y355" s="14">
        <v>1</v>
      </c>
      <c r="Z355" s="18">
        <f t="shared" si="482"/>
        <v>8.3000000000000007</v>
      </c>
      <c r="AA355" s="14">
        <f t="shared" si="483"/>
        <v>1</v>
      </c>
      <c r="AB355" s="18">
        <f t="shared" si="484"/>
        <v>137.62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2</v>
      </c>
      <c r="Q356" s="18">
        <f t="shared" si="479"/>
        <v>18.5</v>
      </c>
      <c r="R356" s="92">
        <f t="shared" si="480"/>
        <v>2</v>
      </c>
      <c r="S356" s="18">
        <f t="shared" si="481"/>
        <v>18.5</v>
      </c>
      <c r="T356" s="16">
        <v>0</v>
      </c>
      <c r="U356" s="18">
        <v>0</v>
      </c>
      <c r="V356" s="16"/>
      <c r="W356" s="18"/>
      <c r="X356" s="138">
        <v>9.25</v>
      </c>
      <c r="Y356" s="14">
        <v>1</v>
      </c>
      <c r="Z356" s="18">
        <f t="shared" si="482"/>
        <v>9.25</v>
      </c>
      <c r="AA356" s="14">
        <f t="shared" si="483"/>
        <v>1</v>
      </c>
      <c r="AB356" s="18">
        <f t="shared" si="484"/>
        <v>9.25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4</v>
      </c>
      <c r="D359" s="129">
        <v>7.8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4</v>
      </c>
      <c r="L359" s="129">
        <v>7.8</v>
      </c>
      <c r="M359" s="127"/>
      <c r="N359" s="129"/>
      <c r="O359" s="245">
        <v>2.1</v>
      </c>
      <c r="P359" s="92">
        <v>17</v>
      </c>
      <c r="Q359" s="18">
        <f t="shared" si="479"/>
        <v>35.700000000000003</v>
      </c>
      <c r="R359" s="92">
        <f t="shared" si="480"/>
        <v>17</v>
      </c>
      <c r="S359" s="18">
        <f t="shared" si="481"/>
        <v>43.5</v>
      </c>
      <c r="T359" s="127">
        <v>4</v>
      </c>
      <c r="U359" s="129">
        <v>7.8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7.8</v>
      </c>
    </row>
    <row r="360" spans="1:28">
      <c r="A360" s="8">
        <f t="shared" si="485"/>
        <v>23.110000000000003</v>
      </c>
      <c r="B360" s="16" t="s">
        <v>240</v>
      </c>
      <c r="C360" s="17">
        <v>1</v>
      </c>
      <c r="D360" s="18">
        <v>1.95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</v>
      </c>
      <c r="L360" s="18">
        <v>1.95</v>
      </c>
      <c r="M360" s="16"/>
      <c r="N360" s="18"/>
      <c r="O360" s="138">
        <v>2.1</v>
      </c>
      <c r="P360" s="92">
        <v>2</v>
      </c>
      <c r="Q360" s="18">
        <f t="shared" si="479"/>
        <v>4.2</v>
      </c>
      <c r="R360" s="92">
        <f t="shared" si="480"/>
        <v>2</v>
      </c>
      <c r="S360" s="18">
        <f t="shared" si="481"/>
        <v>6.15</v>
      </c>
      <c r="T360" s="16">
        <v>1</v>
      </c>
      <c r="U360" s="18">
        <v>1.95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1.95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33</v>
      </c>
      <c r="Q361" s="18">
        <f t="shared" si="479"/>
        <v>36.300000000000004</v>
      </c>
      <c r="R361" s="92">
        <f t="shared" si="480"/>
        <v>33</v>
      </c>
      <c r="S361" s="18">
        <f t="shared" si="481"/>
        <v>36.300000000000004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69</v>
      </c>
      <c r="D364" s="129">
        <v>82.8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69</v>
      </c>
      <c r="L364" s="129">
        <v>82.8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82.8</v>
      </c>
      <c r="T364" s="127">
        <v>69</v>
      </c>
      <c r="U364" s="129">
        <v>82.8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82.8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2</v>
      </c>
      <c r="Q367" s="18">
        <f t="shared" si="479"/>
        <v>16.600000000000001</v>
      </c>
      <c r="R367" s="92">
        <f t="shared" si="480"/>
        <v>2</v>
      </c>
      <c r="S367" s="18">
        <f t="shared" si="481"/>
        <v>16.600000000000001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150</v>
      </c>
      <c r="Q370" s="18">
        <f>O370*P370</f>
        <v>39</v>
      </c>
      <c r="R370" s="92">
        <f>P370</f>
        <v>150</v>
      </c>
      <c r="S370" s="18">
        <f>L370+Q370</f>
        <v>39</v>
      </c>
      <c r="T370" s="24">
        <v>0</v>
      </c>
      <c r="U370" s="26">
        <v>0</v>
      </c>
      <c r="V370" s="24"/>
      <c r="W370" s="26"/>
      <c r="X370" s="244">
        <v>0.26</v>
      </c>
      <c r="Y370" s="14">
        <v>150</v>
      </c>
      <c r="Z370" s="18">
        <f t="shared" si="482"/>
        <v>39</v>
      </c>
      <c r="AA370" s="14">
        <f t="shared" si="483"/>
        <v>150</v>
      </c>
      <c r="AB370" s="18">
        <f t="shared" si="484"/>
        <v>39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>
        <v>54</v>
      </c>
      <c r="D373" s="194">
        <v>54</v>
      </c>
      <c r="E373" s="17">
        <f t="shared" si="476"/>
        <v>54</v>
      </c>
      <c r="F373" s="18">
        <f t="shared" si="477"/>
        <v>54</v>
      </c>
      <c r="G373" s="8">
        <f t="shared" si="486"/>
        <v>100</v>
      </c>
      <c r="H373" s="18">
        <f t="shared" si="486"/>
        <v>100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>
        <v>9</v>
      </c>
      <c r="D374" s="194">
        <v>10</v>
      </c>
      <c r="E374" s="17">
        <f t="shared" si="476"/>
        <v>9</v>
      </c>
      <c r="F374" s="18">
        <f t="shared" si="477"/>
        <v>10</v>
      </c>
      <c r="G374" s="8">
        <f t="shared" si="486"/>
        <v>100</v>
      </c>
      <c r="H374" s="18">
        <f t="shared" si="486"/>
        <v>100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5</v>
      </c>
      <c r="Q381" s="18">
        <f t="shared" si="487"/>
        <v>155</v>
      </c>
      <c r="R381" s="92">
        <f t="shared" si="488"/>
        <v>5</v>
      </c>
      <c r="S381" s="18">
        <f t="shared" si="489"/>
        <v>155</v>
      </c>
      <c r="T381" s="263">
        <v>0</v>
      </c>
      <c r="U381" s="265">
        <v>0</v>
      </c>
      <c r="V381" s="263"/>
      <c r="W381" s="265"/>
      <c r="X381" s="268">
        <v>31</v>
      </c>
      <c r="Y381" s="14">
        <v>5</v>
      </c>
      <c r="Z381" s="18">
        <f t="shared" si="482"/>
        <v>155</v>
      </c>
      <c r="AA381" s="14">
        <f t="shared" si="483"/>
        <v>5</v>
      </c>
      <c r="AB381" s="18">
        <f t="shared" si="484"/>
        <v>155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137</v>
      </c>
      <c r="D384" s="84">
        <f>SUM(D350:D383)</f>
        <v>345.87</v>
      </c>
      <c r="E384" s="83">
        <f>SUM(E350:E383)</f>
        <v>63</v>
      </c>
      <c r="F384" s="84">
        <f>SUM(F350:F383)</f>
        <v>124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74</v>
      </c>
      <c r="L384" s="84">
        <f t="shared" si="490"/>
        <v>221.87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222</v>
      </c>
      <c r="Q384" s="84">
        <f t="shared" si="491"/>
        <v>396.6</v>
      </c>
      <c r="R384" s="276">
        <f t="shared" si="491"/>
        <v>222</v>
      </c>
      <c r="S384" s="84">
        <f t="shared" si="491"/>
        <v>618.47</v>
      </c>
      <c r="T384" s="83">
        <f t="shared" si="491"/>
        <v>74</v>
      </c>
      <c r="U384" s="84">
        <f t="shared" si="491"/>
        <v>221.87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157</v>
      </c>
      <c r="Z384" s="84">
        <f t="shared" si="492"/>
        <v>211.55</v>
      </c>
      <c r="AA384" s="276">
        <f t="shared" si="492"/>
        <v>157</v>
      </c>
      <c r="AB384" s="84">
        <f t="shared" si="492"/>
        <v>433.42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374.30228500000004</v>
      </c>
      <c r="R388" s="92"/>
      <c r="S388" s="18">
        <f>Q388</f>
        <v>374.30228500000004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374.30228500000004</v>
      </c>
      <c r="R391" s="276">
        <f t="shared" si="500"/>
        <v>0</v>
      </c>
      <c r="S391" s="84">
        <f t="shared" si="500"/>
        <v>374.30228500000004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38.06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1018</v>
      </c>
      <c r="Q393" s="129">
        <v>35.752000000000002</v>
      </c>
      <c r="R393" s="92">
        <f>P393</f>
        <v>1018</v>
      </c>
      <c r="S393" s="18">
        <f>Q393</f>
        <v>35.752000000000002</v>
      </c>
      <c r="T393" s="127"/>
      <c r="U393" s="129"/>
      <c r="V393" s="127"/>
      <c r="W393" s="129"/>
      <c r="X393" s="131"/>
      <c r="Y393" s="108">
        <v>1018</v>
      </c>
      <c r="Z393" s="129">
        <v>35.752000000000002</v>
      </c>
      <c r="AA393" s="14">
        <f t="shared" ref="AA393:AA396" si="503">Y393</f>
        <v>1018</v>
      </c>
      <c r="AB393" s="18">
        <f t="shared" ref="AB393:AB396" si="504">U393+Z393</f>
        <v>35.752000000000002</v>
      </c>
    </row>
    <row r="394" spans="1:29">
      <c r="A394" s="126"/>
      <c r="B394" s="127" t="s">
        <v>172</v>
      </c>
      <c r="C394" s="128"/>
      <c r="D394" s="129">
        <v>8.25</v>
      </c>
      <c r="E394" s="189">
        <v>44029</v>
      </c>
      <c r="F394" s="129">
        <v>2.64</v>
      </c>
      <c r="G394" s="8" t="e">
        <f t="shared" si="502"/>
        <v>#DIV/0!</v>
      </c>
      <c r="H394" s="18">
        <f t="shared" si="502"/>
        <v>32</v>
      </c>
      <c r="I394" s="127"/>
      <c r="J394" s="130"/>
      <c r="K394" s="127"/>
      <c r="L394" s="129"/>
      <c r="M394" s="127"/>
      <c r="N394" s="129"/>
      <c r="O394" s="131"/>
      <c r="P394" s="277">
        <v>10723</v>
      </c>
      <c r="Q394" s="129">
        <v>12.868</v>
      </c>
      <c r="R394" s="92">
        <f t="shared" ref="R394:R396" si="505">P394</f>
        <v>10723</v>
      </c>
      <c r="S394" s="18">
        <f t="shared" ref="S394:S396" si="506">Q394</f>
        <v>12.868</v>
      </c>
      <c r="T394" s="127"/>
      <c r="U394" s="129"/>
      <c r="V394" s="127"/>
      <c r="W394" s="129"/>
      <c r="X394" s="131"/>
      <c r="Y394" s="108">
        <v>10723</v>
      </c>
      <c r="Z394" s="129">
        <v>12.868</v>
      </c>
      <c r="AA394" s="14">
        <f t="shared" si="503"/>
        <v>10723</v>
      </c>
      <c r="AB394" s="18">
        <f t="shared" si="504"/>
        <v>12.868</v>
      </c>
    </row>
    <row r="395" spans="1:29">
      <c r="A395" s="126"/>
      <c r="B395" s="127" t="s">
        <v>173</v>
      </c>
      <c r="C395" s="128"/>
      <c r="D395" s="129">
        <v>54.22</v>
      </c>
      <c r="E395" s="189">
        <v>29175</v>
      </c>
      <c r="F395" s="129">
        <v>2.33</v>
      </c>
      <c r="G395" s="8" t="e">
        <f t="shared" si="502"/>
        <v>#DIV/0!</v>
      </c>
      <c r="H395" s="18">
        <f t="shared" si="502"/>
        <v>4.2973072666912584</v>
      </c>
      <c r="I395" s="127"/>
      <c r="J395" s="130"/>
      <c r="K395" s="127"/>
      <c r="L395" s="129"/>
      <c r="M395" s="127"/>
      <c r="N395" s="129"/>
      <c r="O395" s="131"/>
      <c r="P395" s="277">
        <v>304</v>
      </c>
      <c r="Q395" s="129">
        <v>80.400000000000006</v>
      </c>
      <c r="R395" s="92">
        <f t="shared" si="505"/>
        <v>304</v>
      </c>
      <c r="S395" s="18">
        <f t="shared" si="506"/>
        <v>80.400000000000006</v>
      </c>
      <c r="T395" s="127"/>
      <c r="U395" s="129"/>
      <c r="V395" s="127"/>
      <c r="W395" s="129"/>
      <c r="X395" s="131"/>
      <c r="Y395" s="108">
        <v>304</v>
      </c>
      <c r="Z395" s="129">
        <v>80.400000000000006</v>
      </c>
      <c r="AA395" s="14">
        <f t="shared" si="503"/>
        <v>304</v>
      </c>
      <c r="AB395" s="18">
        <f t="shared" si="504"/>
        <v>80.400000000000006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55.343266424999996</v>
      </c>
      <c r="R396" s="92">
        <f t="shared" si="505"/>
        <v>0</v>
      </c>
      <c r="S396" s="18">
        <f t="shared" si="506"/>
        <v>55.343266424999996</v>
      </c>
      <c r="T396" s="16"/>
      <c r="U396" s="18"/>
      <c r="V396" s="16"/>
      <c r="W396" s="18"/>
      <c r="X396" s="21"/>
      <c r="Y396" s="14"/>
      <c r="Z396" s="18">
        <v>36</v>
      </c>
      <c r="AA396" s="14">
        <f t="shared" si="503"/>
        <v>0</v>
      </c>
      <c r="AB396" s="18">
        <f t="shared" si="504"/>
        <v>36</v>
      </c>
    </row>
    <row r="397" spans="1:29" s="50" customFormat="1">
      <c r="A397" s="46"/>
      <c r="B397" s="82" t="s">
        <v>106</v>
      </c>
      <c r="C397" s="83"/>
      <c r="D397" s="84">
        <f>SUM(D393:D396)</f>
        <v>124.36199999999999</v>
      </c>
      <c r="E397" s="83">
        <f>SUM(E393:E396)</f>
        <v>73204</v>
      </c>
      <c r="F397" s="84">
        <f>SUM(F393:F396)</f>
        <v>4.9700000000000006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12045</v>
      </c>
      <c r="Q397" s="84">
        <f t="shared" si="508"/>
        <v>184.36326642500001</v>
      </c>
      <c r="R397" s="276">
        <f t="shared" si="508"/>
        <v>12045</v>
      </c>
      <c r="S397" s="84">
        <f t="shared" si="508"/>
        <v>184.36326642500001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12045</v>
      </c>
      <c r="Z397" s="84">
        <f>SUM(Z393:Z396)</f>
        <v>165.02</v>
      </c>
      <c r="AA397" s="276">
        <f>SUM(AA393:AA396)</f>
        <v>12045</v>
      </c>
      <c r="AB397" s="84">
        <f>SUM(AB393:AB396)</f>
        <v>165.02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5869.5021000000006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5290.4300000000012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74</v>
      </c>
      <c r="L398" s="84">
        <f>SUM(L21+L44+L52+L76+L86+L109+L117+L141+L147+L149+L156+L162+L168+L174+L180+L186+L192+L206+L212+L216+L237+L258+L283+L297+L306+L311+L315+L322+L326+L330+L333+L337+L343+L347+L384+L391+L397)</f>
        <v>221.87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164148</v>
      </c>
      <c r="Q398" s="84">
        <f>SUM(Q21+Q44+Q52+Q76+Q86+Q109+Q117+Q141+Q147+Q149+Q156+Q162+Q168+Q174+Q180+Q186+Q192+Q206+Q212+Q216+Q237+Q258+Q283+Q297+Q306+Q311+Q315+Q322+Q326+Q330+Q333+Q337+Q343+Q347+Q384+Q391+Q397)</f>
        <v>6938.1511514250005</v>
      </c>
      <c r="R398" s="276">
        <f>R397+R391+R384+R347+R343+R337+R333+R330+R326+R322+R315+R311+R306+R297+R283+R260+R216+R212+R206+R193+R147+R143+R78</f>
        <v>164148</v>
      </c>
      <c r="S398" s="84">
        <f>SUM(S21+S44+S52+S76+S86+S109+S117+S141+S147+S149+S156+S162+S168+S174+S180+S186+S192+S206+S212+S216+S237+S258+S283+S297+S306+S311+S315+S322+S326+S330+S333+S337+S343+S347+S384+S391+S397)</f>
        <v>7160.0211514250004</v>
      </c>
      <c r="T398" s="83">
        <f>T397+T391+T384+T347+T343+T337+T333+T330+T326+T322+T315+T311+T306+T297+T283+T260+T216+T212+T206+T193+T147+T143+T78</f>
        <v>74</v>
      </c>
      <c r="U398" s="84">
        <f>SUM(U21+U44+U52+U76+U86+U109+U117+U141+U147+U149+U156+U162+U168+U174+U180+U186+U192+U206+U212+U216+U237+U258+U283+U297+U306+U311+U315+U322+U326+U330+U333+U337+U343+U347+U384+U391+U397)</f>
        <v>221.87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162766</v>
      </c>
      <c r="Z398" s="84">
        <f>SUM(Z21+Z44+Z52+Z76+Z86+Z109+Z117+Z141+Z147+Z149+Z156+Z162+Z168+Z174+Z180+Z186+Z192+Z206+Z212+Z216+Z237+Z258+Z283+Z297+Z306+Z311+Z315+Z322+Z326+Z330+Z333+Z337+Z343+Z347+Z384+Z391+Z397)</f>
        <v>6406.9616000000005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162766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6628.8316000000004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5869.5021000000006</v>
      </c>
      <c r="E403" s="82"/>
      <c r="F403" s="84">
        <f>F398</f>
        <v>5290.4300000000012</v>
      </c>
      <c r="G403" s="82"/>
      <c r="H403" s="82"/>
      <c r="I403" s="82"/>
      <c r="J403" s="84">
        <f>J398</f>
        <v>0</v>
      </c>
      <c r="K403" s="83"/>
      <c r="L403" s="84">
        <f>L398</f>
        <v>221.87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6938.1511514250005</v>
      </c>
      <c r="R403" s="276"/>
      <c r="S403" s="84">
        <f>S398</f>
        <v>7160.0211514250004</v>
      </c>
      <c r="T403" s="83"/>
      <c r="U403" s="84">
        <f>U398</f>
        <v>221.87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6406.9616000000005</v>
      </c>
      <c r="AA403" s="276"/>
      <c r="AB403" s="84">
        <f>AB398</f>
        <v>6628.8316000000004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4</v>
      </c>
      <c r="Q407" s="18">
        <f>O407*P407</f>
        <v>1080</v>
      </c>
      <c r="R407" s="92">
        <f>P407</f>
        <v>4</v>
      </c>
      <c r="S407" s="18">
        <f>L407+Q407</f>
        <v>1080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18</v>
      </c>
      <c r="Q412" s="18">
        <f t="shared" si="512"/>
        <v>54</v>
      </c>
      <c r="R412" s="92">
        <f t="shared" si="513"/>
        <v>18</v>
      </c>
      <c r="S412" s="18">
        <f t="shared" si="514"/>
        <v>54</v>
      </c>
      <c r="T412" s="22"/>
      <c r="U412" s="18"/>
      <c r="V412" s="22"/>
      <c r="W412" s="18"/>
      <c r="X412" s="21">
        <v>3</v>
      </c>
      <c r="Y412" s="14">
        <v>4</v>
      </c>
      <c r="Z412" s="18">
        <f t="shared" si="515"/>
        <v>12</v>
      </c>
      <c r="AA412" s="14">
        <f t="shared" si="516"/>
        <v>4</v>
      </c>
      <c r="AB412" s="18">
        <f t="shared" si="517"/>
        <v>12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18</v>
      </c>
      <c r="Q413" s="18">
        <f t="shared" si="512"/>
        <v>63</v>
      </c>
      <c r="R413" s="92">
        <f t="shared" si="513"/>
        <v>18</v>
      </c>
      <c r="S413" s="18">
        <f t="shared" si="514"/>
        <v>63</v>
      </c>
      <c r="T413" s="22"/>
      <c r="U413" s="18"/>
      <c r="V413" s="22"/>
      <c r="W413" s="18"/>
      <c r="X413" s="21">
        <v>3.5</v>
      </c>
      <c r="Y413" s="14">
        <v>4</v>
      </c>
      <c r="Z413" s="18">
        <f t="shared" si="515"/>
        <v>14</v>
      </c>
      <c r="AA413" s="14">
        <f t="shared" si="516"/>
        <v>4</v>
      </c>
      <c r="AB413" s="18">
        <f t="shared" si="517"/>
        <v>14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4</v>
      </c>
      <c r="Q414" s="18">
        <f t="shared" si="512"/>
        <v>3</v>
      </c>
      <c r="R414" s="92">
        <f t="shared" si="513"/>
        <v>4</v>
      </c>
      <c r="S414" s="18">
        <f t="shared" si="514"/>
        <v>3</v>
      </c>
      <c r="T414" s="22"/>
      <c r="U414" s="18"/>
      <c r="V414" s="22"/>
      <c r="W414" s="18"/>
      <c r="X414" s="21">
        <v>0.75</v>
      </c>
      <c r="Y414" s="14">
        <v>4</v>
      </c>
      <c r="Z414" s="18">
        <f t="shared" si="515"/>
        <v>3</v>
      </c>
      <c r="AA414" s="14">
        <f t="shared" si="516"/>
        <v>4</v>
      </c>
      <c r="AB414" s="18">
        <f t="shared" si="517"/>
        <v>3</v>
      </c>
    </row>
    <row r="415" spans="1:28">
      <c r="A415" s="8">
        <f t="shared" si="518"/>
        <v>26.090000000000014</v>
      </c>
      <c r="B415" s="22" t="s">
        <v>34</v>
      </c>
      <c r="C415" s="17">
        <v>2</v>
      </c>
      <c r="D415" s="18">
        <v>1.8</v>
      </c>
      <c r="E415" s="17">
        <f>C415</f>
        <v>2</v>
      </c>
      <c r="F415" s="18">
        <f>D415</f>
        <v>1.8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7</v>
      </c>
      <c r="Q415" s="18">
        <f t="shared" si="512"/>
        <v>6.3</v>
      </c>
      <c r="R415" s="92">
        <f t="shared" si="513"/>
        <v>7</v>
      </c>
      <c r="S415" s="18">
        <f t="shared" si="514"/>
        <v>6.3</v>
      </c>
      <c r="T415" s="22"/>
      <c r="U415" s="18"/>
      <c r="V415" s="22"/>
      <c r="W415" s="18"/>
      <c r="X415" s="21">
        <v>0.9</v>
      </c>
      <c r="Y415" s="14">
        <v>7</v>
      </c>
      <c r="Z415" s="18">
        <f t="shared" si="515"/>
        <v>6.3</v>
      </c>
      <c r="AA415" s="14">
        <f t="shared" si="516"/>
        <v>7</v>
      </c>
      <c r="AB415" s="18">
        <f t="shared" si="517"/>
        <v>6.3</v>
      </c>
    </row>
    <row r="416" spans="1:28" s="50" customFormat="1">
      <c r="A416" s="46"/>
      <c r="B416" s="89" t="s">
        <v>282</v>
      </c>
      <c r="C416" s="83">
        <f>SUM(C407:C415)</f>
        <v>2</v>
      </c>
      <c r="D416" s="84">
        <f>SUM(D407:D415)</f>
        <v>1.8</v>
      </c>
      <c r="E416" s="83">
        <f>SUM(E407:E415)</f>
        <v>2</v>
      </c>
      <c r="F416" s="84">
        <f>SUM(F407:F415)</f>
        <v>1.8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1206.3</v>
      </c>
      <c r="R416" s="276"/>
      <c r="S416" s="84">
        <f>SUM(S407:S415)</f>
        <v>1206.3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35.299999999999997</v>
      </c>
      <c r="AA416" s="276"/>
      <c r="AB416" s="84">
        <f>SUM(AB407:AB415)</f>
        <v>35.299999999999997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1680</v>
      </c>
      <c r="D418" s="53">
        <v>302.39999999999998</v>
      </c>
      <c r="E418" s="17">
        <f t="shared" ref="E418:F439" si="520">C418</f>
        <v>1680</v>
      </c>
      <c r="F418" s="18">
        <f t="shared" si="520"/>
        <v>302.39999999999998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2160</v>
      </c>
      <c r="Q418" s="18">
        <f t="shared" ref="Q418:Q439" si="522">O418*P418</f>
        <v>388.8</v>
      </c>
      <c r="R418" s="92">
        <f t="shared" ref="R418:R439" si="523">P418</f>
        <v>2160</v>
      </c>
      <c r="S418" s="18">
        <f t="shared" ref="S418:S439" si="524">L418+Q418</f>
        <v>388.8</v>
      </c>
      <c r="T418" s="51"/>
      <c r="U418" s="53"/>
      <c r="V418" s="51"/>
      <c r="W418" s="53"/>
      <c r="X418" s="250">
        <v>0.18</v>
      </c>
      <c r="Y418" s="312">
        <f>1710+320</f>
        <v>2030</v>
      </c>
      <c r="Z418" s="18">
        <f t="shared" ref="Z418:Z439" si="525">X418*Y418</f>
        <v>365.4</v>
      </c>
      <c r="AA418" s="14">
        <f t="shared" ref="AA418:AA439" si="526">Y418</f>
        <v>2030</v>
      </c>
      <c r="AB418" s="18">
        <f t="shared" ref="AB418:AB439" si="527">U418+Z418</f>
        <v>365.4</v>
      </c>
    </row>
    <row r="419" spans="1:28">
      <c r="A419" s="206">
        <f>+A418+0.01</f>
        <v>26.110000000000003</v>
      </c>
      <c r="B419" s="51" t="s">
        <v>285</v>
      </c>
      <c r="C419" s="52">
        <v>1680</v>
      </c>
      <c r="D419" s="53">
        <v>20.16</v>
      </c>
      <c r="E419" s="17">
        <f t="shared" si="520"/>
        <v>1680</v>
      </c>
      <c r="F419" s="18">
        <f t="shared" si="520"/>
        <v>20.16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2160</v>
      </c>
      <c r="Q419" s="18">
        <f t="shared" si="522"/>
        <v>25.92</v>
      </c>
      <c r="R419" s="92">
        <f t="shared" si="523"/>
        <v>2160</v>
      </c>
      <c r="S419" s="18">
        <f t="shared" si="524"/>
        <v>25.92</v>
      </c>
      <c r="T419" s="51"/>
      <c r="U419" s="53"/>
      <c r="V419" s="51"/>
      <c r="W419" s="53"/>
      <c r="X419" s="250">
        <v>1.2E-2</v>
      </c>
      <c r="Y419" s="312">
        <v>2030</v>
      </c>
      <c r="Z419" s="18">
        <f t="shared" si="525"/>
        <v>24.36</v>
      </c>
      <c r="AA419" s="14">
        <f t="shared" si="526"/>
        <v>2030</v>
      </c>
      <c r="AB419" s="18">
        <f t="shared" si="527"/>
        <v>24.36</v>
      </c>
    </row>
    <row r="420" spans="1:28" ht="47.25">
      <c r="A420" s="206">
        <f>+A419+0.01</f>
        <v>26.120000000000005</v>
      </c>
      <c r="B420" s="51" t="s">
        <v>286</v>
      </c>
      <c r="C420" s="52">
        <v>1680</v>
      </c>
      <c r="D420" s="53">
        <v>16.8</v>
      </c>
      <c r="E420" s="17">
        <f t="shared" si="520"/>
        <v>1680</v>
      </c>
      <c r="F420" s="18">
        <f t="shared" si="520"/>
        <v>16.8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2160</v>
      </c>
      <c r="Q420" s="18">
        <f t="shared" si="522"/>
        <v>21.6</v>
      </c>
      <c r="R420" s="92">
        <f t="shared" si="523"/>
        <v>2160</v>
      </c>
      <c r="S420" s="18">
        <f t="shared" si="524"/>
        <v>21.6</v>
      </c>
      <c r="T420" s="51"/>
      <c r="U420" s="53"/>
      <c r="V420" s="51"/>
      <c r="W420" s="53"/>
      <c r="X420" s="250">
        <v>0.01</v>
      </c>
      <c r="Y420" s="312">
        <v>2030</v>
      </c>
      <c r="Z420" s="18">
        <f t="shared" si="525"/>
        <v>20.3</v>
      </c>
      <c r="AA420" s="14">
        <f t="shared" si="526"/>
        <v>2030</v>
      </c>
      <c r="AB420" s="18">
        <f t="shared" si="527"/>
        <v>20.3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14</v>
      </c>
      <c r="D422" s="18">
        <v>42</v>
      </c>
      <c r="E422" s="17">
        <f t="shared" si="520"/>
        <v>14</v>
      </c>
      <c r="F422" s="18">
        <f t="shared" si="520"/>
        <v>42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18</v>
      </c>
      <c r="Q422" s="18">
        <f t="shared" si="522"/>
        <v>54</v>
      </c>
      <c r="R422" s="92">
        <f t="shared" si="523"/>
        <v>18</v>
      </c>
      <c r="S422" s="18">
        <f t="shared" si="524"/>
        <v>54</v>
      </c>
      <c r="T422" s="22"/>
      <c r="U422" s="18"/>
      <c r="V422" s="22"/>
      <c r="W422" s="18"/>
      <c r="X422" s="21">
        <v>3</v>
      </c>
      <c r="Y422" s="14">
        <v>18</v>
      </c>
      <c r="Z422" s="18">
        <f t="shared" si="525"/>
        <v>54</v>
      </c>
      <c r="AA422" s="14">
        <f t="shared" si="526"/>
        <v>18</v>
      </c>
      <c r="AB422" s="18">
        <f t="shared" si="527"/>
        <v>54</v>
      </c>
    </row>
    <row r="423" spans="1:28" ht="31.5">
      <c r="A423" s="206" t="s">
        <v>43</v>
      </c>
      <c r="B423" s="22" t="s">
        <v>77</v>
      </c>
      <c r="C423" s="17">
        <v>14</v>
      </c>
      <c r="D423" s="18">
        <v>42</v>
      </c>
      <c r="E423" s="17">
        <f t="shared" si="520"/>
        <v>14</v>
      </c>
      <c r="F423" s="18">
        <f t="shared" si="520"/>
        <v>42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18</v>
      </c>
      <c r="Q423" s="18">
        <f t="shared" si="522"/>
        <v>54</v>
      </c>
      <c r="R423" s="92">
        <f t="shared" si="523"/>
        <v>18</v>
      </c>
      <c r="S423" s="18">
        <f t="shared" si="524"/>
        <v>54</v>
      </c>
      <c r="T423" s="22"/>
      <c r="U423" s="18"/>
      <c r="V423" s="22"/>
      <c r="W423" s="18"/>
      <c r="X423" s="21">
        <v>3</v>
      </c>
      <c r="Y423" s="14">
        <v>18</v>
      </c>
      <c r="Z423" s="18">
        <f t="shared" si="525"/>
        <v>54</v>
      </c>
      <c r="AA423" s="14">
        <f t="shared" si="526"/>
        <v>18</v>
      </c>
      <c r="AB423" s="18">
        <f t="shared" si="527"/>
        <v>54</v>
      </c>
    </row>
    <row r="424" spans="1:28" ht="31.5">
      <c r="A424" s="206" t="s">
        <v>45</v>
      </c>
      <c r="B424" s="22" t="s">
        <v>78</v>
      </c>
      <c r="C424" s="17">
        <v>14</v>
      </c>
      <c r="D424" s="18">
        <v>134.40000000000003</v>
      </c>
      <c r="E424" s="17">
        <f t="shared" si="520"/>
        <v>14</v>
      </c>
      <c r="F424" s="18">
        <f t="shared" si="520"/>
        <v>134.40000000000003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18</v>
      </c>
      <c r="Q424" s="18">
        <f t="shared" si="522"/>
        <v>172.79999999999998</v>
      </c>
      <c r="R424" s="92">
        <f t="shared" si="523"/>
        <v>18</v>
      </c>
      <c r="S424" s="18">
        <f t="shared" si="524"/>
        <v>172.79999999999998</v>
      </c>
      <c r="T424" s="22"/>
      <c r="U424" s="18"/>
      <c r="V424" s="22"/>
      <c r="W424" s="18"/>
      <c r="X424" s="21">
        <v>9.6</v>
      </c>
      <c r="Y424" s="14">
        <v>18</v>
      </c>
      <c r="Z424" s="18">
        <f t="shared" si="525"/>
        <v>172.79999999999998</v>
      </c>
      <c r="AA424" s="14">
        <f t="shared" si="526"/>
        <v>18</v>
      </c>
      <c r="AB424" s="18">
        <f t="shared" si="527"/>
        <v>172.79999999999998</v>
      </c>
    </row>
    <row r="425" spans="1:28" ht="63">
      <c r="A425" s="206" t="s">
        <v>47</v>
      </c>
      <c r="B425" s="22" t="s">
        <v>79</v>
      </c>
      <c r="C425" s="17">
        <v>1</v>
      </c>
      <c r="D425" s="18">
        <v>1.44</v>
      </c>
      <c r="E425" s="17">
        <f t="shared" si="520"/>
        <v>1</v>
      </c>
      <c r="F425" s="18">
        <f t="shared" si="520"/>
        <v>1.44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1</v>
      </c>
      <c r="Q425" s="18">
        <f t="shared" si="522"/>
        <v>1.44</v>
      </c>
      <c r="R425" s="92">
        <f t="shared" si="523"/>
        <v>1</v>
      </c>
      <c r="S425" s="18">
        <f t="shared" si="524"/>
        <v>1.44</v>
      </c>
      <c r="T425" s="22"/>
      <c r="U425" s="18"/>
      <c r="V425" s="22"/>
      <c r="W425" s="18"/>
      <c r="X425" s="21">
        <v>1.44</v>
      </c>
      <c r="Y425" s="14">
        <v>1</v>
      </c>
      <c r="Z425" s="18">
        <f t="shared" si="525"/>
        <v>1.44</v>
      </c>
      <c r="AA425" s="14">
        <f t="shared" si="526"/>
        <v>1</v>
      </c>
      <c r="AB425" s="18">
        <f t="shared" si="527"/>
        <v>1.44</v>
      </c>
    </row>
    <row r="426" spans="1:28" ht="31.5">
      <c r="A426" s="206" t="s">
        <v>49</v>
      </c>
      <c r="B426" s="22" t="s">
        <v>80</v>
      </c>
      <c r="C426" s="17">
        <v>14</v>
      </c>
      <c r="D426" s="18">
        <v>25.2</v>
      </c>
      <c r="E426" s="17">
        <f t="shared" si="520"/>
        <v>14</v>
      </c>
      <c r="F426" s="18">
        <f t="shared" si="520"/>
        <v>25.2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18</v>
      </c>
      <c r="Q426" s="18">
        <f t="shared" si="522"/>
        <v>32.4</v>
      </c>
      <c r="R426" s="92">
        <f t="shared" si="523"/>
        <v>18</v>
      </c>
      <c r="S426" s="18">
        <f t="shared" si="524"/>
        <v>32.4</v>
      </c>
      <c r="T426" s="22"/>
      <c r="U426" s="18"/>
      <c r="V426" s="22"/>
      <c r="W426" s="18"/>
      <c r="X426" s="21">
        <v>1.8</v>
      </c>
      <c r="Y426" s="14">
        <v>18</v>
      </c>
      <c r="Z426" s="18">
        <f t="shared" si="525"/>
        <v>32.4</v>
      </c>
      <c r="AA426" s="14">
        <f t="shared" si="526"/>
        <v>18</v>
      </c>
      <c r="AB426" s="18">
        <f t="shared" si="527"/>
        <v>32.4</v>
      </c>
    </row>
    <row r="427" spans="1:28" ht="31.5">
      <c r="A427" s="206" t="s">
        <v>51</v>
      </c>
      <c r="B427" s="22" t="s">
        <v>50</v>
      </c>
      <c r="C427" s="17">
        <v>14</v>
      </c>
      <c r="D427" s="18">
        <v>16.8</v>
      </c>
      <c r="E427" s="17">
        <f t="shared" si="520"/>
        <v>14</v>
      </c>
      <c r="F427" s="18">
        <f t="shared" si="520"/>
        <v>16.8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18</v>
      </c>
      <c r="Q427" s="18">
        <f t="shared" si="522"/>
        <v>21.599999999999998</v>
      </c>
      <c r="R427" s="92">
        <f t="shared" si="523"/>
        <v>18</v>
      </c>
      <c r="S427" s="18">
        <f t="shared" si="524"/>
        <v>21.599999999999998</v>
      </c>
      <c r="T427" s="22"/>
      <c r="U427" s="18"/>
      <c r="V427" s="22"/>
      <c r="W427" s="18"/>
      <c r="X427" s="21">
        <v>1.2</v>
      </c>
      <c r="Y427" s="14">
        <v>18</v>
      </c>
      <c r="Z427" s="18">
        <f t="shared" si="525"/>
        <v>21.599999999999998</v>
      </c>
      <c r="AA427" s="14">
        <f t="shared" si="526"/>
        <v>18</v>
      </c>
      <c r="AB427" s="18">
        <f t="shared" si="527"/>
        <v>21.599999999999998</v>
      </c>
    </row>
    <row r="428" spans="1:28" ht="47.25">
      <c r="A428" s="206" t="s">
        <v>53</v>
      </c>
      <c r="B428" s="22" t="s">
        <v>81</v>
      </c>
      <c r="C428" s="17">
        <v>14</v>
      </c>
      <c r="D428" s="18">
        <v>16.8</v>
      </c>
      <c r="E428" s="17">
        <f t="shared" si="520"/>
        <v>14</v>
      </c>
      <c r="F428" s="18">
        <f t="shared" si="520"/>
        <v>16.8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18</v>
      </c>
      <c r="Q428" s="18">
        <f t="shared" si="522"/>
        <v>21.599999999999998</v>
      </c>
      <c r="R428" s="92">
        <f t="shared" si="523"/>
        <v>18</v>
      </c>
      <c r="S428" s="18">
        <f t="shared" si="524"/>
        <v>21.599999999999998</v>
      </c>
      <c r="T428" s="22"/>
      <c r="U428" s="18"/>
      <c r="V428" s="22"/>
      <c r="W428" s="18"/>
      <c r="X428" s="21">
        <v>1.2</v>
      </c>
      <c r="Y428" s="14">
        <v>18</v>
      </c>
      <c r="Z428" s="18">
        <f t="shared" si="525"/>
        <v>21.599999999999998</v>
      </c>
      <c r="AA428" s="14">
        <f t="shared" si="526"/>
        <v>18</v>
      </c>
      <c r="AB428" s="18">
        <f t="shared" si="527"/>
        <v>21.599999999999998</v>
      </c>
    </row>
    <row r="429" spans="1:28" ht="47.25">
      <c r="A429" s="206" t="s">
        <v>82</v>
      </c>
      <c r="B429" s="22" t="s">
        <v>83</v>
      </c>
      <c r="C429" s="17">
        <v>14</v>
      </c>
      <c r="D429" s="18">
        <v>25.2</v>
      </c>
      <c r="E429" s="17">
        <f t="shared" si="520"/>
        <v>14</v>
      </c>
      <c r="F429" s="18">
        <f t="shared" si="520"/>
        <v>25.2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18</v>
      </c>
      <c r="Q429" s="18">
        <f t="shared" si="522"/>
        <v>32.4</v>
      </c>
      <c r="R429" s="92">
        <f t="shared" si="523"/>
        <v>18</v>
      </c>
      <c r="S429" s="18">
        <f t="shared" si="524"/>
        <v>32.4</v>
      </c>
      <c r="T429" s="22"/>
      <c r="U429" s="18"/>
      <c r="V429" s="22"/>
      <c r="W429" s="18"/>
      <c r="X429" s="21">
        <v>1.8</v>
      </c>
      <c r="Y429" s="14">
        <v>18</v>
      </c>
      <c r="Z429" s="18">
        <f t="shared" si="525"/>
        <v>32.4</v>
      </c>
      <c r="AA429" s="14">
        <f t="shared" si="526"/>
        <v>18</v>
      </c>
      <c r="AB429" s="18">
        <f t="shared" si="527"/>
        <v>32.4</v>
      </c>
    </row>
    <row r="430" spans="1:28" ht="31.5">
      <c r="A430" s="206">
        <v>26.14</v>
      </c>
      <c r="B430" s="51" t="s">
        <v>287</v>
      </c>
      <c r="C430" s="52">
        <v>1680</v>
      </c>
      <c r="D430" s="53">
        <v>16.8</v>
      </c>
      <c r="E430" s="17">
        <f t="shared" si="520"/>
        <v>1680</v>
      </c>
      <c r="F430" s="18">
        <f t="shared" si="520"/>
        <v>16.8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2160</v>
      </c>
      <c r="Q430" s="18">
        <f t="shared" si="522"/>
        <v>21.6</v>
      </c>
      <c r="R430" s="92">
        <f t="shared" si="523"/>
        <v>2160</v>
      </c>
      <c r="S430" s="18">
        <f t="shared" si="524"/>
        <v>21.6</v>
      </c>
      <c r="T430" s="51"/>
      <c r="U430" s="53"/>
      <c r="V430" s="51"/>
      <c r="W430" s="53"/>
      <c r="X430" s="250">
        <v>0.01</v>
      </c>
      <c r="Y430" s="312">
        <v>2030</v>
      </c>
      <c r="Z430" s="18">
        <f t="shared" si="525"/>
        <v>20.3</v>
      </c>
      <c r="AA430" s="14">
        <f t="shared" si="526"/>
        <v>2030</v>
      </c>
      <c r="AB430" s="18">
        <f t="shared" si="527"/>
        <v>20.3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1680</v>
      </c>
      <c r="D431" s="53">
        <v>16.8</v>
      </c>
      <c r="E431" s="17">
        <f t="shared" si="520"/>
        <v>1680</v>
      </c>
      <c r="F431" s="18">
        <f t="shared" si="520"/>
        <v>16.8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2160</v>
      </c>
      <c r="Q431" s="18">
        <f t="shared" si="522"/>
        <v>21.6</v>
      </c>
      <c r="R431" s="92">
        <f t="shared" si="523"/>
        <v>2160</v>
      </c>
      <c r="S431" s="18">
        <f t="shared" si="524"/>
        <v>21.6</v>
      </c>
      <c r="T431" s="51"/>
      <c r="U431" s="53"/>
      <c r="V431" s="51"/>
      <c r="W431" s="53"/>
      <c r="X431" s="250">
        <v>0.01</v>
      </c>
      <c r="Y431" s="312">
        <v>2030</v>
      </c>
      <c r="Z431" s="18">
        <f t="shared" si="525"/>
        <v>20.3</v>
      </c>
      <c r="AA431" s="14">
        <f t="shared" si="526"/>
        <v>2030</v>
      </c>
      <c r="AB431" s="18">
        <f t="shared" si="527"/>
        <v>20.3</v>
      </c>
    </row>
    <row r="432" spans="1:28" ht="31.5">
      <c r="A432" s="206">
        <f t="shared" si="528"/>
        <v>26.160000000000004</v>
      </c>
      <c r="B432" s="51" t="s">
        <v>289</v>
      </c>
      <c r="C432" s="52">
        <v>1680</v>
      </c>
      <c r="D432" s="53">
        <v>21</v>
      </c>
      <c r="E432" s="17">
        <f t="shared" si="520"/>
        <v>1680</v>
      </c>
      <c r="F432" s="18">
        <f t="shared" si="520"/>
        <v>21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2160</v>
      </c>
      <c r="Q432" s="18">
        <f t="shared" si="522"/>
        <v>27</v>
      </c>
      <c r="R432" s="92">
        <f t="shared" si="523"/>
        <v>2160</v>
      </c>
      <c r="S432" s="18">
        <f t="shared" si="524"/>
        <v>27</v>
      </c>
      <c r="T432" s="51"/>
      <c r="U432" s="53"/>
      <c r="V432" s="51"/>
      <c r="W432" s="53"/>
      <c r="X432" s="250">
        <v>1.2500000000000001E-2</v>
      </c>
      <c r="Y432" s="312">
        <v>2030</v>
      </c>
      <c r="Z432" s="18">
        <f t="shared" si="525"/>
        <v>25.375</v>
      </c>
      <c r="AA432" s="14">
        <f t="shared" si="526"/>
        <v>2030</v>
      </c>
      <c r="AB432" s="18">
        <f t="shared" si="527"/>
        <v>25.375</v>
      </c>
    </row>
    <row r="433" spans="1:28">
      <c r="A433" s="206">
        <f t="shared" si="528"/>
        <v>26.170000000000005</v>
      </c>
      <c r="B433" s="51" t="s">
        <v>290</v>
      </c>
      <c r="C433" s="52">
        <v>1680</v>
      </c>
      <c r="D433" s="53">
        <v>12.6</v>
      </c>
      <c r="E433" s="17">
        <f t="shared" si="520"/>
        <v>1680</v>
      </c>
      <c r="F433" s="18">
        <f t="shared" si="520"/>
        <v>12.6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2160</v>
      </c>
      <c r="Q433" s="18">
        <f t="shared" si="522"/>
        <v>16.2</v>
      </c>
      <c r="R433" s="92">
        <f t="shared" si="523"/>
        <v>2160</v>
      </c>
      <c r="S433" s="18">
        <f t="shared" si="524"/>
        <v>16.2</v>
      </c>
      <c r="T433" s="51"/>
      <c r="U433" s="53"/>
      <c r="V433" s="51"/>
      <c r="W433" s="53"/>
      <c r="X433" s="250">
        <v>7.4999999999999997E-3</v>
      </c>
      <c r="Y433" s="312">
        <v>2030</v>
      </c>
      <c r="Z433" s="18">
        <f t="shared" si="525"/>
        <v>15.225</v>
      </c>
      <c r="AA433" s="14">
        <f t="shared" si="526"/>
        <v>2030</v>
      </c>
      <c r="AB433" s="18">
        <f t="shared" si="527"/>
        <v>15.225</v>
      </c>
    </row>
    <row r="434" spans="1:28" ht="31.5">
      <c r="A434" s="206">
        <f t="shared" si="528"/>
        <v>26.180000000000007</v>
      </c>
      <c r="B434" s="51" t="s">
        <v>291</v>
      </c>
      <c r="C434" s="52">
        <v>1680</v>
      </c>
      <c r="D434" s="53">
        <v>12.6</v>
      </c>
      <c r="E434" s="17">
        <f t="shared" si="520"/>
        <v>1680</v>
      </c>
      <c r="F434" s="18">
        <f t="shared" si="520"/>
        <v>12.6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2160</v>
      </c>
      <c r="Q434" s="18">
        <f t="shared" si="522"/>
        <v>16.2</v>
      </c>
      <c r="R434" s="92">
        <f t="shared" si="523"/>
        <v>2160</v>
      </c>
      <c r="S434" s="18">
        <f t="shared" si="524"/>
        <v>16.2</v>
      </c>
      <c r="T434" s="51"/>
      <c r="U434" s="53"/>
      <c r="V434" s="51"/>
      <c r="W434" s="53"/>
      <c r="X434" s="250">
        <v>7.4999999999999997E-3</v>
      </c>
      <c r="Y434" s="312">
        <v>2030</v>
      </c>
      <c r="Z434" s="18">
        <f t="shared" si="525"/>
        <v>15.225</v>
      </c>
      <c r="AA434" s="14">
        <f t="shared" si="526"/>
        <v>2030</v>
      </c>
      <c r="AB434" s="18">
        <f t="shared" si="527"/>
        <v>15.225</v>
      </c>
    </row>
    <row r="435" spans="1:28" ht="31.5">
      <c r="A435" s="206">
        <f t="shared" si="528"/>
        <v>26.190000000000008</v>
      </c>
      <c r="B435" s="51" t="s">
        <v>292</v>
      </c>
      <c r="C435" s="52">
        <v>1680</v>
      </c>
      <c r="D435" s="53">
        <v>3.36</v>
      </c>
      <c r="E435" s="17">
        <f t="shared" si="520"/>
        <v>1680</v>
      </c>
      <c r="F435" s="18">
        <f t="shared" si="520"/>
        <v>3.36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2160</v>
      </c>
      <c r="Q435" s="18">
        <f t="shared" si="522"/>
        <v>4.32</v>
      </c>
      <c r="R435" s="92">
        <f t="shared" si="523"/>
        <v>2160</v>
      </c>
      <c r="S435" s="18">
        <f t="shared" si="524"/>
        <v>4.32</v>
      </c>
      <c r="T435" s="51"/>
      <c r="U435" s="53"/>
      <c r="V435" s="51"/>
      <c r="W435" s="53"/>
      <c r="X435" s="250">
        <v>2E-3</v>
      </c>
      <c r="Y435" s="312">
        <v>2030</v>
      </c>
      <c r="Z435" s="18">
        <f t="shared" si="525"/>
        <v>4.0600000000000005</v>
      </c>
      <c r="AA435" s="14">
        <f t="shared" si="526"/>
        <v>2030</v>
      </c>
      <c r="AB435" s="18">
        <f t="shared" si="527"/>
        <v>4.0600000000000005</v>
      </c>
    </row>
    <row r="436" spans="1:28" ht="31.5">
      <c r="A436" s="206">
        <f t="shared" si="528"/>
        <v>26.20000000000001</v>
      </c>
      <c r="B436" s="51" t="s">
        <v>293</v>
      </c>
      <c r="C436" s="52">
        <v>1680</v>
      </c>
      <c r="D436" s="53">
        <v>3.36</v>
      </c>
      <c r="E436" s="17">
        <f t="shared" si="520"/>
        <v>1680</v>
      </c>
      <c r="F436" s="18">
        <f t="shared" si="520"/>
        <v>3.36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2160</v>
      </c>
      <c r="Q436" s="18">
        <f t="shared" si="522"/>
        <v>4.32</v>
      </c>
      <c r="R436" s="92">
        <f t="shared" si="523"/>
        <v>2160</v>
      </c>
      <c r="S436" s="18">
        <f t="shared" si="524"/>
        <v>4.32</v>
      </c>
      <c r="T436" s="51"/>
      <c r="U436" s="53"/>
      <c r="V436" s="51"/>
      <c r="W436" s="53"/>
      <c r="X436" s="250">
        <v>2E-3</v>
      </c>
      <c r="Y436" s="312">
        <v>2030</v>
      </c>
      <c r="Z436" s="18">
        <f t="shared" si="525"/>
        <v>4.0600000000000005</v>
      </c>
      <c r="AA436" s="14">
        <f t="shared" si="526"/>
        <v>2030</v>
      </c>
      <c r="AB436" s="18">
        <f t="shared" si="527"/>
        <v>4.0600000000000005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>
        <v>1</v>
      </c>
      <c r="D437" s="210">
        <v>2.25</v>
      </c>
      <c r="E437" s="17">
        <f t="shared" si="520"/>
        <v>1</v>
      </c>
      <c r="F437" s="18">
        <f t="shared" si="520"/>
        <v>2.25</v>
      </c>
      <c r="G437" s="211">
        <f t="shared" si="521"/>
        <v>100</v>
      </c>
      <c r="H437" s="212">
        <f t="shared" si="521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312"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312">
        <v>4</v>
      </c>
      <c r="Z437" s="18">
        <f t="shared" si="525"/>
        <v>6.96</v>
      </c>
      <c r="AA437" s="14">
        <f t="shared" si="526"/>
        <v>4</v>
      </c>
      <c r="AB437" s="18">
        <f t="shared" si="527"/>
        <v>6.96</v>
      </c>
    </row>
    <row r="438" spans="1:28" ht="31.5">
      <c r="A438" s="206">
        <f t="shared" si="528"/>
        <v>26.220000000000013</v>
      </c>
      <c r="B438" s="51" t="s">
        <v>294</v>
      </c>
      <c r="C438" s="52">
        <v>1680</v>
      </c>
      <c r="D438" s="53">
        <v>8.4</v>
      </c>
      <c r="E438" s="17">
        <f t="shared" si="520"/>
        <v>1680</v>
      </c>
      <c r="F438" s="18">
        <f t="shared" si="520"/>
        <v>8.4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2160</v>
      </c>
      <c r="Q438" s="18">
        <f t="shared" si="522"/>
        <v>10.8</v>
      </c>
      <c r="R438" s="92">
        <f t="shared" si="523"/>
        <v>2160</v>
      </c>
      <c r="S438" s="18">
        <f t="shared" si="524"/>
        <v>10.8</v>
      </c>
      <c r="T438" s="51"/>
      <c r="U438" s="53"/>
      <c r="V438" s="51"/>
      <c r="W438" s="53"/>
      <c r="X438" s="250">
        <v>5.0000000000000001E-3</v>
      </c>
      <c r="Y438" s="312">
        <v>2030</v>
      </c>
      <c r="Z438" s="18">
        <f t="shared" si="525"/>
        <v>10.15</v>
      </c>
      <c r="AA438" s="14">
        <f t="shared" si="526"/>
        <v>2030</v>
      </c>
      <c r="AB438" s="18">
        <f t="shared" si="527"/>
        <v>10.15</v>
      </c>
    </row>
    <row r="439" spans="1:28" ht="31.5">
      <c r="A439" s="206">
        <f t="shared" si="528"/>
        <v>26.230000000000015</v>
      </c>
      <c r="B439" s="51" t="s">
        <v>93</v>
      </c>
      <c r="C439" s="52">
        <v>1680</v>
      </c>
      <c r="D439" s="53">
        <v>3.36</v>
      </c>
      <c r="E439" s="17">
        <f t="shared" si="520"/>
        <v>1680</v>
      </c>
      <c r="F439" s="18">
        <f t="shared" si="520"/>
        <v>3.36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2160</v>
      </c>
      <c r="Q439" s="18">
        <f t="shared" si="522"/>
        <v>4.32</v>
      </c>
      <c r="R439" s="92">
        <f t="shared" si="523"/>
        <v>2160</v>
      </c>
      <c r="S439" s="18">
        <f t="shared" si="524"/>
        <v>4.32</v>
      </c>
      <c r="T439" s="51"/>
      <c r="U439" s="53"/>
      <c r="V439" s="51"/>
      <c r="W439" s="53"/>
      <c r="X439" s="250">
        <v>2E-3</v>
      </c>
      <c r="Y439" s="312">
        <v>2030</v>
      </c>
      <c r="Z439" s="18">
        <f t="shared" si="525"/>
        <v>4.0600000000000005</v>
      </c>
      <c r="AA439" s="14">
        <f t="shared" si="526"/>
        <v>2030</v>
      </c>
      <c r="AB439" s="18">
        <f t="shared" si="527"/>
        <v>4.0600000000000005</v>
      </c>
    </row>
    <row r="440" spans="1:28" s="50" customFormat="1">
      <c r="A440" s="46"/>
      <c r="B440" s="89" t="s">
        <v>295</v>
      </c>
      <c r="C440" s="82"/>
      <c r="D440" s="84">
        <f>SUM(D418:D439)</f>
        <v>743.73</v>
      </c>
      <c r="E440" s="82"/>
      <c r="F440" s="84">
        <f>SUM(F418:F439)</f>
        <v>743.73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961.62000000000035</v>
      </c>
      <c r="R440" s="85"/>
      <c r="S440" s="84">
        <f>SUM(S418:S439)</f>
        <v>961.62000000000035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2030</v>
      </c>
      <c r="Z440" s="84">
        <f>SUM(Z418:Z439)</f>
        <v>926.01499999999976</v>
      </c>
      <c r="AA440" s="276"/>
      <c r="AB440" s="84">
        <f>SUM(AB418:AB439)</f>
        <v>926.01499999999976</v>
      </c>
    </row>
    <row r="441" spans="1:28" s="50" customFormat="1" ht="31.5">
      <c r="A441" s="46"/>
      <c r="B441" s="89" t="s">
        <v>296</v>
      </c>
      <c r="C441" s="82"/>
      <c r="D441" s="84">
        <f>D416+D440</f>
        <v>745.53</v>
      </c>
      <c r="E441" s="82"/>
      <c r="F441" s="84">
        <f>F416+F440</f>
        <v>745.53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2167.92</v>
      </c>
      <c r="R441" s="85"/>
      <c r="S441" s="84">
        <f>S416+S440</f>
        <v>2167.92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2030</v>
      </c>
      <c r="Z441" s="84">
        <f>Z416+Z440</f>
        <v>961.31499999999971</v>
      </c>
      <c r="AA441" s="276"/>
      <c r="AB441" s="84">
        <f>AB416+AB440</f>
        <v>961.31499999999971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745.53</v>
      </c>
      <c r="E514" s="228">
        <f t="shared" ref="E514" si="547">E440</f>
        <v>0</v>
      </c>
      <c r="F514" s="11">
        <f>F441</f>
        <v>745.53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2167.92</v>
      </c>
      <c r="R514" s="199">
        <f>R422</f>
        <v>18</v>
      </c>
      <c r="S514" s="11">
        <f>S441</f>
        <v>2167.92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2030</v>
      </c>
      <c r="Z514" s="11">
        <f>Z441</f>
        <v>961.31499999999971</v>
      </c>
      <c r="AA514" s="199">
        <f>AA422</f>
        <v>18</v>
      </c>
      <c r="AB514" s="11">
        <f>AB441</f>
        <v>961.31499999999971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745.53</v>
      </c>
      <c r="E515" s="228">
        <f t="shared" ref="E515" si="554">E514</f>
        <v>0</v>
      </c>
      <c r="F515" s="11">
        <f>F514</f>
        <v>745.53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2167.92</v>
      </c>
      <c r="R515" s="199">
        <f t="shared" ref="R515:U515" si="558">R514</f>
        <v>18</v>
      </c>
      <c r="S515" s="11">
        <f>S514</f>
        <v>2167.92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2030</v>
      </c>
      <c r="Z515" s="11">
        <f>Z514</f>
        <v>961.31499999999971</v>
      </c>
      <c r="AA515" s="199">
        <f t="shared" si="560"/>
        <v>18</v>
      </c>
      <c r="AB515" s="11">
        <f>AB514</f>
        <v>961.31499999999971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6615.0321000000004</v>
      </c>
      <c r="E516" s="228">
        <f t="shared" ref="E516" si="561">E515+E403</f>
        <v>0</v>
      </c>
      <c r="F516" s="11">
        <f>F403+F515</f>
        <v>6035.9600000000009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221.87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9106.0711514249997</v>
      </c>
      <c r="R516" s="199">
        <f t="shared" ref="R516:T516" si="565">R515+R403</f>
        <v>18</v>
      </c>
      <c r="S516" s="11">
        <f>S403+S515</f>
        <v>9327.9411514250005</v>
      </c>
      <c r="T516" s="228">
        <f t="shared" si="565"/>
        <v>0</v>
      </c>
      <c r="U516" s="11">
        <f>U403+U515</f>
        <v>221.87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2030</v>
      </c>
      <c r="Z516" s="11">
        <f>Z403+Z515</f>
        <v>7368.2766000000001</v>
      </c>
      <c r="AA516" s="199">
        <f t="shared" si="566"/>
        <v>18</v>
      </c>
      <c r="AB516" s="11">
        <f>AB403+AB515</f>
        <v>7590.1466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Suryapet&amp;C&amp;"-,Bold"&amp;18Costing Sheets for AWP&amp;&amp;B 2017-18 - SSA-RTE&amp;R&amp;"-,Bold"&amp;20Annexure-XII(Rs. in lakh)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4">
    <tabColor theme="5" tint="-0.249977111117893"/>
  </sheetPr>
  <dimension ref="A1:AC517"/>
  <sheetViews>
    <sheetView showZeros="0" zoomScale="70" zoomScaleNormal="70" zoomScaleSheetLayoutView="70" workbookViewId="0">
      <pane xSplit="2" ySplit="5" topLeftCell="N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f t="shared" ref="P48:P50" si="36">N48*O48</f>
        <v>0</v>
      </c>
      <c r="Q48" s="18">
        <f t="shared" ref="Q48:Q50" si="37">O48*P48</f>
        <v>0</v>
      </c>
      <c r="R48" s="92">
        <f t="shared" si="30"/>
        <v>0</v>
      </c>
      <c r="S48" s="18">
        <f t="shared" ref="S48:S51" si="38">L48+Q48</f>
        <v>0</v>
      </c>
      <c r="T48" s="72"/>
      <c r="U48" s="74"/>
      <c r="V48" s="72"/>
      <c r="W48" s="74"/>
      <c r="X48" s="253">
        <v>3</v>
      </c>
      <c r="Y48" s="326"/>
      <c r="Z48" s="18">
        <f t="shared" ref="Z48:Z50" si="39">X48*Y48</f>
        <v>0</v>
      </c>
      <c r="AA48" s="14">
        <f t="shared" si="33"/>
        <v>0</v>
      </c>
      <c r="AB48" s="18">
        <f t="shared" ref="AB48:AB51" si="40">U48+Z48</f>
        <v>0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f t="shared" si="36"/>
        <v>0</v>
      </c>
      <c r="Q49" s="18">
        <f t="shared" si="37"/>
        <v>0</v>
      </c>
      <c r="R49" s="92">
        <f t="shared" si="30"/>
        <v>0</v>
      </c>
      <c r="S49" s="18">
        <f t="shared" si="38"/>
        <v>0</v>
      </c>
      <c r="T49" s="72"/>
      <c r="U49" s="74"/>
      <c r="V49" s="72"/>
      <c r="W49" s="74"/>
      <c r="X49" s="253">
        <v>3.5</v>
      </c>
      <c r="Y49" s="326"/>
      <c r="Z49" s="18">
        <f t="shared" si="39"/>
        <v>0</v>
      </c>
      <c r="AA49" s="14">
        <f t="shared" si="33"/>
        <v>0</v>
      </c>
      <c r="AB49" s="18">
        <f t="shared" si="40"/>
        <v>0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f t="shared" si="36"/>
        <v>0</v>
      </c>
      <c r="Q50" s="18">
        <f t="shared" si="37"/>
        <v>0</v>
      </c>
      <c r="R50" s="92">
        <f t="shared" si="30"/>
        <v>0</v>
      </c>
      <c r="S50" s="18">
        <f t="shared" si="38"/>
        <v>0</v>
      </c>
      <c r="T50" s="72"/>
      <c r="U50" s="74"/>
      <c r="V50" s="72"/>
      <c r="W50" s="74"/>
      <c r="X50" s="253">
        <v>0.75</v>
      </c>
      <c r="Y50" s="326"/>
      <c r="Z50" s="18">
        <f t="shared" si="39"/>
        <v>0</v>
      </c>
      <c r="AA50" s="14">
        <f t="shared" si="33"/>
        <v>0</v>
      </c>
      <c r="AB50" s="18">
        <f t="shared" si="40"/>
        <v>0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>
        <v>1</v>
      </c>
      <c r="Q51" s="18">
        <f>O51*P51*100</f>
        <v>0.75</v>
      </c>
      <c r="R51" s="92">
        <f t="shared" si="30"/>
        <v>1</v>
      </c>
      <c r="S51" s="18">
        <f t="shared" si="38"/>
        <v>0.75</v>
      </c>
      <c r="T51" s="72"/>
      <c r="U51" s="74"/>
      <c r="V51" s="72"/>
      <c r="W51" s="74"/>
      <c r="X51" s="253">
        <v>7.4999999999999997E-3</v>
      </c>
      <c r="Y51" s="326">
        <v>1</v>
      </c>
      <c r="Z51" s="18">
        <f>X51*Y51*100</f>
        <v>0.75</v>
      </c>
      <c r="AA51" s="14">
        <f t="shared" si="33"/>
        <v>1</v>
      </c>
      <c r="AB51" s="18">
        <f t="shared" si="40"/>
        <v>0.75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1">SUM(I48:I51)</f>
        <v>0</v>
      </c>
      <c r="J52" s="79">
        <f t="shared" si="41"/>
        <v>0</v>
      </c>
      <c r="K52" s="78">
        <f t="shared" si="41"/>
        <v>0</v>
      </c>
      <c r="L52" s="79">
        <f t="shared" si="41"/>
        <v>0</v>
      </c>
      <c r="M52" s="77">
        <f t="shared" ref="M52:N52" si="42">SUM(M48:M51)</f>
        <v>0</v>
      </c>
      <c r="N52" s="79">
        <f t="shared" si="42"/>
        <v>0</v>
      </c>
      <c r="O52" s="254"/>
      <c r="P52" s="291">
        <f t="shared" ref="P52:U52" si="43">SUM(P48:P51)</f>
        <v>1</v>
      </c>
      <c r="Q52" s="79">
        <f t="shared" si="43"/>
        <v>0.75</v>
      </c>
      <c r="R52" s="291">
        <f t="shared" si="43"/>
        <v>1</v>
      </c>
      <c r="S52" s="79">
        <f t="shared" si="43"/>
        <v>0.75</v>
      </c>
      <c r="T52" s="78">
        <f t="shared" si="43"/>
        <v>0</v>
      </c>
      <c r="U52" s="79">
        <f t="shared" si="43"/>
        <v>0</v>
      </c>
      <c r="V52" s="77">
        <f t="shared" ref="V52:W52" si="44">SUM(V48:V51)</f>
        <v>0</v>
      </c>
      <c r="W52" s="79">
        <f t="shared" si="44"/>
        <v>0</v>
      </c>
      <c r="X52" s="254"/>
      <c r="Y52" s="291">
        <f t="shared" ref="Y52:AB52" si="45">SUM(Y48:Y51)</f>
        <v>1</v>
      </c>
      <c r="Z52" s="79">
        <f t="shared" si="45"/>
        <v>0.75</v>
      </c>
      <c r="AA52" s="291">
        <f t="shared" si="45"/>
        <v>1</v>
      </c>
      <c r="AB52" s="79">
        <f t="shared" si="45"/>
        <v>0.75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>
        <v>1</v>
      </c>
      <c r="D54" s="58">
        <v>18</v>
      </c>
      <c r="E54" s="57">
        <v>1</v>
      </c>
      <c r="F54" s="58">
        <f>D54</f>
        <v>18</v>
      </c>
      <c r="G54" s="8">
        <f t="shared" ref="G54:H75" si="46">E54/C54*100</f>
        <v>100</v>
      </c>
      <c r="H54" s="18">
        <f t="shared" si="46"/>
        <v>100</v>
      </c>
      <c r="I54" s="56"/>
      <c r="J54" s="60"/>
      <c r="K54" s="56"/>
      <c r="L54" s="58"/>
      <c r="M54" s="56"/>
      <c r="N54" s="58"/>
      <c r="O54" s="251">
        <v>18</v>
      </c>
      <c r="P54" s="311">
        <v>1</v>
      </c>
      <c r="Q54" s="18">
        <f t="shared" ref="Q54:Q75" si="47">O54*P54</f>
        <v>18</v>
      </c>
      <c r="R54" s="92">
        <f t="shared" ref="R54:R75" si="48">P54</f>
        <v>1</v>
      </c>
      <c r="S54" s="18">
        <f t="shared" ref="S54:S75" si="49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50">X54*Y54</f>
        <v>18</v>
      </c>
      <c r="AA54" s="14">
        <f t="shared" ref="AA54:AA75" si="51">Y54</f>
        <v>1</v>
      </c>
      <c r="AB54" s="18">
        <f t="shared" ref="AB54:AB75" si="52">U54+Z54</f>
        <v>18</v>
      </c>
    </row>
    <row r="55" spans="1:28" s="66" customFormat="1">
      <c r="A55" s="8">
        <f t="shared" ref="A55:A75" si="53">+A54+0.01</f>
        <v>2.2399999999999998</v>
      </c>
      <c r="B55" s="56" t="s">
        <v>38</v>
      </c>
      <c r="C55" s="57">
        <v>0</v>
      </c>
      <c r="D55" s="58">
        <v>0</v>
      </c>
      <c r="E55" s="57">
        <v>0</v>
      </c>
      <c r="F55" s="58">
        <f t="shared" ref="F55:F75" si="54">D55</f>
        <v>0</v>
      </c>
      <c r="G55" s="8" t="e">
        <f t="shared" si="46"/>
        <v>#DIV/0!</v>
      </c>
      <c r="H55" s="18" t="e">
        <f t="shared" si="46"/>
        <v>#DIV/0!</v>
      </c>
      <c r="I55" s="56"/>
      <c r="J55" s="60"/>
      <c r="K55" s="56"/>
      <c r="L55" s="58"/>
      <c r="M55" s="56"/>
      <c r="N55" s="58"/>
      <c r="O55" s="251">
        <v>1.2</v>
      </c>
      <c r="P55" s="311">
        <v>1</v>
      </c>
      <c r="Q55" s="18">
        <f t="shared" si="47"/>
        <v>1.2</v>
      </c>
      <c r="R55" s="92">
        <f t="shared" si="48"/>
        <v>1</v>
      </c>
      <c r="S55" s="18">
        <f t="shared" si="49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50"/>
        <v>1.2</v>
      </c>
      <c r="AA55" s="14">
        <f t="shared" si="51"/>
        <v>1</v>
      </c>
      <c r="AB55" s="18">
        <f t="shared" si="52"/>
        <v>1.2</v>
      </c>
    </row>
    <row r="56" spans="1:28" s="66" customFormat="1" ht="47.25">
      <c r="A56" s="8">
        <f t="shared" si="53"/>
        <v>2.2499999999999996</v>
      </c>
      <c r="B56" s="22" t="s">
        <v>74</v>
      </c>
      <c r="C56" s="17">
        <v>0</v>
      </c>
      <c r="D56" s="18">
        <v>0</v>
      </c>
      <c r="E56" s="17">
        <v>0</v>
      </c>
      <c r="F56" s="58">
        <f t="shared" si="54"/>
        <v>0</v>
      </c>
      <c r="G56" s="8" t="e">
        <f t="shared" si="46"/>
        <v>#DIV/0!</v>
      </c>
      <c r="H56" s="18" t="e">
        <f t="shared" si="46"/>
        <v>#DIV/0!</v>
      </c>
      <c r="I56" s="22"/>
      <c r="J56" s="23"/>
      <c r="K56" s="22"/>
      <c r="L56" s="18"/>
      <c r="M56" s="22"/>
      <c r="N56" s="18"/>
      <c r="O56" s="21">
        <v>1</v>
      </c>
      <c r="P56" s="14">
        <v>1</v>
      </c>
      <c r="Q56" s="18">
        <f t="shared" si="47"/>
        <v>1</v>
      </c>
      <c r="R56" s="92">
        <f t="shared" si="48"/>
        <v>1</v>
      </c>
      <c r="S56" s="18">
        <f t="shared" si="49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50"/>
        <v>1</v>
      </c>
      <c r="AA56" s="14">
        <f t="shared" si="51"/>
        <v>1</v>
      </c>
      <c r="AB56" s="18">
        <f t="shared" si="52"/>
        <v>1</v>
      </c>
    </row>
    <row r="57" spans="1:28" s="66" customFormat="1">
      <c r="A57" s="8">
        <f t="shared" si="53"/>
        <v>2.2599999999999993</v>
      </c>
      <c r="B57" s="56" t="s">
        <v>75</v>
      </c>
      <c r="C57" s="57">
        <v>0</v>
      </c>
      <c r="D57" s="58">
        <v>0</v>
      </c>
      <c r="E57" s="57">
        <v>0</v>
      </c>
      <c r="F57" s="58">
        <f t="shared" si="54"/>
        <v>0</v>
      </c>
      <c r="G57" s="8" t="e">
        <f t="shared" si="46"/>
        <v>#DIV/0!</v>
      </c>
      <c r="H57" s="18" t="e">
        <f t="shared" si="46"/>
        <v>#DIV/0!</v>
      </c>
      <c r="I57" s="56"/>
      <c r="J57" s="60"/>
      <c r="K57" s="56"/>
      <c r="L57" s="58"/>
      <c r="M57" s="56"/>
      <c r="N57" s="58"/>
      <c r="O57" s="251"/>
      <c r="P57" s="311">
        <v>0</v>
      </c>
      <c r="Q57" s="18">
        <f t="shared" si="47"/>
        <v>0</v>
      </c>
      <c r="R57" s="92">
        <f t="shared" si="48"/>
        <v>0</v>
      </c>
      <c r="S57" s="18">
        <f t="shared" si="49"/>
        <v>0</v>
      </c>
      <c r="T57" s="56"/>
      <c r="U57" s="58"/>
      <c r="V57" s="56"/>
      <c r="W57" s="58"/>
      <c r="X57" s="251"/>
      <c r="Y57" s="311">
        <v>0</v>
      </c>
      <c r="Z57" s="18">
        <f t="shared" si="50"/>
        <v>0</v>
      </c>
      <c r="AA57" s="14">
        <f t="shared" si="51"/>
        <v>0</v>
      </c>
      <c r="AB57" s="18">
        <f t="shared" si="52"/>
        <v>0</v>
      </c>
    </row>
    <row r="58" spans="1:28" s="66" customFormat="1">
      <c r="A58" s="8" t="s">
        <v>41</v>
      </c>
      <c r="B58" s="22" t="s">
        <v>76</v>
      </c>
      <c r="C58" s="17">
        <v>1</v>
      </c>
      <c r="D58" s="18">
        <v>3</v>
      </c>
      <c r="E58" s="17">
        <v>1</v>
      </c>
      <c r="F58" s="58">
        <f t="shared" si="54"/>
        <v>3</v>
      </c>
      <c r="G58" s="8">
        <f t="shared" si="46"/>
        <v>100</v>
      </c>
      <c r="H58" s="18">
        <f t="shared" si="46"/>
        <v>100</v>
      </c>
      <c r="I58" s="22"/>
      <c r="J58" s="23"/>
      <c r="K58" s="22"/>
      <c r="L58" s="18"/>
      <c r="M58" s="22"/>
      <c r="N58" s="18"/>
      <c r="O58" s="21">
        <v>3</v>
      </c>
      <c r="P58" s="14">
        <v>1</v>
      </c>
      <c r="Q58" s="18">
        <f t="shared" si="47"/>
        <v>3</v>
      </c>
      <c r="R58" s="92">
        <f t="shared" si="48"/>
        <v>1</v>
      </c>
      <c r="S58" s="18">
        <f t="shared" si="49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50"/>
        <v>3</v>
      </c>
      <c r="AA58" s="14">
        <f t="shared" si="51"/>
        <v>1</v>
      </c>
      <c r="AB58" s="18">
        <f t="shared" si="52"/>
        <v>3</v>
      </c>
    </row>
    <row r="59" spans="1:28" s="66" customFormat="1" ht="31.5">
      <c r="A59" s="8" t="s">
        <v>43</v>
      </c>
      <c r="B59" s="22" t="s">
        <v>77</v>
      </c>
      <c r="C59" s="17">
        <v>0</v>
      </c>
      <c r="D59" s="18">
        <v>0</v>
      </c>
      <c r="E59" s="17">
        <v>0</v>
      </c>
      <c r="F59" s="58">
        <f t="shared" si="54"/>
        <v>0</v>
      </c>
      <c r="G59" s="8" t="e">
        <f t="shared" si="46"/>
        <v>#DIV/0!</v>
      </c>
      <c r="H59" s="18" t="e">
        <f t="shared" si="46"/>
        <v>#DIV/0!</v>
      </c>
      <c r="I59" s="22"/>
      <c r="J59" s="23"/>
      <c r="K59" s="22"/>
      <c r="L59" s="18"/>
      <c r="M59" s="22"/>
      <c r="N59" s="18"/>
      <c r="O59" s="21">
        <v>3</v>
      </c>
      <c r="P59" s="14">
        <v>0</v>
      </c>
      <c r="Q59" s="18">
        <f t="shared" si="47"/>
        <v>0</v>
      </c>
      <c r="R59" s="92">
        <f t="shared" si="48"/>
        <v>0</v>
      </c>
      <c r="S59" s="18">
        <f t="shared" si="49"/>
        <v>0</v>
      </c>
      <c r="T59" s="22"/>
      <c r="U59" s="18"/>
      <c r="V59" s="22"/>
      <c r="W59" s="18"/>
      <c r="X59" s="21">
        <v>3</v>
      </c>
      <c r="Y59" s="14">
        <v>0</v>
      </c>
      <c r="Z59" s="18">
        <f t="shared" si="50"/>
        <v>0</v>
      </c>
      <c r="AA59" s="14">
        <f t="shared" si="51"/>
        <v>0</v>
      </c>
      <c r="AB59" s="18">
        <f t="shared" si="52"/>
        <v>0</v>
      </c>
    </row>
    <row r="60" spans="1:28" s="66" customFormat="1" ht="31.5">
      <c r="A60" s="8" t="s">
        <v>45</v>
      </c>
      <c r="B60" s="22" t="s">
        <v>78</v>
      </c>
      <c r="C60" s="17">
        <v>1</v>
      </c>
      <c r="D60" s="18">
        <v>9.6</v>
      </c>
      <c r="E60" s="17">
        <v>1</v>
      </c>
      <c r="F60" s="58">
        <f t="shared" si="54"/>
        <v>9.6</v>
      </c>
      <c r="G60" s="8">
        <f t="shared" si="46"/>
        <v>100</v>
      </c>
      <c r="H60" s="18">
        <f t="shared" si="46"/>
        <v>100</v>
      </c>
      <c r="I60" s="22"/>
      <c r="J60" s="23"/>
      <c r="K60" s="22"/>
      <c r="L60" s="18"/>
      <c r="M60" s="22"/>
      <c r="N60" s="18"/>
      <c r="O60" s="21">
        <v>9.6000000000000014</v>
      </c>
      <c r="P60" s="14">
        <v>1</v>
      </c>
      <c r="Q60" s="18">
        <f t="shared" si="47"/>
        <v>9.6000000000000014</v>
      </c>
      <c r="R60" s="92">
        <f t="shared" si="48"/>
        <v>1</v>
      </c>
      <c r="S60" s="18">
        <f t="shared" si="49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50"/>
        <v>9.6000000000000014</v>
      </c>
      <c r="AA60" s="14">
        <f t="shared" si="51"/>
        <v>1</v>
      </c>
      <c r="AB60" s="18">
        <f t="shared" si="52"/>
        <v>9.6000000000000014</v>
      </c>
    </row>
    <row r="61" spans="1:28" s="66" customFormat="1" ht="63">
      <c r="A61" s="8" t="s">
        <v>47</v>
      </c>
      <c r="B61" s="22" t="s">
        <v>79</v>
      </c>
      <c r="C61" s="17">
        <v>0</v>
      </c>
      <c r="D61" s="18">
        <v>0</v>
      </c>
      <c r="E61" s="17">
        <v>0</v>
      </c>
      <c r="F61" s="58">
        <f t="shared" si="54"/>
        <v>0</v>
      </c>
      <c r="G61" s="8" t="e">
        <f t="shared" si="46"/>
        <v>#DIV/0!</v>
      </c>
      <c r="H61" s="18" t="e">
        <f t="shared" si="46"/>
        <v>#DIV/0!</v>
      </c>
      <c r="I61" s="22"/>
      <c r="J61" s="23"/>
      <c r="K61" s="22"/>
      <c r="L61" s="18"/>
      <c r="M61" s="22"/>
      <c r="N61" s="18"/>
      <c r="O61" s="21">
        <v>2.88</v>
      </c>
      <c r="P61" s="14">
        <v>0</v>
      </c>
      <c r="Q61" s="18">
        <f t="shared" si="47"/>
        <v>0</v>
      </c>
      <c r="R61" s="92">
        <f t="shared" si="48"/>
        <v>0</v>
      </c>
      <c r="S61" s="18">
        <f t="shared" si="49"/>
        <v>0</v>
      </c>
      <c r="T61" s="22"/>
      <c r="U61" s="18"/>
      <c r="V61" s="22"/>
      <c r="W61" s="18"/>
      <c r="X61" s="21">
        <v>2.88</v>
      </c>
      <c r="Y61" s="14">
        <v>0</v>
      </c>
      <c r="Z61" s="18">
        <f t="shared" si="50"/>
        <v>0</v>
      </c>
      <c r="AA61" s="14">
        <f t="shared" si="51"/>
        <v>0</v>
      </c>
      <c r="AB61" s="18">
        <f t="shared" si="52"/>
        <v>0</v>
      </c>
    </row>
    <row r="62" spans="1:28" s="66" customFormat="1" ht="31.5">
      <c r="A62" s="8" t="s">
        <v>49</v>
      </c>
      <c r="B62" s="22" t="s">
        <v>80</v>
      </c>
      <c r="C62" s="17">
        <v>1</v>
      </c>
      <c r="D62" s="18">
        <v>1.5</v>
      </c>
      <c r="E62" s="17">
        <v>1</v>
      </c>
      <c r="F62" s="58">
        <f t="shared" si="54"/>
        <v>1.5</v>
      </c>
      <c r="G62" s="8">
        <f t="shared" si="46"/>
        <v>100</v>
      </c>
      <c r="H62" s="18">
        <f t="shared" si="46"/>
        <v>100</v>
      </c>
      <c r="I62" s="22"/>
      <c r="J62" s="23"/>
      <c r="K62" s="22"/>
      <c r="L62" s="18"/>
      <c r="M62" s="22"/>
      <c r="N62" s="18"/>
      <c r="O62" s="21">
        <v>1.5</v>
      </c>
      <c r="P62" s="14">
        <v>1</v>
      </c>
      <c r="Q62" s="18">
        <f t="shared" si="47"/>
        <v>1.5</v>
      </c>
      <c r="R62" s="92">
        <f t="shared" si="48"/>
        <v>1</v>
      </c>
      <c r="S62" s="18">
        <f t="shared" si="49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50"/>
        <v>1.5</v>
      </c>
      <c r="AA62" s="14">
        <f t="shared" si="51"/>
        <v>1</v>
      </c>
      <c r="AB62" s="18">
        <f t="shared" si="52"/>
        <v>1.5</v>
      </c>
    </row>
    <row r="63" spans="1:28" s="66" customFormat="1" ht="31.5">
      <c r="A63" s="8" t="s">
        <v>51</v>
      </c>
      <c r="B63" s="22" t="s">
        <v>50</v>
      </c>
      <c r="C63" s="17">
        <v>1</v>
      </c>
      <c r="D63" s="18">
        <v>1.2000000000000002</v>
      </c>
      <c r="E63" s="17">
        <v>1</v>
      </c>
      <c r="F63" s="58">
        <f t="shared" si="54"/>
        <v>1.2000000000000002</v>
      </c>
      <c r="G63" s="8">
        <f t="shared" si="46"/>
        <v>100</v>
      </c>
      <c r="H63" s="18">
        <f t="shared" si="46"/>
        <v>100</v>
      </c>
      <c r="I63" s="22"/>
      <c r="J63" s="23"/>
      <c r="K63" s="22"/>
      <c r="L63" s="18"/>
      <c r="M63" s="22"/>
      <c r="N63" s="18"/>
      <c r="O63" s="21">
        <v>1.2000000000000002</v>
      </c>
      <c r="P63" s="14">
        <v>1</v>
      </c>
      <c r="Q63" s="18">
        <f t="shared" si="47"/>
        <v>1.2000000000000002</v>
      </c>
      <c r="R63" s="92">
        <f t="shared" si="48"/>
        <v>1</v>
      </c>
      <c r="S63" s="18">
        <f t="shared" si="49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50"/>
        <v>1.2000000000000002</v>
      </c>
      <c r="AA63" s="14">
        <f t="shared" si="51"/>
        <v>1</v>
      </c>
      <c r="AB63" s="18">
        <f t="shared" si="52"/>
        <v>1.2000000000000002</v>
      </c>
    </row>
    <row r="64" spans="1:28" s="66" customFormat="1" ht="47.25">
      <c r="A64" s="8" t="s">
        <v>53</v>
      </c>
      <c r="B64" s="22" t="s">
        <v>81</v>
      </c>
      <c r="C64" s="17">
        <v>0</v>
      </c>
      <c r="D64" s="18">
        <v>0</v>
      </c>
      <c r="E64" s="17">
        <v>0</v>
      </c>
      <c r="F64" s="58">
        <f t="shared" si="54"/>
        <v>0</v>
      </c>
      <c r="G64" s="8" t="e">
        <f t="shared" si="46"/>
        <v>#DIV/0!</v>
      </c>
      <c r="H64" s="18" t="e">
        <f t="shared" si="46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14">
        <v>0</v>
      </c>
      <c r="Q64" s="18">
        <f t="shared" si="47"/>
        <v>0</v>
      </c>
      <c r="R64" s="92">
        <f t="shared" si="48"/>
        <v>0</v>
      </c>
      <c r="S64" s="18">
        <f t="shared" si="49"/>
        <v>0</v>
      </c>
      <c r="T64" s="22"/>
      <c r="U64" s="18"/>
      <c r="V64" s="22"/>
      <c r="W64" s="18"/>
      <c r="X64" s="21">
        <v>1.2000000000000002</v>
      </c>
      <c r="Y64" s="14">
        <v>0</v>
      </c>
      <c r="Z64" s="18">
        <f t="shared" si="50"/>
        <v>0</v>
      </c>
      <c r="AA64" s="14">
        <f t="shared" si="51"/>
        <v>0</v>
      </c>
      <c r="AB64" s="18">
        <f t="shared" si="52"/>
        <v>0</v>
      </c>
    </row>
    <row r="65" spans="1:28" s="66" customFormat="1" ht="47.25">
      <c r="A65" s="8" t="s">
        <v>82</v>
      </c>
      <c r="B65" s="22" t="s">
        <v>83</v>
      </c>
      <c r="C65" s="17">
        <v>1</v>
      </c>
      <c r="D65" s="18">
        <v>1.7999999999999998</v>
      </c>
      <c r="E65" s="17">
        <v>1</v>
      </c>
      <c r="F65" s="58">
        <f t="shared" si="54"/>
        <v>1.7999999999999998</v>
      </c>
      <c r="G65" s="8">
        <f t="shared" si="46"/>
        <v>100</v>
      </c>
      <c r="H65" s="18">
        <f t="shared" si="46"/>
        <v>100</v>
      </c>
      <c r="I65" s="22"/>
      <c r="J65" s="23"/>
      <c r="K65" s="22"/>
      <c r="L65" s="18"/>
      <c r="M65" s="22"/>
      <c r="N65" s="18"/>
      <c r="O65" s="21">
        <v>1.7999999999999998</v>
      </c>
      <c r="P65" s="14">
        <v>1</v>
      </c>
      <c r="Q65" s="18">
        <f t="shared" si="47"/>
        <v>1.7999999999999998</v>
      </c>
      <c r="R65" s="92">
        <f t="shared" si="48"/>
        <v>1</v>
      </c>
      <c r="S65" s="18">
        <f t="shared" si="49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50"/>
        <v>1.7999999999999998</v>
      </c>
      <c r="AA65" s="14">
        <f t="shared" si="51"/>
        <v>1</v>
      </c>
      <c r="AB65" s="18">
        <f t="shared" si="52"/>
        <v>1.7999999999999998</v>
      </c>
    </row>
    <row r="66" spans="1:28" s="66" customFormat="1" ht="31.5">
      <c r="A66" s="8">
        <v>2.27</v>
      </c>
      <c r="B66" s="51" t="s">
        <v>84</v>
      </c>
      <c r="C66" s="52">
        <v>0</v>
      </c>
      <c r="D66" s="53">
        <v>0</v>
      </c>
      <c r="E66" s="52">
        <v>0</v>
      </c>
      <c r="F66" s="58">
        <f t="shared" si="54"/>
        <v>0</v>
      </c>
      <c r="G66" s="8" t="e">
        <f t="shared" si="46"/>
        <v>#DIV/0!</v>
      </c>
      <c r="H66" s="18" t="e">
        <f t="shared" si="46"/>
        <v>#DIV/0!</v>
      </c>
      <c r="I66" s="51"/>
      <c r="J66" s="55"/>
      <c r="K66" s="51"/>
      <c r="L66" s="53"/>
      <c r="M66" s="51"/>
      <c r="N66" s="53"/>
      <c r="O66" s="250">
        <v>1</v>
      </c>
      <c r="P66" s="312">
        <v>1</v>
      </c>
      <c r="Q66" s="18">
        <f t="shared" si="47"/>
        <v>1</v>
      </c>
      <c r="R66" s="92">
        <f t="shared" si="48"/>
        <v>1</v>
      </c>
      <c r="S66" s="18">
        <f t="shared" si="49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50"/>
        <v>1</v>
      </c>
      <c r="AA66" s="14">
        <f t="shared" si="51"/>
        <v>1</v>
      </c>
      <c r="AB66" s="18">
        <f t="shared" si="52"/>
        <v>1</v>
      </c>
    </row>
    <row r="67" spans="1:28" s="66" customFormat="1" ht="31.5">
      <c r="A67" s="8">
        <f t="shared" si="53"/>
        <v>2.2799999999999998</v>
      </c>
      <c r="B67" s="51" t="s">
        <v>85</v>
      </c>
      <c r="C67" s="52">
        <v>1</v>
      </c>
      <c r="D67" s="53">
        <v>1</v>
      </c>
      <c r="E67" s="52">
        <v>1</v>
      </c>
      <c r="F67" s="58">
        <f t="shared" si="54"/>
        <v>1</v>
      </c>
      <c r="G67" s="8">
        <f t="shared" si="46"/>
        <v>100</v>
      </c>
      <c r="H67" s="18">
        <f t="shared" si="46"/>
        <v>100</v>
      </c>
      <c r="I67" s="51"/>
      <c r="J67" s="55"/>
      <c r="K67" s="51"/>
      <c r="L67" s="53"/>
      <c r="M67" s="51"/>
      <c r="N67" s="53"/>
      <c r="O67" s="250">
        <v>1</v>
      </c>
      <c r="P67" s="312">
        <v>1</v>
      </c>
      <c r="Q67" s="18">
        <f t="shared" si="47"/>
        <v>1</v>
      </c>
      <c r="R67" s="92">
        <f t="shared" si="48"/>
        <v>1</v>
      </c>
      <c r="S67" s="18">
        <f t="shared" si="49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50"/>
        <v>1</v>
      </c>
      <c r="AA67" s="14">
        <f t="shared" si="51"/>
        <v>1</v>
      </c>
      <c r="AB67" s="18">
        <f t="shared" si="52"/>
        <v>1</v>
      </c>
    </row>
    <row r="68" spans="1:28" s="66" customFormat="1" ht="31.5">
      <c r="A68" s="8">
        <f t="shared" si="53"/>
        <v>2.2899999999999996</v>
      </c>
      <c r="B68" s="51" t="s">
        <v>86</v>
      </c>
      <c r="C68" s="52">
        <v>1</v>
      </c>
      <c r="D68" s="53">
        <v>1.25</v>
      </c>
      <c r="E68" s="52">
        <v>1</v>
      </c>
      <c r="F68" s="58">
        <f t="shared" si="54"/>
        <v>1.25</v>
      </c>
      <c r="G68" s="8">
        <f t="shared" si="46"/>
        <v>100</v>
      </c>
      <c r="H68" s="18">
        <f t="shared" si="46"/>
        <v>100</v>
      </c>
      <c r="I68" s="51"/>
      <c r="J68" s="55"/>
      <c r="K68" s="51"/>
      <c r="L68" s="53"/>
      <c r="M68" s="51"/>
      <c r="N68" s="53"/>
      <c r="O68" s="250">
        <v>1.25</v>
      </c>
      <c r="P68" s="312">
        <v>1</v>
      </c>
      <c r="Q68" s="18">
        <f t="shared" si="47"/>
        <v>1.25</v>
      </c>
      <c r="R68" s="92">
        <f t="shared" si="48"/>
        <v>1</v>
      </c>
      <c r="S68" s="18">
        <f t="shared" si="49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50"/>
        <v>1.25</v>
      </c>
      <c r="AA68" s="14">
        <f t="shared" si="51"/>
        <v>1</v>
      </c>
      <c r="AB68" s="18">
        <f t="shared" si="52"/>
        <v>1.25</v>
      </c>
    </row>
    <row r="69" spans="1:28" s="66" customFormat="1" ht="31.5">
      <c r="A69" s="8">
        <f t="shared" si="53"/>
        <v>2.2999999999999994</v>
      </c>
      <c r="B69" s="51" t="s">
        <v>87</v>
      </c>
      <c r="C69" s="52">
        <v>1</v>
      </c>
      <c r="D69" s="53">
        <v>0.75</v>
      </c>
      <c r="E69" s="52">
        <v>1</v>
      </c>
      <c r="F69" s="58">
        <f t="shared" si="54"/>
        <v>0.75</v>
      </c>
      <c r="G69" s="8">
        <f t="shared" si="46"/>
        <v>100</v>
      </c>
      <c r="H69" s="18">
        <f t="shared" si="46"/>
        <v>100</v>
      </c>
      <c r="I69" s="51"/>
      <c r="J69" s="55"/>
      <c r="K69" s="51"/>
      <c r="L69" s="53"/>
      <c r="M69" s="51"/>
      <c r="N69" s="53"/>
      <c r="O69" s="250">
        <v>0.75</v>
      </c>
      <c r="P69" s="312">
        <v>1</v>
      </c>
      <c r="Q69" s="18">
        <f t="shared" si="47"/>
        <v>0.75</v>
      </c>
      <c r="R69" s="92">
        <f t="shared" si="48"/>
        <v>1</v>
      </c>
      <c r="S69" s="18">
        <f t="shared" si="49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50"/>
        <v>0.75</v>
      </c>
      <c r="AA69" s="14">
        <f t="shared" si="51"/>
        <v>1</v>
      </c>
      <c r="AB69" s="18">
        <f t="shared" si="52"/>
        <v>0.75</v>
      </c>
    </row>
    <row r="70" spans="1:28" s="66" customFormat="1" ht="31.5">
      <c r="A70" s="8">
        <f t="shared" si="53"/>
        <v>2.3099999999999992</v>
      </c>
      <c r="B70" s="51" t="s">
        <v>88</v>
      </c>
      <c r="C70" s="52">
        <v>1</v>
      </c>
      <c r="D70" s="53">
        <v>0.75</v>
      </c>
      <c r="E70" s="52">
        <v>1</v>
      </c>
      <c r="F70" s="58">
        <f t="shared" si="54"/>
        <v>0.75</v>
      </c>
      <c r="G70" s="8">
        <f t="shared" si="46"/>
        <v>100</v>
      </c>
      <c r="H70" s="18">
        <f t="shared" si="46"/>
        <v>100</v>
      </c>
      <c r="I70" s="51"/>
      <c r="J70" s="55"/>
      <c r="K70" s="51"/>
      <c r="L70" s="53"/>
      <c r="M70" s="51"/>
      <c r="N70" s="53"/>
      <c r="O70" s="250">
        <v>0.75</v>
      </c>
      <c r="P70" s="312">
        <v>1</v>
      </c>
      <c r="Q70" s="18">
        <f t="shared" si="47"/>
        <v>0.75</v>
      </c>
      <c r="R70" s="92">
        <f t="shared" si="48"/>
        <v>1</v>
      </c>
      <c r="S70" s="18">
        <f t="shared" si="49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50"/>
        <v>0.75</v>
      </c>
      <c r="AA70" s="14">
        <f t="shared" si="51"/>
        <v>1</v>
      </c>
      <c r="AB70" s="18">
        <f t="shared" si="52"/>
        <v>0.75</v>
      </c>
    </row>
    <row r="71" spans="1:28" s="66" customFormat="1" ht="31.5">
      <c r="A71" s="8">
        <f t="shared" si="53"/>
        <v>2.319999999999999</v>
      </c>
      <c r="B71" s="51" t="s">
        <v>89</v>
      </c>
      <c r="C71" s="52">
        <v>0</v>
      </c>
      <c r="D71" s="53">
        <v>0</v>
      </c>
      <c r="E71" s="52">
        <v>0</v>
      </c>
      <c r="F71" s="58">
        <f t="shared" si="54"/>
        <v>0</v>
      </c>
      <c r="G71" s="8" t="e">
        <f t="shared" si="46"/>
        <v>#DIV/0!</v>
      </c>
      <c r="H71" s="18" t="e">
        <f t="shared" si="46"/>
        <v>#DIV/0!</v>
      </c>
      <c r="I71" s="51"/>
      <c r="J71" s="55"/>
      <c r="K71" s="51"/>
      <c r="L71" s="53"/>
      <c r="M71" s="51"/>
      <c r="N71" s="53"/>
      <c r="O71" s="250">
        <v>0.2</v>
      </c>
      <c r="P71" s="312">
        <v>1</v>
      </c>
      <c r="Q71" s="18">
        <f t="shared" si="47"/>
        <v>0.2</v>
      </c>
      <c r="R71" s="92">
        <f t="shared" si="48"/>
        <v>1</v>
      </c>
      <c r="S71" s="18">
        <f t="shared" si="49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50"/>
        <v>0.2</v>
      </c>
      <c r="AA71" s="14">
        <f t="shared" si="51"/>
        <v>1</v>
      </c>
      <c r="AB71" s="18">
        <f t="shared" si="52"/>
        <v>0.2</v>
      </c>
    </row>
    <row r="72" spans="1:28" s="66" customFormat="1" ht="31.5">
      <c r="A72" s="8">
        <f t="shared" si="53"/>
        <v>2.3299999999999987</v>
      </c>
      <c r="B72" s="51" t="s">
        <v>90</v>
      </c>
      <c r="C72" s="52">
        <v>0</v>
      </c>
      <c r="D72" s="53">
        <v>0</v>
      </c>
      <c r="E72" s="52">
        <v>0</v>
      </c>
      <c r="F72" s="58">
        <f t="shared" si="54"/>
        <v>0</v>
      </c>
      <c r="G72" s="8" t="e">
        <f t="shared" si="46"/>
        <v>#DIV/0!</v>
      </c>
      <c r="H72" s="18" t="e">
        <f t="shared" si="46"/>
        <v>#DIV/0!</v>
      </c>
      <c r="I72" s="51"/>
      <c r="J72" s="55"/>
      <c r="K72" s="51"/>
      <c r="L72" s="53"/>
      <c r="M72" s="51"/>
      <c r="N72" s="53"/>
      <c r="O72" s="250">
        <v>0.2</v>
      </c>
      <c r="P72" s="312">
        <v>1</v>
      </c>
      <c r="Q72" s="18">
        <f t="shared" si="47"/>
        <v>0.2</v>
      </c>
      <c r="R72" s="92">
        <f t="shared" si="48"/>
        <v>1</v>
      </c>
      <c r="S72" s="18">
        <f t="shared" si="49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50"/>
        <v>0.2</v>
      </c>
      <c r="AA72" s="14">
        <f t="shared" si="51"/>
        <v>1</v>
      </c>
      <c r="AB72" s="18">
        <f t="shared" si="52"/>
        <v>0.2</v>
      </c>
    </row>
    <row r="73" spans="1:28" s="66" customFormat="1" ht="31.5">
      <c r="A73" s="8">
        <f t="shared" si="53"/>
        <v>2.3399999999999985</v>
      </c>
      <c r="B73" s="51" t="s">
        <v>91</v>
      </c>
      <c r="C73" s="52">
        <v>0</v>
      </c>
      <c r="D73" s="53">
        <v>0</v>
      </c>
      <c r="E73" s="52">
        <v>0</v>
      </c>
      <c r="F73" s="58">
        <f t="shared" si="54"/>
        <v>0</v>
      </c>
      <c r="G73" s="8" t="e">
        <f t="shared" si="46"/>
        <v>#DIV/0!</v>
      </c>
      <c r="H73" s="18" t="e">
        <f t="shared" si="46"/>
        <v>#DIV/0!</v>
      </c>
      <c r="I73" s="51"/>
      <c r="J73" s="55"/>
      <c r="K73" s="51"/>
      <c r="L73" s="53"/>
      <c r="M73" s="51"/>
      <c r="N73" s="53"/>
      <c r="O73" s="250">
        <v>6</v>
      </c>
      <c r="P73" s="312">
        <v>1</v>
      </c>
      <c r="Q73" s="18">
        <f t="shared" si="47"/>
        <v>6</v>
      </c>
      <c r="R73" s="92">
        <f t="shared" si="48"/>
        <v>1</v>
      </c>
      <c r="S73" s="18">
        <f t="shared" si="49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50"/>
        <v>6</v>
      </c>
      <c r="AA73" s="14">
        <f t="shared" si="51"/>
        <v>1</v>
      </c>
      <c r="AB73" s="18">
        <f t="shared" si="52"/>
        <v>6</v>
      </c>
    </row>
    <row r="74" spans="1:28" s="66" customFormat="1" ht="31.5">
      <c r="A74" s="8">
        <f t="shared" si="53"/>
        <v>2.3499999999999983</v>
      </c>
      <c r="B74" s="51" t="s">
        <v>92</v>
      </c>
      <c r="C74" s="52">
        <v>1</v>
      </c>
      <c r="D74" s="53">
        <v>0.5</v>
      </c>
      <c r="E74" s="52">
        <v>1</v>
      </c>
      <c r="F74" s="58">
        <f t="shared" si="54"/>
        <v>0.5</v>
      </c>
      <c r="G74" s="8">
        <f t="shared" si="46"/>
        <v>100</v>
      </c>
      <c r="H74" s="18">
        <f t="shared" si="46"/>
        <v>100</v>
      </c>
      <c r="I74" s="51"/>
      <c r="J74" s="55"/>
      <c r="K74" s="51"/>
      <c r="L74" s="53"/>
      <c r="M74" s="51"/>
      <c r="N74" s="53"/>
      <c r="O74" s="250">
        <v>0.5</v>
      </c>
      <c r="P74" s="312">
        <v>1</v>
      </c>
      <c r="Q74" s="18">
        <f t="shared" si="47"/>
        <v>0.5</v>
      </c>
      <c r="R74" s="92">
        <f t="shared" si="48"/>
        <v>1</v>
      </c>
      <c r="S74" s="18">
        <f t="shared" si="49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50"/>
        <v>0.5</v>
      </c>
      <c r="AA74" s="14">
        <f t="shared" si="51"/>
        <v>1</v>
      </c>
      <c r="AB74" s="18">
        <f t="shared" si="52"/>
        <v>0.5</v>
      </c>
    </row>
    <row r="75" spans="1:28" s="66" customFormat="1" ht="31.5">
      <c r="A75" s="8">
        <f t="shared" si="53"/>
        <v>2.3599999999999981</v>
      </c>
      <c r="B75" s="51" t="s">
        <v>93</v>
      </c>
      <c r="C75" s="52"/>
      <c r="D75" s="53"/>
      <c r="E75" s="54"/>
      <c r="F75" s="58">
        <f t="shared" si="54"/>
        <v>0</v>
      </c>
      <c r="G75" s="8" t="e">
        <f t="shared" si="46"/>
        <v>#DIV/0!</v>
      </c>
      <c r="H75" s="18" t="e">
        <f t="shared" si="46"/>
        <v>#DIV/0!</v>
      </c>
      <c r="I75" s="51"/>
      <c r="J75" s="55"/>
      <c r="K75" s="51"/>
      <c r="L75" s="53"/>
      <c r="M75" s="51"/>
      <c r="N75" s="53"/>
      <c r="O75" s="250">
        <v>0.2</v>
      </c>
      <c r="P75" s="312">
        <v>1</v>
      </c>
      <c r="Q75" s="18">
        <f t="shared" si="47"/>
        <v>0.2</v>
      </c>
      <c r="R75" s="92">
        <f t="shared" si="48"/>
        <v>1</v>
      </c>
      <c r="S75" s="18">
        <f t="shared" si="49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50"/>
        <v>0.2</v>
      </c>
      <c r="AA75" s="14">
        <f t="shared" si="51"/>
        <v>1</v>
      </c>
      <c r="AB75" s="18">
        <f t="shared" si="52"/>
        <v>0.2</v>
      </c>
    </row>
    <row r="76" spans="1:28" s="50" customFormat="1">
      <c r="A76" s="46"/>
      <c r="B76" s="82" t="s">
        <v>65</v>
      </c>
      <c r="C76" s="83">
        <f>SUM(C54:C75)</f>
        <v>11</v>
      </c>
      <c r="D76" s="84">
        <f>SUM(D54:D75)</f>
        <v>39.35</v>
      </c>
      <c r="E76" s="83">
        <f>SUM(E54:E75)</f>
        <v>11</v>
      </c>
      <c r="F76" s="84">
        <f>SUM(F54:F75)</f>
        <v>39.35</v>
      </c>
      <c r="G76" s="82"/>
      <c r="H76" s="82"/>
      <c r="I76" s="83">
        <f t="shared" ref="I76:L76" si="55">SUM(I54:I75)</f>
        <v>0</v>
      </c>
      <c r="J76" s="84">
        <f t="shared" si="55"/>
        <v>0</v>
      </c>
      <c r="K76" s="83">
        <f t="shared" si="55"/>
        <v>0</v>
      </c>
      <c r="L76" s="84">
        <f t="shared" si="55"/>
        <v>0</v>
      </c>
      <c r="M76" s="85">
        <f t="shared" ref="M76:N76" si="56">SUM(M54:M75)</f>
        <v>0</v>
      </c>
      <c r="N76" s="84">
        <f t="shared" si="56"/>
        <v>0</v>
      </c>
      <c r="O76" s="88"/>
      <c r="P76" s="276">
        <f t="shared" ref="P76:U76" si="57">SUM(P54:P75)</f>
        <v>18</v>
      </c>
      <c r="Q76" s="84">
        <f t="shared" si="57"/>
        <v>49.150000000000006</v>
      </c>
      <c r="R76" s="276">
        <f t="shared" si="57"/>
        <v>18</v>
      </c>
      <c r="S76" s="84">
        <f t="shared" si="57"/>
        <v>49.150000000000006</v>
      </c>
      <c r="T76" s="83">
        <f t="shared" si="57"/>
        <v>0</v>
      </c>
      <c r="U76" s="84">
        <f t="shared" si="57"/>
        <v>0</v>
      </c>
      <c r="V76" s="85">
        <f t="shared" ref="V76:W76" si="58">SUM(V54:V75)</f>
        <v>0</v>
      </c>
      <c r="W76" s="84">
        <f t="shared" si="58"/>
        <v>0</v>
      </c>
      <c r="X76" s="88"/>
      <c r="Y76" s="276">
        <f t="shared" ref="Y76:AB76" si="59">SUM(Y54:Y75)</f>
        <v>18</v>
      </c>
      <c r="Z76" s="84">
        <f t="shared" si="59"/>
        <v>49.150000000000006</v>
      </c>
      <c r="AA76" s="276">
        <f t="shared" si="59"/>
        <v>18</v>
      </c>
      <c r="AB76" s="84">
        <f t="shared" si="59"/>
        <v>49.150000000000006</v>
      </c>
    </row>
    <row r="77" spans="1:28" s="50" customFormat="1">
      <c r="A77" s="46"/>
      <c r="B77" s="86" t="s">
        <v>94</v>
      </c>
      <c r="C77" s="83">
        <f>C52+C76</f>
        <v>11</v>
      </c>
      <c r="D77" s="84">
        <f>D52+D76</f>
        <v>39.35</v>
      </c>
      <c r="E77" s="83">
        <f>E52+E76</f>
        <v>11</v>
      </c>
      <c r="F77" s="84">
        <f>F52+F76</f>
        <v>39.35</v>
      </c>
      <c r="G77" s="86"/>
      <c r="H77" s="86"/>
      <c r="I77" s="83">
        <f t="shared" ref="I77:L77" si="60">I52+I76</f>
        <v>0</v>
      </c>
      <c r="J77" s="84">
        <f t="shared" si="60"/>
        <v>0</v>
      </c>
      <c r="K77" s="83">
        <f t="shared" si="60"/>
        <v>0</v>
      </c>
      <c r="L77" s="84">
        <f t="shared" si="60"/>
        <v>0</v>
      </c>
      <c r="M77" s="85">
        <f t="shared" ref="M77:N77" si="61">M52+M76</f>
        <v>0</v>
      </c>
      <c r="N77" s="84">
        <f t="shared" si="61"/>
        <v>0</v>
      </c>
      <c r="O77" s="88"/>
      <c r="P77" s="276">
        <f t="shared" ref="P77:U77" si="62">P52+P76</f>
        <v>19</v>
      </c>
      <c r="Q77" s="84">
        <f t="shared" si="62"/>
        <v>49.900000000000006</v>
      </c>
      <c r="R77" s="276">
        <f t="shared" si="62"/>
        <v>19</v>
      </c>
      <c r="S77" s="84">
        <f t="shared" si="62"/>
        <v>49.900000000000006</v>
      </c>
      <c r="T77" s="83">
        <f t="shared" si="62"/>
        <v>0</v>
      </c>
      <c r="U77" s="84">
        <f t="shared" si="62"/>
        <v>0</v>
      </c>
      <c r="V77" s="85">
        <f t="shared" ref="V77:W77" si="63">V52+V76</f>
        <v>0</v>
      </c>
      <c r="W77" s="84">
        <f t="shared" si="63"/>
        <v>0</v>
      </c>
      <c r="X77" s="88"/>
      <c r="Y77" s="276">
        <f t="shared" ref="Y77:AB77" si="64">Y52+Y76</f>
        <v>19</v>
      </c>
      <c r="Z77" s="84">
        <f t="shared" si="64"/>
        <v>49.900000000000006</v>
      </c>
      <c r="AA77" s="276">
        <f t="shared" si="64"/>
        <v>19</v>
      </c>
      <c r="AB77" s="84">
        <f t="shared" si="64"/>
        <v>49.900000000000006</v>
      </c>
    </row>
    <row r="78" spans="1:28" s="50" customFormat="1">
      <c r="A78" s="46"/>
      <c r="B78" s="89" t="s">
        <v>95</v>
      </c>
      <c r="C78" s="83">
        <f>C45+C77</f>
        <v>11</v>
      </c>
      <c r="D78" s="84">
        <f>D45+D77</f>
        <v>39.35</v>
      </c>
      <c r="E78" s="83">
        <f>E45+E77</f>
        <v>11</v>
      </c>
      <c r="F78" s="84">
        <f>F45+F77</f>
        <v>39.35</v>
      </c>
      <c r="G78" s="89"/>
      <c r="H78" s="89"/>
      <c r="I78" s="83">
        <f t="shared" ref="I78:L78" si="65">I45+I77</f>
        <v>0</v>
      </c>
      <c r="J78" s="84">
        <f t="shared" si="65"/>
        <v>0</v>
      </c>
      <c r="K78" s="83">
        <f t="shared" si="65"/>
        <v>0</v>
      </c>
      <c r="L78" s="84">
        <f t="shared" si="65"/>
        <v>0</v>
      </c>
      <c r="M78" s="85">
        <f t="shared" ref="M78:N78" si="66">M45+M77</f>
        <v>0</v>
      </c>
      <c r="N78" s="84">
        <f t="shared" si="66"/>
        <v>0</v>
      </c>
      <c r="O78" s="88"/>
      <c r="P78" s="276">
        <f t="shared" ref="P78:U78" si="67">P45+P77</f>
        <v>19</v>
      </c>
      <c r="Q78" s="84">
        <f t="shared" si="67"/>
        <v>49.900000000000006</v>
      </c>
      <c r="R78" s="276">
        <f t="shared" si="67"/>
        <v>19</v>
      </c>
      <c r="S78" s="84">
        <f t="shared" si="67"/>
        <v>49.900000000000006</v>
      </c>
      <c r="T78" s="83">
        <f t="shared" si="67"/>
        <v>0</v>
      </c>
      <c r="U78" s="84">
        <f t="shared" si="67"/>
        <v>0</v>
      </c>
      <c r="V78" s="85">
        <f t="shared" ref="V78:W78" si="68">V45+V77</f>
        <v>0</v>
      </c>
      <c r="W78" s="84">
        <f t="shared" si="68"/>
        <v>0</v>
      </c>
      <c r="X78" s="88"/>
      <c r="Y78" s="276">
        <f t="shared" ref="Y78:AB78" si="69">Y45+Y77</f>
        <v>19</v>
      </c>
      <c r="Z78" s="84">
        <f t="shared" si="69"/>
        <v>49.900000000000006</v>
      </c>
      <c r="AA78" s="276">
        <f t="shared" si="69"/>
        <v>19</v>
      </c>
      <c r="AB78" s="84">
        <f t="shared" si="69"/>
        <v>49.900000000000006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70">P80*O80</f>
        <v>0</v>
      </c>
      <c r="R80" s="92">
        <f t="shared" ref="R80:R85" si="71">P80</f>
        <v>0</v>
      </c>
      <c r="S80" s="18">
        <f t="shared" ref="S80:S81" si="72">Q80</f>
        <v>0</v>
      </c>
      <c r="T80" s="30"/>
      <c r="U80" s="32"/>
      <c r="V80" s="30"/>
      <c r="W80" s="32"/>
      <c r="X80" s="247"/>
      <c r="Y80" s="319"/>
      <c r="Z80" s="18">
        <f t="shared" ref="Z80:Z81" si="73">Y80*X80</f>
        <v>0</v>
      </c>
      <c r="AA80" s="14">
        <f t="shared" ref="AA80:AA85" si="74">Y80</f>
        <v>0</v>
      </c>
      <c r="AB80" s="18">
        <f t="shared" ref="AB80:AB81" si="75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70"/>
        <v>0</v>
      </c>
      <c r="R81" s="92">
        <f t="shared" si="71"/>
        <v>0</v>
      </c>
      <c r="S81" s="18">
        <f t="shared" si="72"/>
        <v>0</v>
      </c>
      <c r="T81" s="40"/>
      <c r="U81" s="42"/>
      <c r="V81" s="40"/>
      <c r="W81" s="42"/>
      <c r="X81" s="45"/>
      <c r="Y81" s="317"/>
      <c r="Z81" s="18">
        <f t="shared" si="73"/>
        <v>0</v>
      </c>
      <c r="AA81" s="14">
        <f t="shared" si="74"/>
        <v>0</v>
      </c>
      <c r="AB81" s="18">
        <f t="shared" si="75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6">E82/C82*100</f>
        <v>#DIV/0!</v>
      </c>
      <c r="H82" s="18" t="e">
        <f t="shared" si="76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7">O82*P82</f>
        <v>0</v>
      </c>
      <c r="R82" s="92">
        <f t="shared" si="71"/>
        <v>0</v>
      </c>
      <c r="S82" s="18">
        <f t="shared" ref="S82:S85" si="78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9">X82*Y82</f>
        <v>0</v>
      </c>
      <c r="AA82" s="14">
        <f t="shared" si="74"/>
        <v>0</v>
      </c>
      <c r="AB82" s="18">
        <f t="shared" ref="AB82:AB85" si="80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6"/>
        <v>#DIV/0!</v>
      </c>
      <c r="H83" s="18" t="e">
        <f t="shared" si="76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7"/>
        <v>0</v>
      </c>
      <c r="R83" s="92">
        <f t="shared" si="71"/>
        <v>0</v>
      </c>
      <c r="S83" s="18">
        <f t="shared" si="78"/>
        <v>0</v>
      </c>
      <c r="T83" s="22"/>
      <c r="U83" s="18"/>
      <c r="V83" s="22"/>
      <c r="W83" s="18"/>
      <c r="X83" s="21">
        <v>3</v>
      </c>
      <c r="Y83" s="14"/>
      <c r="Z83" s="18">
        <f t="shared" si="79"/>
        <v>0</v>
      </c>
      <c r="AA83" s="14">
        <f t="shared" si="74"/>
        <v>0</v>
      </c>
      <c r="AB83" s="18">
        <f t="shared" si="80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6"/>
        <v>#DIV/0!</v>
      </c>
      <c r="H84" s="18" t="e">
        <f t="shared" si="76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7"/>
        <v>0</v>
      </c>
      <c r="R84" s="92">
        <f t="shared" si="71"/>
        <v>0</v>
      </c>
      <c r="S84" s="18">
        <f t="shared" si="78"/>
        <v>0</v>
      </c>
      <c r="T84" s="22"/>
      <c r="U84" s="18"/>
      <c r="V84" s="22"/>
      <c r="W84" s="18"/>
      <c r="X84" s="21">
        <v>0.375</v>
      </c>
      <c r="Y84" s="14"/>
      <c r="Z84" s="18">
        <f t="shared" si="79"/>
        <v>0</v>
      </c>
      <c r="AA84" s="14">
        <f t="shared" si="74"/>
        <v>0</v>
      </c>
      <c r="AB84" s="18">
        <f t="shared" si="80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6"/>
        <v>#DIV/0!</v>
      </c>
      <c r="H85" s="18" t="e">
        <f t="shared" si="76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7"/>
        <v>0</v>
      </c>
      <c r="R85" s="92">
        <f t="shared" si="71"/>
        <v>0</v>
      </c>
      <c r="S85" s="18">
        <f t="shared" si="78"/>
        <v>0</v>
      </c>
      <c r="T85" s="92"/>
      <c r="U85" s="18"/>
      <c r="V85" s="22"/>
      <c r="W85" s="18"/>
      <c r="X85" s="21"/>
      <c r="Y85" s="14"/>
      <c r="Z85" s="18">
        <f t="shared" si="79"/>
        <v>0</v>
      </c>
      <c r="AA85" s="14">
        <f t="shared" si="74"/>
        <v>0</v>
      </c>
      <c r="AB85" s="18">
        <f t="shared" si="80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81">SUM(I82:I85)</f>
        <v>0</v>
      </c>
      <c r="J86" s="49">
        <f t="shared" si="81"/>
        <v>0</v>
      </c>
      <c r="K86" s="48">
        <f t="shared" si="81"/>
        <v>0</v>
      </c>
      <c r="L86" s="49">
        <f t="shared" si="81"/>
        <v>0</v>
      </c>
      <c r="M86" s="93">
        <f t="shared" ref="M86:N86" si="82">SUM(M82:M85)</f>
        <v>0</v>
      </c>
      <c r="N86" s="49">
        <f t="shared" si="82"/>
        <v>0</v>
      </c>
      <c r="O86" s="249"/>
      <c r="P86" s="286">
        <f t="shared" ref="P86:U86" si="83">SUM(P82:P85)</f>
        <v>0</v>
      </c>
      <c r="Q86" s="49">
        <f t="shared" si="83"/>
        <v>0</v>
      </c>
      <c r="R86" s="286">
        <f t="shared" si="83"/>
        <v>0</v>
      </c>
      <c r="S86" s="49">
        <f t="shared" si="83"/>
        <v>0</v>
      </c>
      <c r="T86" s="48">
        <f t="shared" si="83"/>
        <v>0</v>
      </c>
      <c r="U86" s="49">
        <f t="shared" si="83"/>
        <v>0</v>
      </c>
      <c r="V86" s="93">
        <f t="shared" ref="V86:W86" si="84">SUM(V82:V85)</f>
        <v>0</v>
      </c>
      <c r="W86" s="49">
        <f t="shared" si="84"/>
        <v>0</v>
      </c>
      <c r="X86" s="249"/>
      <c r="Y86" s="286">
        <f t="shared" ref="Y86:AB86" si="85">SUM(Y82:Y85)</f>
        <v>0</v>
      </c>
      <c r="Z86" s="49">
        <f t="shared" si="85"/>
        <v>0</v>
      </c>
      <c r="AA86" s="286">
        <f t="shared" si="85"/>
        <v>0</v>
      </c>
      <c r="AB86" s="49">
        <f t="shared" si="85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6">E88/C88*100</f>
        <v>#DIV/0!</v>
      </c>
      <c r="H88" s="18" t="e">
        <f t="shared" si="86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7">O88*P88</f>
        <v>0</v>
      </c>
      <c r="R88" s="92">
        <f t="shared" ref="R88:R108" si="88">P88</f>
        <v>0</v>
      </c>
      <c r="S88" s="18">
        <f t="shared" ref="S88:S108" si="89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90">X88*Y88</f>
        <v>0</v>
      </c>
      <c r="AA88" s="14">
        <f t="shared" ref="AA88:AA108" si="91">Y88</f>
        <v>0</v>
      </c>
      <c r="AB88" s="18">
        <f t="shared" ref="AB88:AB108" si="92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6"/>
        <v>#DIV/0!</v>
      </c>
      <c r="H89" s="18" t="e">
        <f t="shared" si="86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7"/>
        <v>0</v>
      </c>
      <c r="R89" s="92">
        <f t="shared" si="88"/>
        <v>0</v>
      </c>
      <c r="S89" s="18">
        <f t="shared" si="89"/>
        <v>0</v>
      </c>
      <c r="T89" s="97"/>
      <c r="U89" s="95"/>
      <c r="V89" s="97"/>
      <c r="W89" s="95"/>
      <c r="X89" s="255">
        <v>0.6</v>
      </c>
      <c r="Y89" s="327"/>
      <c r="Z89" s="18">
        <f t="shared" si="90"/>
        <v>0</v>
      </c>
      <c r="AA89" s="14">
        <f t="shared" si="91"/>
        <v>0</v>
      </c>
      <c r="AB89" s="18">
        <f t="shared" si="92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6"/>
        <v>#DIV/0!</v>
      </c>
      <c r="H90" s="18" t="e">
        <f t="shared" si="86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7"/>
        <v>0</v>
      </c>
      <c r="R90" s="92">
        <f t="shared" si="88"/>
        <v>0</v>
      </c>
      <c r="S90" s="18">
        <f t="shared" si="89"/>
        <v>0</v>
      </c>
      <c r="T90" s="97"/>
      <c r="U90" s="95"/>
      <c r="V90" s="97"/>
      <c r="W90" s="95"/>
      <c r="X90" s="255">
        <v>0.5</v>
      </c>
      <c r="Y90" s="327"/>
      <c r="Z90" s="18">
        <f t="shared" si="90"/>
        <v>0</v>
      </c>
      <c r="AA90" s="14">
        <f t="shared" si="91"/>
        <v>0</v>
      </c>
      <c r="AB90" s="18">
        <f t="shared" si="92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6"/>
        <v>#DIV/0!</v>
      </c>
      <c r="H91" s="18" t="e">
        <f t="shared" si="86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7"/>
        <v>0</v>
      </c>
      <c r="R91" s="92">
        <f t="shared" si="88"/>
        <v>0</v>
      </c>
      <c r="S91" s="18">
        <f t="shared" si="89"/>
        <v>0</v>
      </c>
      <c r="T91" s="97"/>
      <c r="U91" s="95"/>
      <c r="V91" s="97"/>
      <c r="W91" s="95"/>
      <c r="X91" s="255"/>
      <c r="Y91" s="327"/>
      <c r="Z91" s="18">
        <f t="shared" si="90"/>
        <v>0</v>
      </c>
      <c r="AA91" s="14">
        <f t="shared" si="91"/>
        <v>0</v>
      </c>
      <c r="AB91" s="18">
        <f t="shared" si="92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6"/>
        <v>#DIV/0!</v>
      </c>
      <c r="H92" s="18" t="e">
        <f t="shared" si="86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7"/>
        <v>0</v>
      </c>
      <c r="R92" s="92">
        <f t="shared" si="88"/>
        <v>0</v>
      </c>
      <c r="S92" s="18">
        <f t="shared" si="89"/>
        <v>0</v>
      </c>
      <c r="T92" s="102"/>
      <c r="U92" s="100"/>
      <c r="V92" s="102"/>
      <c r="W92" s="100"/>
      <c r="X92" s="256">
        <v>3</v>
      </c>
      <c r="Y92" s="328"/>
      <c r="Z92" s="18">
        <f t="shared" si="90"/>
        <v>0</v>
      </c>
      <c r="AA92" s="14">
        <f t="shared" si="91"/>
        <v>0</v>
      </c>
      <c r="AB92" s="18">
        <f t="shared" si="92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6"/>
        <v>#DIV/0!</v>
      </c>
      <c r="H93" s="18" t="e">
        <f t="shared" si="86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7"/>
        <v>0</v>
      </c>
      <c r="R93" s="92">
        <f t="shared" si="88"/>
        <v>0</v>
      </c>
      <c r="S93" s="18">
        <f t="shared" si="89"/>
        <v>0</v>
      </c>
      <c r="T93" s="22"/>
      <c r="U93" s="18"/>
      <c r="V93" s="22"/>
      <c r="W93" s="18"/>
      <c r="X93" s="21">
        <v>9.6</v>
      </c>
      <c r="Y93" s="14"/>
      <c r="Z93" s="18">
        <f t="shared" si="90"/>
        <v>0</v>
      </c>
      <c r="AA93" s="14">
        <f t="shared" si="91"/>
        <v>0</v>
      </c>
      <c r="AB93" s="18">
        <f t="shared" si="92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6"/>
        <v>#DIV/0!</v>
      </c>
      <c r="H94" s="18" t="e">
        <f t="shared" si="86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7"/>
        <v>0</v>
      </c>
      <c r="R94" s="92">
        <f t="shared" si="88"/>
        <v>0</v>
      </c>
      <c r="S94" s="18">
        <f t="shared" si="89"/>
        <v>0</v>
      </c>
      <c r="T94" s="22"/>
      <c r="U94" s="18"/>
      <c r="V94" s="22"/>
      <c r="W94" s="18"/>
      <c r="X94" s="21">
        <v>2.88</v>
      </c>
      <c r="Y94" s="14"/>
      <c r="Z94" s="18">
        <f t="shared" si="90"/>
        <v>0</v>
      </c>
      <c r="AA94" s="14">
        <f t="shared" si="91"/>
        <v>0</v>
      </c>
      <c r="AB94" s="18">
        <f t="shared" si="92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6"/>
        <v>#DIV/0!</v>
      </c>
      <c r="H95" s="18" t="e">
        <f t="shared" si="86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7"/>
        <v>0</v>
      </c>
      <c r="R95" s="92">
        <f t="shared" si="88"/>
        <v>0</v>
      </c>
      <c r="S95" s="18">
        <f t="shared" si="89"/>
        <v>0</v>
      </c>
      <c r="T95" s="22"/>
      <c r="U95" s="18"/>
      <c r="V95" s="22"/>
      <c r="W95" s="18"/>
      <c r="X95" s="21">
        <v>1.5</v>
      </c>
      <c r="Y95" s="14"/>
      <c r="Z95" s="18">
        <f t="shared" si="90"/>
        <v>0</v>
      </c>
      <c r="AA95" s="14">
        <f t="shared" si="91"/>
        <v>0</v>
      </c>
      <c r="AB95" s="18">
        <f t="shared" si="92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6"/>
        <v>#DIV/0!</v>
      </c>
      <c r="H96" s="18" t="e">
        <f t="shared" si="86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7"/>
        <v>0</v>
      </c>
      <c r="R96" s="92">
        <f t="shared" si="88"/>
        <v>0</v>
      </c>
      <c r="S96" s="18">
        <f t="shared" si="89"/>
        <v>0</v>
      </c>
      <c r="T96" s="22"/>
      <c r="U96" s="18"/>
      <c r="V96" s="22"/>
      <c r="W96" s="18"/>
      <c r="X96" s="21">
        <v>1.2</v>
      </c>
      <c r="Y96" s="14"/>
      <c r="Z96" s="18">
        <f t="shared" si="90"/>
        <v>0</v>
      </c>
      <c r="AA96" s="14">
        <f t="shared" si="91"/>
        <v>0</v>
      </c>
      <c r="AB96" s="18">
        <f t="shared" si="92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6"/>
        <v>#DIV/0!</v>
      </c>
      <c r="H97" s="18" t="e">
        <f t="shared" si="86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7"/>
        <v>0</v>
      </c>
      <c r="R97" s="92">
        <f t="shared" si="88"/>
        <v>0</v>
      </c>
      <c r="S97" s="18">
        <f t="shared" si="89"/>
        <v>0</v>
      </c>
      <c r="T97" s="22"/>
      <c r="U97" s="18"/>
      <c r="V97" s="22"/>
      <c r="W97" s="18"/>
      <c r="X97" s="21">
        <v>1.2</v>
      </c>
      <c r="Y97" s="14"/>
      <c r="Z97" s="18">
        <f t="shared" si="90"/>
        <v>0</v>
      </c>
      <c r="AA97" s="14">
        <f t="shared" si="91"/>
        <v>0</v>
      </c>
      <c r="AB97" s="18">
        <f t="shared" si="92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6"/>
        <v>#DIV/0!</v>
      </c>
      <c r="H98" s="18" t="e">
        <f t="shared" si="86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7"/>
        <v>0</v>
      </c>
      <c r="R98" s="92">
        <f t="shared" si="88"/>
        <v>0</v>
      </c>
      <c r="S98" s="18">
        <f t="shared" si="89"/>
        <v>0</v>
      </c>
      <c r="T98" s="22"/>
      <c r="U98" s="18"/>
      <c r="V98" s="22"/>
      <c r="W98" s="18"/>
      <c r="X98" s="21">
        <v>1.8</v>
      </c>
      <c r="Y98" s="14"/>
      <c r="Z98" s="18">
        <f t="shared" si="90"/>
        <v>0</v>
      </c>
      <c r="AA98" s="14">
        <f t="shared" si="91"/>
        <v>0</v>
      </c>
      <c r="AB98" s="18">
        <f t="shared" si="92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6"/>
        <v>#DIV/0!</v>
      </c>
      <c r="H99" s="18" t="e">
        <f t="shared" si="86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7"/>
        <v>0</v>
      </c>
      <c r="R99" s="92">
        <f t="shared" si="88"/>
        <v>0</v>
      </c>
      <c r="S99" s="18">
        <f t="shared" si="89"/>
        <v>0</v>
      </c>
      <c r="T99" s="22"/>
      <c r="U99" s="18"/>
      <c r="V99" s="22"/>
      <c r="W99" s="18"/>
      <c r="X99" s="21">
        <v>0.5</v>
      </c>
      <c r="Y99" s="14"/>
      <c r="Z99" s="18">
        <f t="shared" si="90"/>
        <v>0</v>
      </c>
      <c r="AA99" s="14">
        <f t="shared" si="91"/>
        <v>0</v>
      </c>
      <c r="AB99" s="18">
        <f t="shared" si="92"/>
        <v>0</v>
      </c>
    </row>
    <row r="100" spans="1:28" s="66" customFormat="1" ht="31.5">
      <c r="A100" s="8">
        <f t="shared" ref="A100:A107" si="93">+A99+0.01</f>
        <v>3.09</v>
      </c>
      <c r="B100" s="56" t="s">
        <v>56</v>
      </c>
      <c r="C100" s="17"/>
      <c r="D100" s="18"/>
      <c r="E100" s="19"/>
      <c r="F100" s="18"/>
      <c r="G100" s="8" t="e">
        <f t="shared" si="86"/>
        <v>#DIV/0!</v>
      </c>
      <c r="H100" s="18" t="e">
        <f t="shared" si="86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7"/>
        <v>0</v>
      </c>
      <c r="R100" s="92">
        <f t="shared" si="88"/>
        <v>0</v>
      </c>
      <c r="S100" s="18">
        <f t="shared" si="89"/>
        <v>0</v>
      </c>
      <c r="T100" s="22"/>
      <c r="U100" s="18"/>
      <c r="V100" s="22"/>
      <c r="W100" s="18"/>
      <c r="X100" s="21">
        <v>0.5</v>
      </c>
      <c r="Y100" s="14"/>
      <c r="Z100" s="18">
        <f t="shared" si="90"/>
        <v>0</v>
      </c>
      <c r="AA100" s="14">
        <f t="shared" si="91"/>
        <v>0</v>
      </c>
      <c r="AB100" s="18">
        <f t="shared" si="92"/>
        <v>0</v>
      </c>
    </row>
    <row r="101" spans="1:28" s="66" customFormat="1" ht="31.5">
      <c r="A101" s="8">
        <f t="shared" si="93"/>
        <v>3.0999999999999996</v>
      </c>
      <c r="B101" s="56" t="s">
        <v>57</v>
      </c>
      <c r="C101" s="17"/>
      <c r="D101" s="18"/>
      <c r="E101" s="19"/>
      <c r="F101" s="18"/>
      <c r="G101" s="8" t="e">
        <f t="shared" si="86"/>
        <v>#DIV/0!</v>
      </c>
      <c r="H101" s="18" t="e">
        <f t="shared" si="86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7"/>
        <v>0</v>
      </c>
      <c r="R101" s="92">
        <f t="shared" si="88"/>
        <v>0</v>
      </c>
      <c r="S101" s="18">
        <f t="shared" si="89"/>
        <v>0</v>
      </c>
      <c r="T101" s="22"/>
      <c r="U101" s="18"/>
      <c r="V101" s="22"/>
      <c r="W101" s="18"/>
      <c r="X101" s="21">
        <v>0.625</v>
      </c>
      <c r="Y101" s="14"/>
      <c r="Z101" s="18">
        <f t="shared" si="90"/>
        <v>0</v>
      </c>
      <c r="AA101" s="14">
        <f t="shared" si="91"/>
        <v>0</v>
      </c>
      <c r="AB101" s="18">
        <f t="shared" si="92"/>
        <v>0</v>
      </c>
    </row>
    <row r="102" spans="1:28" s="66" customFormat="1" ht="31.5">
      <c r="A102" s="8">
        <f t="shared" si="93"/>
        <v>3.1099999999999994</v>
      </c>
      <c r="B102" s="56" t="s">
        <v>58</v>
      </c>
      <c r="C102" s="17"/>
      <c r="D102" s="18"/>
      <c r="E102" s="19"/>
      <c r="F102" s="18"/>
      <c r="G102" s="8" t="e">
        <f t="shared" si="86"/>
        <v>#DIV/0!</v>
      </c>
      <c r="H102" s="18" t="e">
        <f t="shared" si="86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7"/>
        <v>0</v>
      </c>
      <c r="R102" s="92">
        <f t="shared" si="88"/>
        <v>0</v>
      </c>
      <c r="S102" s="18">
        <f t="shared" si="89"/>
        <v>0</v>
      </c>
      <c r="T102" s="22"/>
      <c r="U102" s="18"/>
      <c r="V102" s="22"/>
      <c r="W102" s="18"/>
      <c r="X102" s="21">
        <v>0.375</v>
      </c>
      <c r="Y102" s="14"/>
      <c r="Z102" s="18">
        <f t="shared" si="90"/>
        <v>0</v>
      </c>
      <c r="AA102" s="14">
        <f t="shared" si="91"/>
        <v>0</v>
      </c>
      <c r="AB102" s="18">
        <f t="shared" si="92"/>
        <v>0</v>
      </c>
    </row>
    <row r="103" spans="1:28" s="66" customFormat="1" ht="31.5">
      <c r="A103" s="8">
        <f t="shared" si="93"/>
        <v>3.1199999999999992</v>
      </c>
      <c r="B103" s="56" t="s">
        <v>59</v>
      </c>
      <c r="C103" s="17"/>
      <c r="D103" s="18"/>
      <c r="E103" s="19"/>
      <c r="F103" s="18"/>
      <c r="G103" s="8" t="e">
        <f t="shared" si="86"/>
        <v>#DIV/0!</v>
      </c>
      <c r="H103" s="18" t="e">
        <f t="shared" si="86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7"/>
        <v>0</v>
      </c>
      <c r="R103" s="92">
        <f t="shared" si="88"/>
        <v>0</v>
      </c>
      <c r="S103" s="18">
        <f t="shared" si="89"/>
        <v>0</v>
      </c>
      <c r="T103" s="22"/>
      <c r="U103" s="18"/>
      <c r="V103" s="22"/>
      <c r="W103" s="18"/>
      <c r="X103" s="21">
        <v>0.375</v>
      </c>
      <c r="Y103" s="14"/>
      <c r="Z103" s="18">
        <f t="shared" si="90"/>
        <v>0</v>
      </c>
      <c r="AA103" s="14">
        <f t="shared" si="91"/>
        <v>0</v>
      </c>
      <c r="AB103" s="18">
        <f t="shared" si="92"/>
        <v>0</v>
      </c>
    </row>
    <row r="104" spans="1:28" s="66" customFormat="1" ht="31.5">
      <c r="A104" s="8">
        <f t="shared" si="93"/>
        <v>3.129999999999999</v>
      </c>
      <c r="B104" s="56" t="s">
        <v>60</v>
      </c>
      <c r="C104" s="17"/>
      <c r="D104" s="18"/>
      <c r="E104" s="19"/>
      <c r="F104" s="18"/>
      <c r="G104" s="8" t="e">
        <f t="shared" si="86"/>
        <v>#DIV/0!</v>
      </c>
      <c r="H104" s="18" t="e">
        <f t="shared" si="86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7"/>
        <v>0</v>
      </c>
      <c r="R104" s="92">
        <f t="shared" si="88"/>
        <v>0</v>
      </c>
      <c r="S104" s="18">
        <f t="shared" si="89"/>
        <v>0</v>
      </c>
      <c r="T104" s="22"/>
      <c r="U104" s="18"/>
      <c r="V104" s="22"/>
      <c r="W104" s="18"/>
      <c r="X104" s="21">
        <v>0.15</v>
      </c>
      <c r="Y104" s="14"/>
      <c r="Z104" s="18">
        <f t="shared" si="90"/>
        <v>0</v>
      </c>
      <c r="AA104" s="14">
        <f t="shared" si="91"/>
        <v>0</v>
      </c>
      <c r="AB104" s="18">
        <f t="shared" si="92"/>
        <v>0</v>
      </c>
    </row>
    <row r="105" spans="1:28" s="66" customFormat="1" ht="31.5">
      <c r="A105" s="8">
        <f t="shared" si="93"/>
        <v>3.1399999999999988</v>
      </c>
      <c r="B105" s="56" t="s">
        <v>61</v>
      </c>
      <c r="C105" s="17"/>
      <c r="D105" s="18"/>
      <c r="E105" s="19"/>
      <c r="F105" s="18"/>
      <c r="G105" s="8" t="e">
        <f t="shared" si="86"/>
        <v>#DIV/0!</v>
      </c>
      <c r="H105" s="18" t="e">
        <f t="shared" si="86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7"/>
        <v>0</v>
      </c>
      <c r="R105" s="92">
        <f t="shared" si="88"/>
        <v>0</v>
      </c>
      <c r="S105" s="18">
        <f t="shared" si="89"/>
        <v>0</v>
      </c>
      <c r="T105" s="22"/>
      <c r="U105" s="18"/>
      <c r="V105" s="22"/>
      <c r="W105" s="18"/>
      <c r="X105" s="21">
        <v>0.15</v>
      </c>
      <c r="Y105" s="14"/>
      <c r="Z105" s="18">
        <f t="shared" si="90"/>
        <v>0</v>
      </c>
      <c r="AA105" s="14">
        <f t="shared" si="91"/>
        <v>0</v>
      </c>
      <c r="AB105" s="18">
        <f t="shared" si="92"/>
        <v>0</v>
      </c>
    </row>
    <row r="106" spans="1:28" s="66" customFormat="1" ht="31.5">
      <c r="A106" s="8">
        <f t="shared" si="93"/>
        <v>3.1499999999999986</v>
      </c>
      <c r="B106" s="56" t="s">
        <v>62</v>
      </c>
      <c r="C106" s="17"/>
      <c r="D106" s="18"/>
      <c r="E106" s="19"/>
      <c r="F106" s="18"/>
      <c r="G106" s="8" t="e">
        <f t="shared" si="86"/>
        <v>#DIV/0!</v>
      </c>
      <c r="H106" s="18" t="e">
        <f t="shared" si="86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7"/>
        <v>0</v>
      </c>
      <c r="R106" s="92">
        <f t="shared" si="88"/>
        <v>0</v>
      </c>
      <c r="S106" s="18">
        <f t="shared" si="89"/>
        <v>0</v>
      </c>
      <c r="T106" s="22"/>
      <c r="U106" s="18"/>
      <c r="V106" s="22"/>
      <c r="W106" s="18"/>
      <c r="X106" s="21"/>
      <c r="Y106" s="14"/>
      <c r="Z106" s="18">
        <f t="shared" si="90"/>
        <v>0</v>
      </c>
      <c r="AA106" s="14">
        <f t="shared" si="91"/>
        <v>0</v>
      </c>
      <c r="AB106" s="18">
        <f t="shared" si="92"/>
        <v>0</v>
      </c>
    </row>
    <row r="107" spans="1:28" s="66" customFormat="1" ht="31.5">
      <c r="A107" s="8">
        <f t="shared" si="93"/>
        <v>3.1599999999999984</v>
      </c>
      <c r="B107" s="56" t="s">
        <v>63</v>
      </c>
      <c r="C107" s="17"/>
      <c r="D107" s="18"/>
      <c r="E107" s="19"/>
      <c r="F107" s="18"/>
      <c r="G107" s="8" t="e">
        <f t="shared" si="86"/>
        <v>#DIV/0!</v>
      </c>
      <c r="H107" s="18" t="e">
        <f t="shared" si="86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7"/>
        <v>0</v>
      </c>
      <c r="R107" s="92">
        <f t="shared" si="88"/>
        <v>0</v>
      </c>
      <c r="S107" s="18">
        <f t="shared" si="89"/>
        <v>0</v>
      </c>
      <c r="T107" s="22"/>
      <c r="U107" s="18"/>
      <c r="V107" s="22"/>
      <c r="W107" s="18"/>
      <c r="X107" s="21">
        <v>0.25</v>
      </c>
      <c r="Y107" s="14"/>
      <c r="Z107" s="18">
        <f t="shared" si="90"/>
        <v>0</v>
      </c>
      <c r="AA107" s="14">
        <f t="shared" si="91"/>
        <v>0</v>
      </c>
      <c r="AB107" s="18">
        <f t="shared" si="92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6"/>
        <v>#DIV/0!</v>
      </c>
      <c r="H108" s="18" t="e">
        <f t="shared" si="86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7"/>
        <v>0</v>
      </c>
      <c r="R108" s="92">
        <f t="shared" si="88"/>
        <v>0</v>
      </c>
      <c r="S108" s="18">
        <f t="shared" si="89"/>
        <v>0</v>
      </c>
      <c r="T108" s="22"/>
      <c r="U108" s="18"/>
      <c r="V108" s="22"/>
      <c r="W108" s="18"/>
      <c r="X108" s="21">
        <v>0.1</v>
      </c>
      <c r="Y108" s="14"/>
      <c r="Z108" s="18">
        <f t="shared" si="90"/>
        <v>0</v>
      </c>
      <c r="AA108" s="14">
        <f t="shared" si="91"/>
        <v>0</v>
      </c>
      <c r="AB108" s="18">
        <f t="shared" si="92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4">SUM(I88:I108)</f>
        <v>0</v>
      </c>
      <c r="J109" s="63">
        <f t="shared" si="94"/>
        <v>0</v>
      </c>
      <c r="K109" s="62">
        <f t="shared" si="94"/>
        <v>0</v>
      </c>
      <c r="L109" s="63">
        <f t="shared" si="94"/>
        <v>0</v>
      </c>
      <c r="M109" s="61">
        <f t="shared" ref="M109:N109" si="95">SUM(M88:M108)</f>
        <v>0</v>
      </c>
      <c r="N109" s="63">
        <f t="shared" si="95"/>
        <v>0</v>
      </c>
      <c r="O109" s="252"/>
      <c r="P109" s="289">
        <f t="shared" ref="P109:U109" si="96">SUM(P88:P108)</f>
        <v>0</v>
      </c>
      <c r="Q109" s="63">
        <f t="shared" si="96"/>
        <v>0</v>
      </c>
      <c r="R109" s="289">
        <f t="shared" si="96"/>
        <v>0</v>
      </c>
      <c r="S109" s="63">
        <f t="shared" si="96"/>
        <v>0</v>
      </c>
      <c r="T109" s="62">
        <f t="shared" si="96"/>
        <v>0</v>
      </c>
      <c r="U109" s="63">
        <f t="shared" si="96"/>
        <v>0</v>
      </c>
      <c r="V109" s="61">
        <f t="shared" ref="V109:W109" si="97">SUM(V88:V108)</f>
        <v>0</v>
      </c>
      <c r="W109" s="63">
        <f t="shared" si="97"/>
        <v>0</v>
      </c>
      <c r="X109" s="252"/>
      <c r="Y109" s="289">
        <f t="shared" ref="Y109:AB109" si="98">SUM(Y88:Y108)</f>
        <v>0</v>
      </c>
      <c r="Z109" s="63">
        <f t="shared" si="98"/>
        <v>0</v>
      </c>
      <c r="AA109" s="289">
        <f t="shared" si="98"/>
        <v>0</v>
      </c>
      <c r="AB109" s="63">
        <f t="shared" si="98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9">I86+I109</f>
        <v>0</v>
      </c>
      <c r="J110" s="49">
        <f t="shared" si="99"/>
        <v>0</v>
      </c>
      <c r="K110" s="48">
        <f t="shared" si="99"/>
        <v>0</v>
      </c>
      <c r="L110" s="49">
        <f t="shared" si="99"/>
        <v>0</v>
      </c>
      <c r="M110" s="47">
        <f t="shared" ref="M110:N110" si="100">M86+M109</f>
        <v>0</v>
      </c>
      <c r="N110" s="49">
        <f t="shared" si="100"/>
        <v>0</v>
      </c>
      <c r="O110" s="249"/>
      <c r="P110" s="286">
        <f t="shared" ref="P110:U110" si="101">P86+P109</f>
        <v>0</v>
      </c>
      <c r="Q110" s="49">
        <f t="shared" si="101"/>
        <v>0</v>
      </c>
      <c r="R110" s="286">
        <f t="shared" si="101"/>
        <v>0</v>
      </c>
      <c r="S110" s="49">
        <f t="shared" si="101"/>
        <v>0</v>
      </c>
      <c r="T110" s="48">
        <f t="shared" si="101"/>
        <v>0</v>
      </c>
      <c r="U110" s="49">
        <f t="shared" si="101"/>
        <v>0</v>
      </c>
      <c r="V110" s="47">
        <f t="shared" ref="V110:W110" si="102">V86+V109</f>
        <v>0</v>
      </c>
      <c r="W110" s="49">
        <f t="shared" si="102"/>
        <v>0</v>
      </c>
      <c r="X110" s="249"/>
      <c r="Y110" s="286">
        <f t="shared" ref="Y110:AB110" si="103">Y86+Y109</f>
        <v>0</v>
      </c>
      <c r="Z110" s="49">
        <f t="shared" si="103"/>
        <v>0</v>
      </c>
      <c r="AA110" s="286">
        <f t="shared" si="103"/>
        <v>0</v>
      </c>
      <c r="AB110" s="49">
        <f t="shared" si="103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4">P111*O111</f>
        <v>0</v>
      </c>
      <c r="R111" s="92">
        <f t="shared" ref="R111:R116" si="105">P111</f>
        <v>0</v>
      </c>
      <c r="S111" s="18">
        <f t="shared" ref="S111:S112" si="106">Q111</f>
        <v>0</v>
      </c>
      <c r="T111" s="104"/>
      <c r="U111" s="106"/>
      <c r="V111" s="104"/>
      <c r="W111" s="106"/>
      <c r="X111" s="203"/>
      <c r="Y111" s="323"/>
      <c r="Z111" s="18">
        <f t="shared" ref="Z111:Z112" si="107">Y111*X111</f>
        <v>0</v>
      </c>
      <c r="AA111" s="14">
        <f t="shared" ref="AA111:AA116" si="108">Y111</f>
        <v>0</v>
      </c>
      <c r="AB111" s="18">
        <f t="shared" ref="AB111:AB112" si="109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4"/>
        <v>0</v>
      </c>
      <c r="R112" s="92">
        <f t="shared" si="105"/>
        <v>0</v>
      </c>
      <c r="S112" s="18">
        <f t="shared" si="106"/>
        <v>0</v>
      </c>
      <c r="T112" s="67"/>
      <c r="U112" s="69"/>
      <c r="V112" s="67"/>
      <c r="W112" s="69"/>
      <c r="X112" s="71"/>
      <c r="Y112" s="318"/>
      <c r="Z112" s="18">
        <f t="shared" si="107"/>
        <v>0</v>
      </c>
      <c r="AA112" s="14">
        <f t="shared" si="108"/>
        <v>0</v>
      </c>
      <c r="AB112" s="18">
        <f t="shared" si="109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10">E113/C113*100</f>
        <v>#DIV/0!</v>
      </c>
      <c r="H113" s="18" t="e">
        <f t="shared" si="110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>
        <v>1</v>
      </c>
      <c r="Q113" s="18">
        <f t="shared" ref="Q113:Q115" si="111">O113*P113</f>
        <v>3</v>
      </c>
      <c r="R113" s="92">
        <f t="shared" si="105"/>
        <v>1</v>
      </c>
      <c r="S113" s="18">
        <f t="shared" ref="S113:S116" si="112">L113+Q113</f>
        <v>3</v>
      </c>
      <c r="T113" s="72"/>
      <c r="U113" s="74"/>
      <c r="V113" s="72"/>
      <c r="W113" s="74"/>
      <c r="X113" s="253">
        <v>3</v>
      </c>
      <c r="Y113" s="326"/>
      <c r="Z113" s="18">
        <f t="shared" ref="Z113:Z115" si="113">X113*Y113</f>
        <v>0</v>
      </c>
      <c r="AA113" s="14">
        <f t="shared" si="108"/>
        <v>0</v>
      </c>
      <c r="AB113" s="18">
        <f t="shared" ref="AB113:AB116" si="114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10"/>
        <v>#DIV/0!</v>
      </c>
      <c r="H114" s="18" t="e">
        <f t="shared" si="110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>
        <v>1</v>
      </c>
      <c r="Q114" s="18">
        <f t="shared" si="111"/>
        <v>3.5</v>
      </c>
      <c r="R114" s="92">
        <f t="shared" si="105"/>
        <v>1</v>
      </c>
      <c r="S114" s="18">
        <f t="shared" si="112"/>
        <v>3.5</v>
      </c>
      <c r="T114" s="72"/>
      <c r="U114" s="74"/>
      <c r="V114" s="72"/>
      <c r="W114" s="74"/>
      <c r="X114" s="253">
        <v>3.5</v>
      </c>
      <c r="Y114" s="326"/>
      <c r="Z114" s="18">
        <f t="shared" si="113"/>
        <v>0</v>
      </c>
      <c r="AA114" s="14">
        <f t="shared" si="108"/>
        <v>0</v>
      </c>
      <c r="AB114" s="18">
        <f t="shared" si="114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10"/>
        <v>#DIV/0!</v>
      </c>
      <c r="H115" s="18" t="e">
        <f t="shared" si="110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>
        <v>1</v>
      </c>
      <c r="Q115" s="18">
        <f t="shared" si="111"/>
        <v>0.75</v>
      </c>
      <c r="R115" s="92">
        <f t="shared" si="105"/>
        <v>1</v>
      </c>
      <c r="S115" s="18">
        <f t="shared" si="112"/>
        <v>0.75</v>
      </c>
      <c r="T115" s="72"/>
      <c r="U115" s="74"/>
      <c r="V115" s="72"/>
      <c r="W115" s="74"/>
      <c r="X115" s="253">
        <v>0.75</v>
      </c>
      <c r="Y115" s="326"/>
      <c r="Z115" s="18">
        <f t="shared" si="113"/>
        <v>0</v>
      </c>
      <c r="AA115" s="14">
        <f t="shared" si="108"/>
        <v>0</v>
      </c>
      <c r="AB115" s="18">
        <f t="shared" si="114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10"/>
        <v>#DIV/0!</v>
      </c>
      <c r="H116" s="18" t="e">
        <f t="shared" si="110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5"/>
        <v>0</v>
      </c>
      <c r="S116" s="18">
        <f t="shared" si="112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8"/>
        <v>0</v>
      </c>
      <c r="AB116" s="18">
        <f t="shared" si="114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5">SUM(I113:I116)</f>
        <v>0</v>
      </c>
      <c r="J117" s="79">
        <f t="shared" si="115"/>
        <v>0</v>
      </c>
      <c r="K117" s="78">
        <f t="shared" si="115"/>
        <v>0</v>
      </c>
      <c r="L117" s="79">
        <f t="shared" si="115"/>
        <v>0</v>
      </c>
      <c r="M117" s="77">
        <f t="shared" ref="M117:N117" si="116">SUM(M113:M116)</f>
        <v>0</v>
      </c>
      <c r="N117" s="79">
        <f t="shared" si="116"/>
        <v>0</v>
      </c>
      <c r="O117" s="254"/>
      <c r="P117" s="291">
        <f t="shared" ref="P117:U117" si="117">SUM(P113:P116)</f>
        <v>3</v>
      </c>
      <c r="Q117" s="79">
        <f t="shared" si="117"/>
        <v>7.25</v>
      </c>
      <c r="R117" s="291">
        <f t="shared" si="117"/>
        <v>3</v>
      </c>
      <c r="S117" s="79">
        <f t="shared" si="117"/>
        <v>7.25</v>
      </c>
      <c r="T117" s="78">
        <f t="shared" si="117"/>
        <v>0</v>
      </c>
      <c r="U117" s="79">
        <f t="shared" si="117"/>
        <v>0</v>
      </c>
      <c r="V117" s="77">
        <f t="shared" ref="V117:W117" si="118">SUM(V113:V116)</f>
        <v>0</v>
      </c>
      <c r="W117" s="79">
        <f t="shared" si="118"/>
        <v>0</v>
      </c>
      <c r="X117" s="254"/>
      <c r="Y117" s="291">
        <f t="shared" ref="Y117:AB117" si="119">SUM(Y113:Y116)</f>
        <v>0</v>
      </c>
      <c r="Z117" s="79">
        <f t="shared" si="119"/>
        <v>0</v>
      </c>
      <c r="AA117" s="291">
        <f t="shared" si="119"/>
        <v>0</v>
      </c>
      <c r="AB117" s="79">
        <f t="shared" si="119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20">E119/C119*100</f>
        <v>#DIV/0!</v>
      </c>
      <c r="H119" s="18" t="e">
        <f t="shared" si="120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>
        <v>1</v>
      </c>
      <c r="Q119" s="18">
        <f t="shared" ref="Q119:Q140" si="121">O119*P119</f>
        <v>18</v>
      </c>
      <c r="R119" s="92">
        <f t="shared" ref="R119:R140" si="122">P119</f>
        <v>1</v>
      </c>
      <c r="S119" s="18">
        <f t="shared" ref="S119:S140" si="123">L119+Q119</f>
        <v>18</v>
      </c>
      <c r="T119" s="97"/>
      <c r="U119" s="95"/>
      <c r="V119" s="97"/>
      <c r="W119" s="95"/>
      <c r="X119" s="255">
        <v>18</v>
      </c>
      <c r="Y119" s="327"/>
      <c r="Z119" s="18">
        <f t="shared" ref="Z119:Z140" si="124">X119*Y119</f>
        <v>0</v>
      </c>
      <c r="AA119" s="14">
        <f t="shared" ref="AA119:AA140" si="125">Y119</f>
        <v>0</v>
      </c>
      <c r="AB119" s="18">
        <f t="shared" ref="AB119:AB140" si="126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20"/>
        <v>#DIV/0!</v>
      </c>
      <c r="H120" s="18" t="e">
        <f t="shared" si="120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>
        <v>1</v>
      </c>
      <c r="Q120" s="18">
        <f t="shared" si="121"/>
        <v>1.2</v>
      </c>
      <c r="R120" s="92">
        <f t="shared" si="122"/>
        <v>1</v>
      </c>
      <c r="S120" s="18">
        <f t="shared" si="123"/>
        <v>1.2</v>
      </c>
      <c r="T120" s="97"/>
      <c r="U120" s="95"/>
      <c r="V120" s="97"/>
      <c r="W120" s="95"/>
      <c r="X120" s="255">
        <v>1.2</v>
      </c>
      <c r="Y120" s="327"/>
      <c r="Z120" s="18">
        <f t="shared" si="124"/>
        <v>0</v>
      </c>
      <c r="AA120" s="14">
        <f t="shared" si="125"/>
        <v>0</v>
      </c>
      <c r="AB120" s="18">
        <f t="shared" si="126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20"/>
        <v>#DIV/0!</v>
      </c>
      <c r="H121" s="18" t="e">
        <f t="shared" si="120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>
        <v>1</v>
      </c>
      <c r="Q121" s="18">
        <f t="shared" si="121"/>
        <v>1</v>
      </c>
      <c r="R121" s="92">
        <f t="shared" si="122"/>
        <v>1</v>
      </c>
      <c r="S121" s="18">
        <f t="shared" si="123"/>
        <v>1</v>
      </c>
      <c r="T121" s="97"/>
      <c r="U121" s="95"/>
      <c r="V121" s="97"/>
      <c r="W121" s="95"/>
      <c r="X121" s="255">
        <v>1</v>
      </c>
      <c r="Y121" s="327"/>
      <c r="Z121" s="18">
        <f t="shared" si="124"/>
        <v>0</v>
      </c>
      <c r="AA121" s="14">
        <f t="shared" si="125"/>
        <v>0</v>
      </c>
      <c r="AB121" s="18">
        <f t="shared" si="126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20"/>
        <v>#DIV/0!</v>
      </c>
      <c r="H122" s="18" t="e">
        <f t="shared" si="120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21"/>
        <v>0</v>
      </c>
      <c r="R122" s="92">
        <f t="shared" si="122"/>
        <v>0</v>
      </c>
      <c r="S122" s="18">
        <f t="shared" si="123"/>
        <v>0</v>
      </c>
      <c r="T122" s="97"/>
      <c r="U122" s="95"/>
      <c r="V122" s="97"/>
      <c r="W122" s="95"/>
      <c r="X122" s="255"/>
      <c r="Y122" s="327"/>
      <c r="Z122" s="18">
        <f t="shared" si="124"/>
        <v>0</v>
      </c>
      <c r="AA122" s="14">
        <f t="shared" si="125"/>
        <v>0</v>
      </c>
      <c r="AB122" s="18">
        <f t="shared" si="126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20"/>
        <v>#DIV/0!</v>
      </c>
      <c r="H123" s="18" t="e">
        <f t="shared" si="120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>
        <v>1</v>
      </c>
      <c r="Q123" s="18">
        <f t="shared" si="121"/>
        <v>3</v>
      </c>
      <c r="R123" s="92">
        <f t="shared" si="122"/>
        <v>1</v>
      </c>
      <c r="S123" s="18">
        <f t="shared" si="123"/>
        <v>3</v>
      </c>
      <c r="T123" s="102"/>
      <c r="U123" s="100"/>
      <c r="V123" s="102"/>
      <c r="W123" s="100"/>
      <c r="X123" s="256">
        <v>3</v>
      </c>
      <c r="Y123" s="328"/>
      <c r="Z123" s="18">
        <f t="shared" si="124"/>
        <v>0</v>
      </c>
      <c r="AA123" s="14">
        <f t="shared" si="125"/>
        <v>0</v>
      </c>
      <c r="AB123" s="18">
        <f t="shared" si="126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20"/>
        <v>#DIV/0!</v>
      </c>
      <c r="H124" s="18" t="e">
        <f t="shared" si="120"/>
        <v>#DIV/0!</v>
      </c>
      <c r="I124" s="22"/>
      <c r="J124" s="23"/>
      <c r="K124" s="22"/>
      <c r="L124" s="18"/>
      <c r="M124" s="22"/>
      <c r="N124" s="18"/>
      <c r="O124" s="21">
        <v>3</v>
      </c>
      <c r="P124" s="92">
        <v>1</v>
      </c>
      <c r="Q124" s="18">
        <f t="shared" si="121"/>
        <v>3</v>
      </c>
      <c r="R124" s="92">
        <f t="shared" si="122"/>
        <v>1</v>
      </c>
      <c r="S124" s="18">
        <f t="shared" si="123"/>
        <v>3</v>
      </c>
      <c r="T124" s="22"/>
      <c r="U124" s="18"/>
      <c r="V124" s="22"/>
      <c r="W124" s="18"/>
      <c r="X124" s="21">
        <v>3</v>
      </c>
      <c r="Y124" s="14"/>
      <c r="Z124" s="18">
        <f t="shared" si="124"/>
        <v>0</v>
      </c>
      <c r="AA124" s="14">
        <f t="shared" si="125"/>
        <v>0</v>
      </c>
      <c r="AB124" s="18">
        <f t="shared" si="126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20"/>
        <v>#DIV/0!</v>
      </c>
      <c r="H125" s="18" t="e">
        <f t="shared" si="120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1</v>
      </c>
      <c r="Q125" s="18">
        <f t="shared" si="121"/>
        <v>9.6000000000000014</v>
      </c>
      <c r="R125" s="92">
        <f t="shared" si="122"/>
        <v>1</v>
      </c>
      <c r="S125" s="18">
        <f t="shared" si="123"/>
        <v>9.6000000000000014</v>
      </c>
      <c r="T125" s="22"/>
      <c r="U125" s="18"/>
      <c r="V125" s="22"/>
      <c r="W125" s="18"/>
      <c r="X125" s="21">
        <v>9.6000000000000014</v>
      </c>
      <c r="Y125" s="14"/>
      <c r="Z125" s="18">
        <f t="shared" si="124"/>
        <v>0</v>
      </c>
      <c r="AA125" s="14">
        <f t="shared" si="125"/>
        <v>0</v>
      </c>
      <c r="AB125" s="18">
        <f t="shared" si="126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20"/>
        <v>#DIV/0!</v>
      </c>
      <c r="H126" s="18" t="e">
        <f t="shared" si="120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>
        <v>1</v>
      </c>
      <c r="Q126" s="18">
        <f t="shared" si="121"/>
        <v>2.88</v>
      </c>
      <c r="R126" s="92">
        <f t="shared" si="122"/>
        <v>1</v>
      </c>
      <c r="S126" s="18">
        <f t="shared" si="123"/>
        <v>2.88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4"/>
        <v>0</v>
      </c>
      <c r="AA126" s="14">
        <f t="shared" si="125"/>
        <v>0</v>
      </c>
      <c r="AB126" s="18">
        <f t="shared" si="126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20"/>
        <v>#DIV/0!</v>
      </c>
      <c r="H127" s="18" t="e">
        <f t="shared" si="120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>
        <v>1</v>
      </c>
      <c r="Q127" s="18">
        <f t="shared" si="121"/>
        <v>1.5</v>
      </c>
      <c r="R127" s="92">
        <f t="shared" si="122"/>
        <v>1</v>
      </c>
      <c r="S127" s="18">
        <f t="shared" si="123"/>
        <v>1.5</v>
      </c>
      <c r="T127" s="22"/>
      <c r="U127" s="18"/>
      <c r="V127" s="22"/>
      <c r="W127" s="18"/>
      <c r="X127" s="21">
        <v>1.5</v>
      </c>
      <c r="Y127" s="14"/>
      <c r="Z127" s="18">
        <f t="shared" si="124"/>
        <v>0</v>
      </c>
      <c r="AA127" s="14">
        <f t="shared" si="125"/>
        <v>0</v>
      </c>
      <c r="AB127" s="18">
        <f t="shared" si="126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20"/>
        <v>#DIV/0!</v>
      </c>
      <c r="H128" s="18" t="e">
        <f t="shared" si="120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1</v>
      </c>
      <c r="Q128" s="18">
        <f t="shared" si="121"/>
        <v>1.2000000000000002</v>
      </c>
      <c r="R128" s="92">
        <f t="shared" si="122"/>
        <v>1</v>
      </c>
      <c r="S128" s="18">
        <f t="shared" si="123"/>
        <v>1.2000000000000002</v>
      </c>
      <c r="T128" s="22"/>
      <c r="U128" s="18"/>
      <c r="V128" s="22"/>
      <c r="W128" s="18"/>
      <c r="X128" s="21">
        <v>1.2000000000000002</v>
      </c>
      <c r="Y128" s="14"/>
      <c r="Z128" s="18">
        <f t="shared" si="124"/>
        <v>0</v>
      </c>
      <c r="AA128" s="14">
        <f t="shared" si="125"/>
        <v>0</v>
      </c>
      <c r="AB128" s="18">
        <f t="shared" si="126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20"/>
        <v>#DIV/0!</v>
      </c>
      <c r="H129" s="18" t="e">
        <f t="shared" si="120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1</v>
      </c>
      <c r="Q129" s="18">
        <f t="shared" si="121"/>
        <v>1.2000000000000002</v>
      </c>
      <c r="R129" s="92">
        <f t="shared" si="122"/>
        <v>1</v>
      </c>
      <c r="S129" s="18">
        <f t="shared" si="123"/>
        <v>1.2000000000000002</v>
      </c>
      <c r="T129" s="22"/>
      <c r="U129" s="18"/>
      <c r="V129" s="22"/>
      <c r="W129" s="18"/>
      <c r="X129" s="21">
        <v>1.2000000000000002</v>
      </c>
      <c r="Y129" s="14"/>
      <c r="Z129" s="18">
        <f t="shared" si="124"/>
        <v>0</v>
      </c>
      <c r="AA129" s="14">
        <f t="shared" si="125"/>
        <v>0</v>
      </c>
      <c r="AB129" s="18">
        <f t="shared" si="126"/>
        <v>0</v>
      </c>
    </row>
    <row r="130" spans="1:28" ht="47.25">
      <c r="A130" s="8">
        <f t="shared" ref="A130:A138" si="127">+A129+0.01</f>
        <v>3.26</v>
      </c>
      <c r="B130" s="22" t="s">
        <v>83</v>
      </c>
      <c r="C130" s="17"/>
      <c r="D130" s="18"/>
      <c r="E130" s="19"/>
      <c r="F130" s="18"/>
      <c r="G130" s="8" t="e">
        <f t="shared" si="120"/>
        <v>#DIV/0!</v>
      </c>
      <c r="H130" s="18" t="e">
        <f t="shared" si="120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1</v>
      </c>
      <c r="Q130" s="18">
        <f t="shared" si="121"/>
        <v>1.7999999999999998</v>
      </c>
      <c r="R130" s="92">
        <f t="shared" si="122"/>
        <v>1</v>
      </c>
      <c r="S130" s="18">
        <f t="shared" si="123"/>
        <v>1.7999999999999998</v>
      </c>
      <c r="T130" s="22"/>
      <c r="U130" s="18"/>
      <c r="V130" s="22"/>
      <c r="W130" s="18"/>
      <c r="X130" s="21">
        <v>1.7999999999999998</v>
      </c>
      <c r="Y130" s="14"/>
      <c r="Z130" s="18">
        <f t="shared" si="124"/>
        <v>0</v>
      </c>
      <c r="AA130" s="14">
        <f t="shared" si="125"/>
        <v>0</v>
      </c>
      <c r="AB130" s="18">
        <f t="shared" si="126"/>
        <v>0</v>
      </c>
    </row>
    <row r="131" spans="1:28" ht="31.5">
      <c r="A131" s="8">
        <f t="shared" si="127"/>
        <v>3.2699999999999996</v>
      </c>
      <c r="B131" s="51" t="s">
        <v>84</v>
      </c>
      <c r="C131" s="17"/>
      <c r="D131" s="18"/>
      <c r="E131" s="19"/>
      <c r="F131" s="18"/>
      <c r="G131" s="8" t="e">
        <f t="shared" si="120"/>
        <v>#DIV/0!</v>
      </c>
      <c r="H131" s="18" t="e">
        <f t="shared" si="120"/>
        <v>#DIV/0!</v>
      </c>
      <c r="I131" s="22"/>
      <c r="J131" s="23"/>
      <c r="K131" s="22"/>
      <c r="L131" s="18"/>
      <c r="M131" s="22"/>
      <c r="N131" s="18"/>
      <c r="O131" s="21">
        <v>1</v>
      </c>
      <c r="P131" s="92">
        <v>1</v>
      </c>
      <c r="Q131" s="18">
        <f t="shared" si="121"/>
        <v>1</v>
      </c>
      <c r="R131" s="92">
        <f t="shared" si="122"/>
        <v>1</v>
      </c>
      <c r="S131" s="18">
        <f t="shared" si="123"/>
        <v>1</v>
      </c>
      <c r="T131" s="22"/>
      <c r="U131" s="18"/>
      <c r="V131" s="22"/>
      <c r="W131" s="18"/>
      <c r="X131" s="21">
        <v>1</v>
      </c>
      <c r="Y131" s="14"/>
      <c r="Z131" s="18">
        <f t="shared" si="124"/>
        <v>0</v>
      </c>
      <c r="AA131" s="14">
        <f t="shared" si="125"/>
        <v>0</v>
      </c>
      <c r="AB131" s="18">
        <f t="shared" si="126"/>
        <v>0</v>
      </c>
    </row>
    <row r="132" spans="1:28" ht="31.5">
      <c r="A132" s="8">
        <f t="shared" si="127"/>
        <v>3.2799999999999994</v>
      </c>
      <c r="B132" s="51" t="s">
        <v>85</v>
      </c>
      <c r="C132" s="17"/>
      <c r="D132" s="18"/>
      <c r="E132" s="19"/>
      <c r="F132" s="18"/>
      <c r="G132" s="8" t="e">
        <f t="shared" si="120"/>
        <v>#DIV/0!</v>
      </c>
      <c r="H132" s="18" t="e">
        <f t="shared" si="120"/>
        <v>#DIV/0!</v>
      </c>
      <c r="I132" s="22"/>
      <c r="J132" s="23"/>
      <c r="K132" s="22"/>
      <c r="L132" s="18"/>
      <c r="M132" s="22"/>
      <c r="N132" s="18"/>
      <c r="O132" s="21">
        <v>1</v>
      </c>
      <c r="P132" s="92">
        <v>1</v>
      </c>
      <c r="Q132" s="18">
        <f t="shared" si="121"/>
        <v>1</v>
      </c>
      <c r="R132" s="92">
        <f t="shared" si="122"/>
        <v>1</v>
      </c>
      <c r="S132" s="18">
        <f t="shared" si="123"/>
        <v>1</v>
      </c>
      <c r="T132" s="22"/>
      <c r="U132" s="18"/>
      <c r="V132" s="22"/>
      <c r="W132" s="18"/>
      <c r="X132" s="21">
        <v>1</v>
      </c>
      <c r="Y132" s="14"/>
      <c r="Z132" s="18">
        <f t="shared" si="124"/>
        <v>0</v>
      </c>
      <c r="AA132" s="14">
        <f t="shared" si="125"/>
        <v>0</v>
      </c>
      <c r="AB132" s="18">
        <f t="shared" si="126"/>
        <v>0</v>
      </c>
    </row>
    <row r="133" spans="1:28" ht="31.5">
      <c r="A133" s="8">
        <f t="shared" si="127"/>
        <v>3.2899999999999991</v>
      </c>
      <c r="B133" s="51" t="s">
        <v>86</v>
      </c>
      <c r="C133" s="17"/>
      <c r="D133" s="18"/>
      <c r="E133" s="19"/>
      <c r="F133" s="18"/>
      <c r="G133" s="8" t="e">
        <f t="shared" si="120"/>
        <v>#DIV/0!</v>
      </c>
      <c r="H133" s="18" t="e">
        <f t="shared" si="120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>
        <v>1</v>
      </c>
      <c r="Q133" s="18">
        <f t="shared" si="121"/>
        <v>1.25</v>
      </c>
      <c r="R133" s="92">
        <f t="shared" si="122"/>
        <v>1</v>
      </c>
      <c r="S133" s="18">
        <f t="shared" si="123"/>
        <v>1.25</v>
      </c>
      <c r="T133" s="22"/>
      <c r="U133" s="18"/>
      <c r="V133" s="22"/>
      <c r="W133" s="18"/>
      <c r="X133" s="21">
        <v>1.25</v>
      </c>
      <c r="Y133" s="14"/>
      <c r="Z133" s="18">
        <f t="shared" si="124"/>
        <v>0</v>
      </c>
      <c r="AA133" s="14">
        <f t="shared" si="125"/>
        <v>0</v>
      </c>
      <c r="AB133" s="18">
        <f t="shared" si="126"/>
        <v>0</v>
      </c>
    </row>
    <row r="134" spans="1:28" ht="31.5">
      <c r="A134" s="8">
        <f t="shared" si="127"/>
        <v>3.2999999999999989</v>
      </c>
      <c r="B134" s="51" t="s">
        <v>87</v>
      </c>
      <c r="C134" s="17"/>
      <c r="D134" s="18"/>
      <c r="E134" s="19"/>
      <c r="F134" s="18"/>
      <c r="G134" s="8" t="e">
        <f t="shared" si="120"/>
        <v>#DIV/0!</v>
      </c>
      <c r="H134" s="18" t="e">
        <f t="shared" si="120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>
        <v>1</v>
      </c>
      <c r="Q134" s="18">
        <f t="shared" si="121"/>
        <v>0.75</v>
      </c>
      <c r="R134" s="92">
        <f t="shared" si="122"/>
        <v>1</v>
      </c>
      <c r="S134" s="18">
        <f t="shared" si="123"/>
        <v>0.75</v>
      </c>
      <c r="T134" s="22"/>
      <c r="U134" s="18"/>
      <c r="V134" s="22"/>
      <c r="W134" s="18"/>
      <c r="X134" s="21">
        <v>0.75</v>
      </c>
      <c r="Y134" s="14"/>
      <c r="Z134" s="18">
        <f t="shared" si="124"/>
        <v>0</v>
      </c>
      <c r="AA134" s="14">
        <f t="shared" si="125"/>
        <v>0</v>
      </c>
      <c r="AB134" s="18">
        <f t="shared" si="126"/>
        <v>0</v>
      </c>
    </row>
    <row r="135" spans="1:28" ht="31.5">
      <c r="A135" s="8">
        <f t="shared" si="127"/>
        <v>3.3099999999999987</v>
      </c>
      <c r="B135" s="51" t="s">
        <v>88</v>
      </c>
      <c r="C135" s="17"/>
      <c r="D135" s="18"/>
      <c r="E135" s="19"/>
      <c r="F135" s="18"/>
      <c r="G135" s="8" t="e">
        <f t="shared" si="120"/>
        <v>#DIV/0!</v>
      </c>
      <c r="H135" s="18" t="e">
        <f t="shared" si="120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>
        <v>1</v>
      </c>
      <c r="Q135" s="18">
        <f t="shared" si="121"/>
        <v>0.75</v>
      </c>
      <c r="R135" s="92">
        <f t="shared" si="122"/>
        <v>1</v>
      </c>
      <c r="S135" s="18">
        <f t="shared" si="123"/>
        <v>0.75</v>
      </c>
      <c r="T135" s="22"/>
      <c r="U135" s="18"/>
      <c r="V135" s="22"/>
      <c r="W135" s="18"/>
      <c r="X135" s="21">
        <v>0.75</v>
      </c>
      <c r="Y135" s="14"/>
      <c r="Z135" s="18">
        <f t="shared" si="124"/>
        <v>0</v>
      </c>
      <c r="AA135" s="14">
        <f t="shared" si="125"/>
        <v>0</v>
      </c>
      <c r="AB135" s="18">
        <f t="shared" si="126"/>
        <v>0</v>
      </c>
    </row>
    <row r="136" spans="1:28" ht="31.5">
      <c r="A136" s="8">
        <f t="shared" si="127"/>
        <v>3.3199999999999985</v>
      </c>
      <c r="B136" s="51" t="s">
        <v>89</v>
      </c>
      <c r="C136" s="17"/>
      <c r="D136" s="18"/>
      <c r="E136" s="19"/>
      <c r="F136" s="18"/>
      <c r="G136" s="8" t="e">
        <f t="shared" si="120"/>
        <v>#DIV/0!</v>
      </c>
      <c r="H136" s="18" t="e">
        <f t="shared" si="120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1</v>
      </c>
      <c r="Q136" s="18">
        <f t="shared" si="121"/>
        <v>0.2</v>
      </c>
      <c r="R136" s="92">
        <f t="shared" si="122"/>
        <v>1</v>
      </c>
      <c r="S136" s="18">
        <f t="shared" si="123"/>
        <v>0.2</v>
      </c>
      <c r="T136" s="22"/>
      <c r="U136" s="18"/>
      <c r="V136" s="22"/>
      <c r="W136" s="18"/>
      <c r="X136" s="21">
        <v>0.2</v>
      </c>
      <c r="Y136" s="14"/>
      <c r="Z136" s="18">
        <f t="shared" si="124"/>
        <v>0</v>
      </c>
      <c r="AA136" s="14">
        <f t="shared" si="125"/>
        <v>0</v>
      </c>
      <c r="AB136" s="18">
        <f t="shared" si="126"/>
        <v>0</v>
      </c>
    </row>
    <row r="137" spans="1:28" ht="31.5">
      <c r="A137" s="8">
        <f t="shared" si="127"/>
        <v>3.3299999999999983</v>
      </c>
      <c r="B137" s="51" t="s">
        <v>90</v>
      </c>
      <c r="C137" s="17"/>
      <c r="D137" s="18"/>
      <c r="E137" s="19"/>
      <c r="F137" s="18"/>
      <c r="G137" s="8" t="e">
        <f t="shared" si="120"/>
        <v>#DIV/0!</v>
      </c>
      <c r="H137" s="18" t="e">
        <f t="shared" si="120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1</v>
      </c>
      <c r="Q137" s="18">
        <f t="shared" si="121"/>
        <v>0.2</v>
      </c>
      <c r="R137" s="92">
        <f t="shared" si="122"/>
        <v>1</v>
      </c>
      <c r="S137" s="18">
        <f t="shared" si="123"/>
        <v>0.2</v>
      </c>
      <c r="T137" s="22"/>
      <c r="U137" s="18"/>
      <c r="V137" s="22"/>
      <c r="W137" s="18"/>
      <c r="X137" s="21">
        <v>0.2</v>
      </c>
      <c r="Y137" s="14"/>
      <c r="Z137" s="18">
        <f t="shared" si="124"/>
        <v>0</v>
      </c>
      <c r="AA137" s="14">
        <f t="shared" si="125"/>
        <v>0</v>
      </c>
      <c r="AB137" s="18">
        <f t="shared" si="126"/>
        <v>0</v>
      </c>
    </row>
    <row r="138" spans="1:28" ht="31.5">
      <c r="A138" s="8">
        <f t="shared" si="127"/>
        <v>3.3399999999999981</v>
      </c>
      <c r="B138" s="51" t="s">
        <v>91</v>
      </c>
      <c r="C138" s="17"/>
      <c r="D138" s="18"/>
      <c r="E138" s="19"/>
      <c r="F138" s="18"/>
      <c r="G138" s="8" t="e">
        <f t="shared" si="120"/>
        <v>#DIV/0!</v>
      </c>
      <c r="H138" s="18" t="e">
        <f t="shared" si="120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21"/>
        <v>0</v>
      </c>
      <c r="R138" s="92">
        <f t="shared" si="122"/>
        <v>0</v>
      </c>
      <c r="S138" s="18">
        <f t="shared" si="123"/>
        <v>0</v>
      </c>
      <c r="T138" s="22"/>
      <c r="U138" s="18"/>
      <c r="V138" s="22"/>
      <c r="W138" s="18"/>
      <c r="X138" s="21">
        <v>6</v>
      </c>
      <c r="Y138" s="14"/>
      <c r="Z138" s="18">
        <f t="shared" si="124"/>
        <v>0</v>
      </c>
      <c r="AA138" s="14">
        <f t="shared" si="125"/>
        <v>0</v>
      </c>
      <c r="AB138" s="18">
        <f t="shared" si="126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20"/>
        <v>#DIV/0!</v>
      </c>
      <c r="H139" s="18" t="e">
        <f t="shared" si="120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>
        <v>1</v>
      </c>
      <c r="Q139" s="18">
        <f t="shared" si="121"/>
        <v>0.5</v>
      </c>
      <c r="R139" s="92">
        <f t="shared" si="122"/>
        <v>1</v>
      </c>
      <c r="S139" s="18">
        <f t="shared" si="123"/>
        <v>0.5</v>
      </c>
      <c r="T139" s="22"/>
      <c r="U139" s="18"/>
      <c r="V139" s="22"/>
      <c r="W139" s="18"/>
      <c r="X139" s="21">
        <v>0.5</v>
      </c>
      <c r="Y139" s="14"/>
      <c r="Z139" s="18">
        <f t="shared" si="124"/>
        <v>0</v>
      </c>
      <c r="AA139" s="14">
        <f t="shared" si="125"/>
        <v>0</v>
      </c>
      <c r="AB139" s="18">
        <f t="shared" si="126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20"/>
        <v>#DIV/0!</v>
      </c>
      <c r="H140" s="18" t="e">
        <f t="shared" si="120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1</v>
      </c>
      <c r="Q140" s="18">
        <f t="shared" si="121"/>
        <v>0.2</v>
      </c>
      <c r="R140" s="92">
        <f t="shared" si="122"/>
        <v>1</v>
      </c>
      <c r="S140" s="18">
        <f t="shared" si="123"/>
        <v>0.2</v>
      </c>
      <c r="T140" s="22"/>
      <c r="U140" s="18"/>
      <c r="V140" s="22"/>
      <c r="W140" s="18"/>
      <c r="X140" s="21">
        <v>0.2</v>
      </c>
      <c r="Y140" s="14"/>
      <c r="Z140" s="18">
        <f t="shared" si="124"/>
        <v>0</v>
      </c>
      <c r="AA140" s="14">
        <f t="shared" si="125"/>
        <v>0</v>
      </c>
      <c r="AB140" s="18">
        <f t="shared" si="126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8">SUM(I119:I140)</f>
        <v>0</v>
      </c>
      <c r="J141" s="84">
        <f t="shared" si="128"/>
        <v>0</v>
      </c>
      <c r="K141" s="83">
        <f t="shared" si="128"/>
        <v>0</v>
      </c>
      <c r="L141" s="84">
        <f t="shared" si="128"/>
        <v>0</v>
      </c>
      <c r="M141" s="85">
        <f t="shared" ref="M141:N141" si="129">SUM(M119:M140)</f>
        <v>0</v>
      </c>
      <c r="N141" s="84">
        <f t="shared" si="129"/>
        <v>0</v>
      </c>
      <c r="O141" s="88"/>
      <c r="P141" s="276">
        <f t="shared" ref="P141:U141" si="130">SUM(P119:P140)</f>
        <v>20</v>
      </c>
      <c r="Q141" s="84">
        <f t="shared" si="130"/>
        <v>50.230000000000011</v>
      </c>
      <c r="R141" s="276">
        <f t="shared" si="130"/>
        <v>20</v>
      </c>
      <c r="S141" s="84">
        <f t="shared" si="130"/>
        <v>50.230000000000011</v>
      </c>
      <c r="T141" s="83">
        <f t="shared" si="130"/>
        <v>0</v>
      </c>
      <c r="U141" s="84">
        <f t="shared" si="130"/>
        <v>0</v>
      </c>
      <c r="V141" s="85">
        <f t="shared" ref="V141:W141" si="131">SUM(V119:V140)</f>
        <v>0</v>
      </c>
      <c r="W141" s="84">
        <f t="shared" si="131"/>
        <v>0</v>
      </c>
      <c r="X141" s="88"/>
      <c r="Y141" s="276">
        <f t="shared" ref="Y141:AB141" si="132">SUM(Y119:Y140)</f>
        <v>0</v>
      </c>
      <c r="Z141" s="84">
        <f t="shared" si="132"/>
        <v>0</v>
      </c>
      <c r="AA141" s="276">
        <f t="shared" si="132"/>
        <v>0</v>
      </c>
      <c r="AB141" s="84">
        <f t="shared" si="132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3">I117+I141</f>
        <v>0</v>
      </c>
      <c r="J142" s="84">
        <f t="shared" si="133"/>
        <v>0</v>
      </c>
      <c r="K142" s="83">
        <f t="shared" si="133"/>
        <v>0</v>
      </c>
      <c r="L142" s="84">
        <f t="shared" si="133"/>
        <v>0</v>
      </c>
      <c r="M142" s="85">
        <f t="shared" ref="M142:N142" si="134">M117+M141</f>
        <v>0</v>
      </c>
      <c r="N142" s="84">
        <f t="shared" si="134"/>
        <v>0</v>
      </c>
      <c r="O142" s="88"/>
      <c r="P142" s="276">
        <f t="shared" ref="P142:U142" si="135">P117+P141</f>
        <v>23</v>
      </c>
      <c r="Q142" s="84">
        <f t="shared" si="135"/>
        <v>57.480000000000011</v>
      </c>
      <c r="R142" s="276">
        <f t="shared" si="135"/>
        <v>23</v>
      </c>
      <c r="S142" s="84">
        <f t="shared" si="135"/>
        <v>57.480000000000011</v>
      </c>
      <c r="T142" s="83">
        <f t="shared" si="135"/>
        <v>0</v>
      </c>
      <c r="U142" s="84">
        <f t="shared" si="135"/>
        <v>0</v>
      </c>
      <c r="V142" s="85">
        <f t="shared" ref="V142:W142" si="136">V117+V141</f>
        <v>0</v>
      </c>
      <c r="W142" s="84">
        <f t="shared" si="136"/>
        <v>0</v>
      </c>
      <c r="X142" s="88"/>
      <c r="Y142" s="276">
        <f t="shared" ref="Y142:AB142" si="137">Y117+Y141</f>
        <v>0</v>
      </c>
      <c r="Z142" s="84">
        <f t="shared" si="137"/>
        <v>0</v>
      </c>
      <c r="AA142" s="276">
        <f t="shared" si="137"/>
        <v>0</v>
      </c>
      <c r="AB142" s="84">
        <f t="shared" si="137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8">I110+I142</f>
        <v>0</v>
      </c>
      <c r="J143" s="84">
        <f t="shared" si="138"/>
        <v>0</v>
      </c>
      <c r="K143" s="83">
        <f t="shared" si="138"/>
        <v>0</v>
      </c>
      <c r="L143" s="84">
        <f t="shared" si="138"/>
        <v>0</v>
      </c>
      <c r="M143" s="85">
        <f t="shared" ref="M143:N143" si="139">M110+M142</f>
        <v>0</v>
      </c>
      <c r="N143" s="84">
        <f t="shared" si="139"/>
        <v>0</v>
      </c>
      <c r="O143" s="88"/>
      <c r="P143" s="276">
        <f t="shared" ref="P143:U143" si="140">P110+P142</f>
        <v>23</v>
      </c>
      <c r="Q143" s="84">
        <f t="shared" si="140"/>
        <v>57.480000000000011</v>
      </c>
      <c r="R143" s="276">
        <f t="shared" si="140"/>
        <v>23</v>
      </c>
      <c r="S143" s="84">
        <f t="shared" si="140"/>
        <v>57.480000000000011</v>
      </c>
      <c r="T143" s="83">
        <f t="shared" si="140"/>
        <v>0</v>
      </c>
      <c r="U143" s="84">
        <f t="shared" si="140"/>
        <v>0</v>
      </c>
      <c r="V143" s="85">
        <f t="shared" ref="V143:W143" si="141">V110+V142</f>
        <v>0</v>
      </c>
      <c r="W143" s="84">
        <f t="shared" si="141"/>
        <v>0</v>
      </c>
      <c r="X143" s="88"/>
      <c r="Y143" s="276">
        <f t="shared" ref="Y143:AB143" si="142">Y110+Y142</f>
        <v>0</v>
      </c>
      <c r="Z143" s="84">
        <f t="shared" si="142"/>
        <v>0</v>
      </c>
      <c r="AA143" s="276">
        <f t="shared" si="142"/>
        <v>0</v>
      </c>
      <c r="AB143" s="84">
        <f t="shared" si="142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1575</v>
      </c>
      <c r="Q145" s="18">
        <f t="shared" ref="Q145:Q146" si="143">O145*P145</f>
        <v>47.25</v>
      </c>
      <c r="R145" s="92">
        <f t="shared" ref="R145:R146" si="144">P145</f>
        <v>1575</v>
      </c>
      <c r="S145" s="18">
        <f t="shared" ref="S145:S146" si="145">L145+Q145</f>
        <v>47.25</v>
      </c>
      <c r="T145" s="16"/>
      <c r="U145" s="18"/>
      <c r="V145" s="16"/>
      <c r="W145" s="18"/>
      <c r="X145" s="21">
        <v>0.03</v>
      </c>
      <c r="Y145" s="14">
        <v>1575</v>
      </c>
      <c r="Z145" s="18">
        <f t="shared" ref="Z145:Z146" si="146">X145*Y145</f>
        <v>47.25</v>
      </c>
      <c r="AA145" s="14">
        <f t="shared" ref="AA145:AA146" si="147">Y145</f>
        <v>1575</v>
      </c>
      <c r="AB145" s="18">
        <f t="shared" ref="AB145:AB146" si="148">U145+Z145</f>
        <v>47.25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3"/>
        <v>0</v>
      </c>
      <c r="R146" s="92">
        <f t="shared" si="144"/>
        <v>0</v>
      </c>
      <c r="S146" s="18">
        <f t="shared" si="145"/>
        <v>0</v>
      </c>
      <c r="T146" s="16"/>
      <c r="U146" s="18"/>
      <c r="V146" s="16"/>
      <c r="W146" s="18"/>
      <c r="X146" s="21">
        <v>0.03</v>
      </c>
      <c r="Y146" s="14"/>
      <c r="Z146" s="18">
        <f t="shared" si="146"/>
        <v>0</v>
      </c>
      <c r="AA146" s="14">
        <f t="shared" si="147"/>
        <v>0</v>
      </c>
      <c r="AB146" s="18">
        <f t="shared" si="148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9">I145+I146</f>
        <v>0</v>
      </c>
      <c r="J147" s="84">
        <f t="shared" si="149"/>
        <v>0</v>
      </c>
      <c r="K147" s="83">
        <f t="shared" si="149"/>
        <v>0</v>
      </c>
      <c r="L147" s="84">
        <f t="shared" si="149"/>
        <v>0</v>
      </c>
      <c r="M147" s="82">
        <f t="shared" ref="M147:N147" si="150">SUM(M145:M146)</f>
        <v>0</v>
      </c>
      <c r="N147" s="84">
        <f t="shared" si="150"/>
        <v>0</v>
      </c>
      <c r="O147" s="88"/>
      <c r="P147" s="276">
        <f t="shared" ref="P147:S147" si="151">P145+P146</f>
        <v>1575</v>
      </c>
      <c r="Q147" s="84">
        <f t="shared" si="151"/>
        <v>47.25</v>
      </c>
      <c r="R147" s="276">
        <f t="shared" si="151"/>
        <v>1575</v>
      </c>
      <c r="S147" s="84">
        <f t="shared" si="151"/>
        <v>47.25</v>
      </c>
      <c r="T147" s="83">
        <f>T145+T146</f>
        <v>0</v>
      </c>
      <c r="U147" s="84">
        <f>U145+U146</f>
        <v>0</v>
      </c>
      <c r="V147" s="82">
        <f t="shared" ref="V147:W147" si="152">SUM(V145:V146)</f>
        <v>0</v>
      </c>
      <c r="W147" s="84">
        <f t="shared" si="152"/>
        <v>0</v>
      </c>
      <c r="X147" s="88"/>
      <c r="Y147" s="276">
        <f t="shared" ref="Y147:AB147" si="153">Y145+Y146</f>
        <v>1575</v>
      </c>
      <c r="Z147" s="84">
        <f t="shared" si="153"/>
        <v>47.25</v>
      </c>
      <c r="AA147" s="276">
        <f t="shared" si="153"/>
        <v>1575</v>
      </c>
      <c r="AB147" s="84">
        <f t="shared" si="153"/>
        <v>47.25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4">X148*Y148</f>
        <v>0</v>
      </c>
      <c r="AA148" s="14">
        <f t="shared" ref="AA148" si="155">Y148</f>
        <v>0</v>
      </c>
      <c r="AB148" s="18">
        <f t="shared" ref="AB148" si="156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7">I148</f>
        <v>0</v>
      </c>
      <c r="J149" s="111">
        <f t="shared" si="157"/>
        <v>0</v>
      </c>
      <c r="K149" s="110">
        <f t="shared" si="157"/>
        <v>0</v>
      </c>
      <c r="L149" s="111">
        <f t="shared" si="157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8">P148</f>
        <v>0</v>
      </c>
      <c r="Q149" s="111">
        <f t="shared" si="158"/>
        <v>0</v>
      </c>
      <c r="R149" s="320">
        <f t="shared" si="158"/>
        <v>0</v>
      </c>
      <c r="S149" s="111">
        <f t="shared" si="158"/>
        <v>0</v>
      </c>
      <c r="T149" s="110">
        <f t="shared" si="158"/>
        <v>0</v>
      </c>
      <c r="U149" s="111">
        <f t="shared" si="158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9">Y148</f>
        <v>0</v>
      </c>
      <c r="Z149" s="111">
        <f t="shared" si="159"/>
        <v>0</v>
      </c>
      <c r="AA149" s="320">
        <f t="shared" si="159"/>
        <v>0</v>
      </c>
      <c r="AB149" s="111">
        <f t="shared" si="159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60">E152/C152*100</f>
        <v>#DIV/0!</v>
      </c>
      <c r="H152" s="18" t="e">
        <f t="shared" si="160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61">O152*P152</f>
        <v>0</v>
      </c>
      <c r="R152" s="92">
        <f t="shared" ref="R152:R155" si="162">P152</f>
        <v>0</v>
      </c>
      <c r="S152" s="18">
        <f t="shared" ref="S152:S155" si="163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4">X152*Y152</f>
        <v>0</v>
      </c>
      <c r="AA152" s="14">
        <f t="shared" ref="AA152:AA155" si="165">Y152</f>
        <v>0</v>
      </c>
      <c r="AB152" s="18">
        <f t="shared" ref="AB152:AB155" si="166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60"/>
        <v>#DIV/0!</v>
      </c>
      <c r="H153" s="18" t="e">
        <f t="shared" si="160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61"/>
        <v>0</v>
      </c>
      <c r="R153" s="92">
        <f t="shared" si="162"/>
        <v>0</v>
      </c>
      <c r="S153" s="18">
        <f t="shared" si="163"/>
        <v>0</v>
      </c>
      <c r="T153" s="16"/>
      <c r="U153" s="18"/>
      <c r="V153" s="16"/>
      <c r="W153" s="18"/>
      <c r="X153" s="21">
        <v>0.15</v>
      </c>
      <c r="Y153" s="14"/>
      <c r="Z153" s="18">
        <f t="shared" si="164"/>
        <v>0</v>
      </c>
      <c r="AA153" s="14">
        <f t="shared" si="165"/>
        <v>0</v>
      </c>
      <c r="AB153" s="18">
        <f t="shared" si="166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60"/>
        <v>#DIV/0!</v>
      </c>
      <c r="H154" s="18" t="e">
        <f t="shared" si="160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61"/>
        <v>0</v>
      </c>
      <c r="R154" s="92">
        <f t="shared" si="162"/>
        <v>0</v>
      </c>
      <c r="S154" s="18">
        <f t="shared" si="163"/>
        <v>0</v>
      </c>
      <c r="T154" s="16"/>
      <c r="U154" s="18"/>
      <c r="V154" s="16"/>
      <c r="W154" s="18"/>
      <c r="X154" s="21">
        <v>0.1</v>
      </c>
      <c r="Y154" s="14"/>
      <c r="Z154" s="18">
        <f t="shared" si="164"/>
        <v>0</v>
      </c>
      <c r="AA154" s="14">
        <f t="shared" si="165"/>
        <v>0</v>
      </c>
      <c r="AB154" s="18">
        <f t="shared" si="166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60"/>
        <v>#DIV/0!</v>
      </c>
      <c r="H155" s="18" t="e">
        <f t="shared" si="160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61"/>
        <v>0</v>
      </c>
      <c r="R155" s="92">
        <f t="shared" si="162"/>
        <v>0</v>
      </c>
      <c r="S155" s="18">
        <f t="shared" si="163"/>
        <v>0</v>
      </c>
      <c r="T155" s="16"/>
      <c r="U155" s="18"/>
      <c r="V155" s="16"/>
      <c r="W155" s="18"/>
      <c r="X155" s="21">
        <v>0.05</v>
      </c>
      <c r="Y155" s="14"/>
      <c r="Z155" s="18">
        <f t="shared" si="164"/>
        <v>0</v>
      </c>
      <c r="AA155" s="14">
        <f t="shared" si="165"/>
        <v>0</v>
      </c>
      <c r="AB155" s="18">
        <f t="shared" si="166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7">SUM(I152:I155)</f>
        <v>0</v>
      </c>
      <c r="J156" s="84">
        <f t="shared" si="167"/>
        <v>0</v>
      </c>
      <c r="K156" s="83">
        <f t="shared" si="167"/>
        <v>0</v>
      </c>
      <c r="L156" s="84">
        <f t="shared" si="167"/>
        <v>0</v>
      </c>
      <c r="M156" s="82">
        <f t="shared" ref="M156:N156" si="168">SUM(M152:M155)</f>
        <v>0</v>
      </c>
      <c r="N156" s="84">
        <f t="shared" si="168"/>
        <v>0</v>
      </c>
      <c r="O156" s="88"/>
      <c r="P156" s="276">
        <f t="shared" ref="P156:U156" si="169">SUM(P152:P155)</f>
        <v>0</v>
      </c>
      <c r="Q156" s="84">
        <f t="shared" si="169"/>
        <v>0</v>
      </c>
      <c r="R156" s="276">
        <f t="shared" si="169"/>
        <v>0</v>
      </c>
      <c r="S156" s="84">
        <f t="shared" si="169"/>
        <v>0</v>
      </c>
      <c r="T156" s="83">
        <f t="shared" si="169"/>
        <v>0</v>
      </c>
      <c r="U156" s="84">
        <f t="shared" si="169"/>
        <v>0</v>
      </c>
      <c r="V156" s="82">
        <f t="shared" ref="V156:W156" si="170">SUM(V152:V155)</f>
        <v>0</v>
      </c>
      <c r="W156" s="84">
        <f t="shared" si="170"/>
        <v>0</v>
      </c>
      <c r="X156" s="88"/>
      <c r="Y156" s="276">
        <f t="shared" ref="Y156:AB156" si="171">SUM(Y152:Y155)</f>
        <v>0</v>
      </c>
      <c r="Z156" s="84">
        <f t="shared" si="171"/>
        <v>0</v>
      </c>
      <c r="AA156" s="276">
        <f t="shared" si="171"/>
        <v>0</v>
      </c>
      <c r="AB156" s="84">
        <f t="shared" si="171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2">E158/C158*100</f>
        <v>#DIV/0!</v>
      </c>
      <c r="H158" s="18" t="e">
        <f t="shared" si="172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3">O158*P158</f>
        <v>0</v>
      </c>
      <c r="R158" s="92">
        <f t="shared" ref="R158:R161" si="174">P158</f>
        <v>0</v>
      </c>
      <c r="S158" s="18">
        <f t="shared" ref="S158:S161" si="175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6">X158*Y158</f>
        <v>0</v>
      </c>
      <c r="AA158" s="14">
        <f t="shared" ref="AA158:AA161" si="177">Y158</f>
        <v>0</v>
      </c>
      <c r="AB158" s="18">
        <f t="shared" ref="AB158:AB161" si="178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2"/>
        <v>#DIV/0!</v>
      </c>
      <c r="H159" s="18" t="e">
        <f t="shared" si="172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3"/>
        <v>0</v>
      </c>
      <c r="R159" s="92">
        <f t="shared" si="174"/>
        <v>0</v>
      </c>
      <c r="S159" s="18">
        <f t="shared" si="175"/>
        <v>0</v>
      </c>
      <c r="T159" s="16"/>
      <c r="U159" s="18"/>
      <c r="V159" s="16"/>
      <c r="W159" s="18"/>
      <c r="X159" s="21">
        <v>0.15</v>
      </c>
      <c r="Y159" s="14"/>
      <c r="Z159" s="18">
        <f t="shared" si="176"/>
        <v>0</v>
      </c>
      <c r="AA159" s="14">
        <f t="shared" si="177"/>
        <v>0</v>
      </c>
      <c r="AB159" s="18">
        <f t="shared" si="178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2"/>
        <v>#DIV/0!</v>
      </c>
      <c r="H160" s="18" t="e">
        <f t="shared" si="172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3"/>
        <v>0</v>
      </c>
      <c r="R160" s="92">
        <f t="shared" si="174"/>
        <v>0</v>
      </c>
      <c r="S160" s="18">
        <f t="shared" si="175"/>
        <v>0</v>
      </c>
      <c r="T160" s="16"/>
      <c r="U160" s="18"/>
      <c r="V160" s="16"/>
      <c r="W160" s="18"/>
      <c r="X160" s="21">
        <v>0.1</v>
      </c>
      <c r="Y160" s="14"/>
      <c r="Z160" s="18">
        <f t="shared" si="176"/>
        <v>0</v>
      </c>
      <c r="AA160" s="14">
        <f t="shared" si="177"/>
        <v>0</v>
      </c>
      <c r="AB160" s="18">
        <f t="shared" si="178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2"/>
        <v>#DIV/0!</v>
      </c>
      <c r="H161" s="18" t="e">
        <f t="shared" si="172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3"/>
        <v>0</v>
      </c>
      <c r="R161" s="92">
        <f t="shared" si="174"/>
        <v>0</v>
      </c>
      <c r="S161" s="18">
        <f t="shared" si="175"/>
        <v>0</v>
      </c>
      <c r="T161" s="16"/>
      <c r="U161" s="18"/>
      <c r="V161" s="16"/>
      <c r="W161" s="18"/>
      <c r="X161" s="21">
        <v>0.05</v>
      </c>
      <c r="Y161" s="14"/>
      <c r="Z161" s="18">
        <f t="shared" si="176"/>
        <v>0</v>
      </c>
      <c r="AA161" s="14">
        <f t="shared" si="177"/>
        <v>0</v>
      </c>
      <c r="AB161" s="18">
        <f t="shared" si="178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9">SUM(I158:I161)</f>
        <v>0</v>
      </c>
      <c r="J162" s="117">
        <f t="shared" si="179"/>
        <v>0</v>
      </c>
      <c r="K162" s="116">
        <f t="shared" si="179"/>
        <v>0</v>
      </c>
      <c r="L162" s="117">
        <f t="shared" si="179"/>
        <v>0</v>
      </c>
      <c r="M162" s="82">
        <f t="shared" ref="M162:N162" si="180">SUM(M158:M161)</f>
        <v>0</v>
      </c>
      <c r="N162" s="84">
        <f t="shared" si="180"/>
        <v>0</v>
      </c>
      <c r="O162" s="88"/>
      <c r="P162" s="295">
        <f t="shared" ref="P162:U162" si="181">SUM(P158:P161)</f>
        <v>0</v>
      </c>
      <c r="Q162" s="117">
        <f t="shared" si="181"/>
        <v>0</v>
      </c>
      <c r="R162" s="295">
        <f t="shared" si="181"/>
        <v>0</v>
      </c>
      <c r="S162" s="117">
        <f t="shared" si="181"/>
        <v>0</v>
      </c>
      <c r="T162" s="116">
        <f t="shared" si="181"/>
        <v>0</v>
      </c>
      <c r="U162" s="117">
        <f t="shared" si="181"/>
        <v>0</v>
      </c>
      <c r="V162" s="82">
        <f t="shared" ref="V162:W162" si="182">SUM(V158:V161)</f>
        <v>0</v>
      </c>
      <c r="W162" s="84">
        <f t="shared" si="182"/>
        <v>0</v>
      </c>
      <c r="X162" s="88"/>
      <c r="Y162" s="295">
        <f t="shared" ref="Y162:AB162" si="183">SUM(Y158:Y161)</f>
        <v>0</v>
      </c>
      <c r="Z162" s="117">
        <f t="shared" si="183"/>
        <v>0</v>
      </c>
      <c r="AA162" s="295">
        <f t="shared" si="183"/>
        <v>0</v>
      </c>
      <c r="AB162" s="117">
        <f t="shared" si="183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336</v>
      </c>
      <c r="D164" s="18">
        <f>C164*O164</f>
        <v>20.16</v>
      </c>
      <c r="E164" s="19">
        <v>303</v>
      </c>
      <c r="F164" s="18"/>
      <c r="G164" s="8">
        <f t="shared" ref="G164:H167" si="184">E164/C164*100</f>
        <v>90.178571428571431</v>
      </c>
      <c r="H164" s="18">
        <f t="shared" si="184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5">O164*P164</f>
        <v>0</v>
      </c>
      <c r="R164" s="92">
        <f t="shared" ref="R164:R167" si="186">P164</f>
        <v>0</v>
      </c>
      <c r="S164" s="18">
        <f t="shared" ref="S164:S167" si="187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8">X164*Y164</f>
        <v>0</v>
      </c>
      <c r="AA164" s="14">
        <f t="shared" ref="AA164:AA167" si="189">Y164</f>
        <v>0</v>
      </c>
      <c r="AB164" s="18">
        <f t="shared" ref="AB164:AB167" si="190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4"/>
        <v>#DIV/0!</v>
      </c>
      <c r="H165" s="18" t="e">
        <f t="shared" si="184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5"/>
        <v>0</v>
      </c>
      <c r="R165" s="92">
        <f t="shared" si="186"/>
        <v>0</v>
      </c>
      <c r="S165" s="18">
        <f t="shared" si="187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8"/>
        <v>0</v>
      </c>
      <c r="AA165" s="14">
        <f t="shared" si="189"/>
        <v>0</v>
      </c>
      <c r="AB165" s="18">
        <f t="shared" si="190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4"/>
        <v>#DIV/0!</v>
      </c>
      <c r="H166" s="18" t="e">
        <f t="shared" si="184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/>
      <c r="Q166" s="18">
        <f t="shared" si="185"/>
        <v>0</v>
      </c>
      <c r="R166" s="92">
        <f t="shared" si="186"/>
        <v>0</v>
      </c>
      <c r="S166" s="18">
        <f t="shared" si="187"/>
        <v>0</v>
      </c>
      <c r="T166" s="16"/>
      <c r="U166" s="18"/>
      <c r="V166" s="16"/>
      <c r="W166" s="18"/>
      <c r="X166" s="21">
        <v>0.03</v>
      </c>
      <c r="Y166" s="14"/>
      <c r="Z166" s="18">
        <f t="shared" si="188"/>
        <v>0</v>
      </c>
      <c r="AA166" s="14">
        <f t="shared" si="189"/>
        <v>0</v>
      </c>
      <c r="AB166" s="18">
        <f t="shared" si="190"/>
        <v>0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4"/>
        <v>#DIV/0!</v>
      </c>
      <c r="H167" s="18" t="e">
        <f t="shared" si="184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5"/>
        <v>0</v>
      </c>
      <c r="R167" s="92">
        <f t="shared" si="186"/>
        <v>0</v>
      </c>
      <c r="S167" s="18">
        <f t="shared" si="187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8"/>
        <v>0</v>
      </c>
      <c r="AA167" s="14">
        <f t="shared" si="189"/>
        <v>0</v>
      </c>
      <c r="AB167" s="18">
        <f t="shared" si="190"/>
        <v>0</v>
      </c>
    </row>
    <row r="168" spans="1:28" s="50" customFormat="1">
      <c r="A168" s="46"/>
      <c r="B168" s="82" t="s">
        <v>104</v>
      </c>
      <c r="C168" s="83">
        <f>SUM(C164:C167)</f>
        <v>336</v>
      </c>
      <c r="D168" s="84">
        <f>SUM(D164:D167)</f>
        <v>20.16</v>
      </c>
      <c r="E168" s="83">
        <f>SUM(E164:E167)</f>
        <v>303</v>
      </c>
      <c r="F168" s="84">
        <f>SUM(F164:F167)</f>
        <v>0</v>
      </c>
      <c r="G168" s="82"/>
      <c r="H168" s="82"/>
      <c r="I168" s="83">
        <f t="shared" ref="I168:L168" si="191">SUM(I164:I167)</f>
        <v>0</v>
      </c>
      <c r="J168" s="84">
        <f t="shared" si="191"/>
        <v>0</v>
      </c>
      <c r="K168" s="83">
        <f t="shared" si="191"/>
        <v>0</v>
      </c>
      <c r="L168" s="84">
        <f t="shared" si="191"/>
        <v>0</v>
      </c>
      <c r="M168" s="82">
        <f t="shared" ref="M168:N168" si="192">SUM(M164:M167)</f>
        <v>0</v>
      </c>
      <c r="N168" s="84">
        <f t="shared" si="192"/>
        <v>0</v>
      </c>
      <c r="O168" s="88"/>
      <c r="P168" s="276">
        <f t="shared" ref="P168:U168" si="193">SUM(P164:P167)</f>
        <v>0</v>
      </c>
      <c r="Q168" s="84">
        <f t="shared" si="193"/>
        <v>0</v>
      </c>
      <c r="R168" s="276">
        <f t="shared" si="193"/>
        <v>0</v>
      </c>
      <c r="S168" s="84">
        <f t="shared" si="193"/>
        <v>0</v>
      </c>
      <c r="T168" s="83">
        <f t="shared" si="193"/>
        <v>0</v>
      </c>
      <c r="U168" s="84">
        <f t="shared" si="193"/>
        <v>0</v>
      </c>
      <c r="V168" s="82">
        <f t="shared" ref="V168:W168" si="194">SUM(V164:V167)</f>
        <v>0</v>
      </c>
      <c r="W168" s="84">
        <f t="shared" si="194"/>
        <v>0</v>
      </c>
      <c r="X168" s="88"/>
      <c r="Y168" s="276">
        <f t="shared" ref="Y168:AB168" si="195">SUM(Y164:Y167)</f>
        <v>0</v>
      </c>
      <c r="Z168" s="84">
        <f t="shared" si="195"/>
        <v>0</v>
      </c>
      <c r="AA168" s="276">
        <f t="shared" si="195"/>
        <v>0</v>
      </c>
      <c r="AB168" s="84">
        <f t="shared" si="195"/>
        <v>0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6">E170/C170*100</f>
        <v>#DIV/0!</v>
      </c>
      <c r="H170" s="18" t="e">
        <f t="shared" si="196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7">O170*P170</f>
        <v>0</v>
      </c>
      <c r="R170" s="92">
        <f t="shared" ref="R170:R173" si="198">P170</f>
        <v>0</v>
      </c>
      <c r="S170" s="18">
        <f t="shared" ref="S170:S173" si="199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200">X170*Y170</f>
        <v>0</v>
      </c>
      <c r="AA170" s="14">
        <f t="shared" ref="AA170:AA173" si="201">Y170</f>
        <v>0</v>
      </c>
      <c r="AB170" s="18">
        <f t="shared" ref="AB170:AB173" si="202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6"/>
        <v>#DIV/0!</v>
      </c>
      <c r="H171" s="18" t="e">
        <f t="shared" si="196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7"/>
        <v>0</v>
      </c>
      <c r="R171" s="92">
        <f t="shared" si="198"/>
        <v>0</v>
      </c>
      <c r="S171" s="18">
        <f t="shared" si="199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200"/>
        <v>0</v>
      </c>
      <c r="AA171" s="14">
        <f t="shared" si="201"/>
        <v>0</v>
      </c>
      <c r="AB171" s="18">
        <f t="shared" si="202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6"/>
        <v>#DIV/0!</v>
      </c>
      <c r="H172" s="18" t="e">
        <f t="shared" si="196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303</v>
      </c>
      <c r="Q172" s="18">
        <f t="shared" si="197"/>
        <v>9.09</v>
      </c>
      <c r="R172" s="92">
        <f t="shared" si="198"/>
        <v>303</v>
      </c>
      <c r="S172" s="18">
        <f t="shared" si="199"/>
        <v>9.09</v>
      </c>
      <c r="T172" s="16"/>
      <c r="U172" s="18"/>
      <c r="V172" s="16"/>
      <c r="W172" s="18"/>
      <c r="X172" s="21">
        <v>0.03</v>
      </c>
      <c r="Y172" s="14">
        <v>303</v>
      </c>
      <c r="Z172" s="18">
        <f t="shared" si="200"/>
        <v>9.09</v>
      </c>
      <c r="AA172" s="14">
        <f t="shared" si="201"/>
        <v>303</v>
      </c>
      <c r="AB172" s="18">
        <f t="shared" si="202"/>
        <v>9.09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6"/>
        <v>#DIV/0!</v>
      </c>
      <c r="H173" s="18" t="e">
        <f t="shared" si="196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7"/>
        <v>0</v>
      </c>
      <c r="R173" s="92">
        <f t="shared" si="198"/>
        <v>0</v>
      </c>
      <c r="S173" s="18">
        <f t="shared" si="199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200"/>
        <v>0</v>
      </c>
      <c r="AA173" s="14">
        <f t="shared" si="201"/>
        <v>0</v>
      </c>
      <c r="AB173" s="18">
        <f t="shared" si="202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3">SUM(I170:I173)</f>
        <v>0</v>
      </c>
      <c r="J174" s="84">
        <f t="shared" si="203"/>
        <v>0</v>
      </c>
      <c r="K174" s="83">
        <f t="shared" si="203"/>
        <v>0</v>
      </c>
      <c r="L174" s="84">
        <f t="shared" si="203"/>
        <v>0</v>
      </c>
      <c r="M174" s="82">
        <f t="shared" ref="M174:N174" si="204">SUM(M170:M173)</f>
        <v>0</v>
      </c>
      <c r="N174" s="84">
        <f t="shared" si="204"/>
        <v>0</v>
      </c>
      <c r="O174" s="88"/>
      <c r="P174" s="276">
        <f t="shared" ref="P174:U174" si="205">SUM(P170:P173)</f>
        <v>303</v>
      </c>
      <c r="Q174" s="84">
        <f t="shared" si="205"/>
        <v>9.09</v>
      </c>
      <c r="R174" s="276">
        <f t="shared" si="205"/>
        <v>303</v>
      </c>
      <c r="S174" s="84">
        <f t="shared" si="205"/>
        <v>9.09</v>
      </c>
      <c r="T174" s="83">
        <f t="shared" si="205"/>
        <v>0</v>
      </c>
      <c r="U174" s="84">
        <f t="shared" si="205"/>
        <v>0</v>
      </c>
      <c r="V174" s="82">
        <f t="shared" ref="V174:W174" si="206">SUM(V170:V173)</f>
        <v>0</v>
      </c>
      <c r="W174" s="84">
        <f t="shared" si="206"/>
        <v>0</v>
      </c>
      <c r="X174" s="88"/>
      <c r="Y174" s="276">
        <f t="shared" ref="Y174:AB174" si="207">SUM(Y170:Y173)</f>
        <v>303</v>
      </c>
      <c r="Z174" s="84">
        <f t="shared" si="207"/>
        <v>9.09</v>
      </c>
      <c r="AA174" s="276">
        <f t="shared" si="207"/>
        <v>303</v>
      </c>
      <c r="AB174" s="84">
        <f t="shared" si="207"/>
        <v>9.09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119</v>
      </c>
      <c r="D176" s="18">
        <f>C176*O176</f>
        <v>7.14</v>
      </c>
      <c r="E176" s="19">
        <v>119</v>
      </c>
      <c r="F176" s="18"/>
      <c r="G176" s="8">
        <f t="shared" ref="G176:H179" si="208">E176/C176*100</f>
        <v>100</v>
      </c>
      <c r="H176" s="18">
        <f t="shared" si="208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119</v>
      </c>
      <c r="Q176" s="18">
        <f t="shared" ref="Q176:Q179" si="209">O176*P176</f>
        <v>7.14</v>
      </c>
      <c r="R176" s="92">
        <f t="shared" ref="R176:R179" si="210">P176</f>
        <v>119</v>
      </c>
      <c r="S176" s="18">
        <f t="shared" ref="S176:S179" si="211">L176+Q176</f>
        <v>7.14</v>
      </c>
      <c r="T176" s="16"/>
      <c r="U176" s="18"/>
      <c r="V176" s="16"/>
      <c r="W176" s="18"/>
      <c r="X176" s="21">
        <v>0.06</v>
      </c>
      <c r="Y176" s="14">
        <v>119</v>
      </c>
      <c r="Z176" s="18">
        <f t="shared" ref="Z176:Z179" si="212">X176*Y176</f>
        <v>7.14</v>
      </c>
      <c r="AA176" s="14">
        <f t="shared" ref="AA176:AA179" si="213">Y176</f>
        <v>119</v>
      </c>
      <c r="AB176" s="18">
        <f t="shared" ref="AB176:AB179" si="214">U176+Z176</f>
        <v>7.14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8"/>
        <v>#DIV/0!</v>
      </c>
      <c r="H177" s="18" t="e">
        <f t="shared" si="208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9"/>
        <v>0</v>
      </c>
      <c r="R177" s="92">
        <f t="shared" si="210"/>
        <v>0</v>
      </c>
      <c r="S177" s="18">
        <f t="shared" si="211"/>
        <v>0</v>
      </c>
      <c r="T177" s="16"/>
      <c r="U177" s="18"/>
      <c r="V177" s="16"/>
      <c r="W177" s="18"/>
      <c r="X177" s="21">
        <v>0.06</v>
      </c>
      <c r="Y177" s="14"/>
      <c r="Z177" s="18">
        <f t="shared" si="212"/>
        <v>0</v>
      </c>
      <c r="AA177" s="14">
        <f t="shared" si="213"/>
        <v>0</v>
      </c>
      <c r="AB177" s="18">
        <f t="shared" si="214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8"/>
        <v>#DIV/0!</v>
      </c>
      <c r="H178" s="18" t="e">
        <f t="shared" si="208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9"/>
        <v>0</v>
      </c>
      <c r="R178" s="92">
        <f t="shared" si="210"/>
        <v>0</v>
      </c>
      <c r="S178" s="18">
        <f t="shared" si="211"/>
        <v>0</v>
      </c>
      <c r="T178" s="16"/>
      <c r="U178" s="18"/>
      <c r="V178" s="16"/>
      <c r="W178" s="18"/>
      <c r="X178" s="21">
        <v>0.03</v>
      </c>
      <c r="Y178" s="14"/>
      <c r="Z178" s="18">
        <f t="shared" si="212"/>
        <v>0</v>
      </c>
      <c r="AA178" s="14">
        <f t="shared" si="213"/>
        <v>0</v>
      </c>
      <c r="AB178" s="18">
        <f t="shared" si="214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8"/>
        <v>#DIV/0!</v>
      </c>
      <c r="H179" s="18" t="e">
        <f t="shared" si="208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9"/>
        <v>0</v>
      </c>
      <c r="R179" s="92">
        <f t="shared" si="210"/>
        <v>0</v>
      </c>
      <c r="S179" s="18">
        <f t="shared" si="211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2"/>
        <v>0</v>
      </c>
      <c r="AA179" s="14">
        <f t="shared" si="213"/>
        <v>0</v>
      </c>
      <c r="AB179" s="18">
        <f t="shared" si="214"/>
        <v>0</v>
      </c>
    </row>
    <row r="180" spans="1:28" s="50" customFormat="1">
      <c r="A180" s="46"/>
      <c r="B180" s="82" t="s">
        <v>106</v>
      </c>
      <c r="C180" s="83">
        <f>SUM(C176:C179)</f>
        <v>119</v>
      </c>
      <c r="D180" s="84">
        <f>SUM(D176:D179)</f>
        <v>7.14</v>
      </c>
      <c r="E180" s="83">
        <f>SUM(E176:E179)</f>
        <v>119</v>
      </c>
      <c r="F180" s="84">
        <f>SUM(F176:F179)</f>
        <v>0</v>
      </c>
      <c r="G180" s="82"/>
      <c r="H180" s="82"/>
      <c r="I180" s="83">
        <f t="shared" ref="I180:L180" si="215">SUM(I176:I179)</f>
        <v>0</v>
      </c>
      <c r="J180" s="84">
        <f t="shared" si="215"/>
        <v>0</v>
      </c>
      <c r="K180" s="83">
        <f t="shared" si="215"/>
        <v>0</v>
      </c>
      <c r="L180" s="84">
        <f t="shared" si="215"/>
        <v>0</v>
      </c>
      <c r="M180" s="82">
        <f t="shared" ref="M180:N180" si="216">SUM(M176:M179)</f>
        <v>0</v>
      </c>
      <c r="N180" s="84">
        <f t="shared" si="216"/>
        <v>0</v>
      </c>
      <c r="O180" s="88"/>
      <c r="P180" s="276">
        <f t="shared" ref="P180:S180" si="217">SUM(P176:P179)</f>
        <v>119</v>
      </c>
      <c r="Q180" s="84">
        <f t="shared" si="217"/>
        <v>7.14</v>
      </c>
      <c r="R180" s="276">
        <f t="shared" si="217"/>
        <v>119</v>
      </c>
      <c r="S180" s="84">
        <f t="shared" si="217"/>
        <v>7.14</v>
      </c>
      <c r="T180" s="83">
        <f>SUM(T176:T179)</f>
        <v>0</v>
      </c>
      <c r="U180" s="84">
        <f>SUM(U176:U179)</f>
        <v>0</v>
      </c>
      <c r="V180" s="82">
        <f t="shared" ref="V180:W180" si="218">SUM(V176:V179)</f>
        <v>0</v>
      </c>
      <c r="W180" s="84">
        <f t="shared" si="218"/>
        <v>0</v>
      </c>
      <c r="X180" s="88"/>
      <c r="Y180" s="276">
        <f t="shared" ref="Y180:AB180" si="219">SUM(Y176:Y179)</f>
        <v>119</v>
      </c>
      <c r="Z180" s="84">
        <f t="shared" si="219"/>
        <v>7.14</v>
      </c>
      <c r="AA180" s="276">
        <f t="shared" si="219"/>
        <v>119</v>
      </c>
      <c r="AB180" s="84">
        <f t="shared" si="219"/>
        <v>7.14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20">E182/C182*100</f>
        <v>#DIV/0!</v>
      </c>
      <c r="H182" s="18" t="e">
        <f t="shared" si="220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21">O182*P182</f>
        <v>0</v>
      </c>
      <c r="R182" s="92">
        <f t="shared" ref="R182:R185" si="222">P182</f>
        <v>0</v>
      </c>
      <c r="S182" s="18">
        <f t="shared" ref="S182:S185" si="223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4">X182*Y182</f>
        <v>0</v>
      </c>
      <c r="AA182" s="14">
        <f t="shared" ref="AA182:AA185" si="225">Y182</f>
        <v>0</v>
      </c>
      <c r="AB182" s="18">
        <f t="shared" ref="AB182:AB185" si="226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20"/>
        <v>#DIV/0!</v>
      </c>
      <c r="H183" s="18" t="e">
        <f t="shared" si="220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21"/>
        <v>0</v>
      </c>
      <c r="R183" s="92">
        <f t="shared" si="222"/>
        <v>0</v>
      </c>
      <c r="S183" s="18">
        <f t="shared" si="223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4"/>
        <v>0</v>
      </c>
      <c r="AA183" s="14">
        <f t="shared" si="225"/>
        <v>0</v>
      </c>
      <c r="AB183" s="18">
        <f t="shared" si="226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20"/>
        <v>#DIV/0!</v>
      </c>
      <c r="H184" s="18" t="e">
        <f t="shared" si="220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21"/>
        <v>0</v>
      </c>
      <c r="R184" s="92">
        <f t="shared" si="222"/>
        <v>0</v>
      </c>
      <c r="S184" s="18">
        <f t="shared" si="223"/>
        <v>0</v>
      </c>
      <c r="T184" s="16"/>
      <c r="U184" s="18"/>
      <c r="V184" s="16"/>
      <c r="W184" s="18"/>
      <c r="X184" s="21">
        <v>0.1</v>
      </c>
      <c r="Y184" s="14"/>
      <c r="Z184" s="18">
        <f t="shared" si="224"/>
        <v>0</v>
      </c>
      <c r="AA184" s="14">
        <f t="shared" si="225"/>
        <v>0</v>
      </c>
      <c r="AB184" s="18">
        <f t="shared" si="226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20"/>
        <v>#DIV/0!</v>
      </c>
      <c r="H185" s="18" t="e">
        <f t="shared" si="220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21"/>
        <v>0</v>
      </c>
      <c r="R185" s="92">
        <f t="shared" si="222"/>
        <v>0</v>
      </c>
      <c r="S185" s="18">
        <f t="shared" si="223"/>
        <v>0</v>
      </c>
      <c r="T185" s="16"/>
      <c r="U185" s="18"/>
      <c r="V185" s="16"/>
      <c r="W185" s="18"/>
      <c r="X185" s="21">
        <v>0.05</v>
      </c>
      <c r="Y185" s="14"/>
      <c r="Z185" s="18">
        <f t="shared" si="224"/>
        <v>0</v>
      </c>
      <c r="AA185" s="14">
        <f t="shared" si="225"/>
        <v>0</v>
      </c>
      <c r="AB185" s="18">
        <f t="shared" si="226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7">SUM(I182:I185)</f>
        <v>0</v>
      </c>
      <c r="J186" s="84">
        <f t="shared" si="227"/>
        <v>0</v>
      </c>
      <c r="K186" s="83">
        <f t="shared" si="227"/>
        <v>0</v>
      </c>
      <c r="L186" s="84">
        <f t="shared" si="227"/>
        <v>0</v>
      </c>
      <c r="M186" s="82">
        <f t="shared" ref="M186:N186" si="228">SUM(M182:M185)</f>
        <v>0</v>
      </c>
      <c r="N186" s="84">
        <f t="shared" si="228"/>
        <v>0</v>
      </c>
      <c r="O186" s="88"/>
      <c r="P186" s="276">
        <f t="shared" ref="P186:U186" si="229">SUM(P182:P185)</f>
        <v>0</v>
      </c>
      <c r="Q186" s="84">
        <f t="shared" si="229"/>
        <v>0</v>
      </c>
      <c r="R186" s="276">
        <f t="shared" si="229"/>
        <v>0</v>
      </c>
      <c r="S186" s="84">
        <f t="shared" si="229"/>
        <v>0</v>
      </c>
      <c r="T186" s="83">
        <f t="shared" si="229"/>
        <v>0</v>
      </c>
      <c r="U186" s="84">
        <f t="shared" si="229"/>
        <v>0</v>
      </c>
      <c r="V186" s="82">
        <f t="shared" ref="V186:W186" si="230">SUM(V182:V185)</f>
        <v>0</v>
      </c>
      <c r="W186" s="84">
        <f t="shared" si="230"/>
        <v>0</v>
      </c>
      <c r="X186" s="88"/>
      <c r="Y186" s="276">
        <f t="shared" ref="Y186:AB186" si="231">SUM(Y182:Y185)</f>
        <v>0</v>
      </c>
      <c r="Z186" s="84">
        <f t="shared" si="231"/>
        <v>0</v>
      </c>
      <c r="AA186" s="276">
        <f t="shared" si="231"/>
        <v>0</v>
      </c>
      <c r="AB186" s="84">
        <f t="shared" si="231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2">E188/C188*100</f>
        <v>#DIV/0!</v>
      </c>
      <c r="H188" s="18" t="e">
        <f t="shared" si="232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3">O188*P188</f>
        <v>0</v>
      </c>
      <c r="R188" s="92">
        <f t="shared" ref="R188:R191" si="234">P188</f>
        <v>0</v>
      </c>
      <c r="S188" s="18">
        <f t="shared" ref="S188:S191" si="235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6">X188*Y188</f>
        <v>0</v>
      </c>
      <c r="AA188" s="14">
        <f t="shared" ref="AA188:AA191" si="237">Y188</f>
        <v>0</v>
      </c>
      <c r="AB188" s="18">
        <f t="shared" ref="AB188:AB191" si="238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2"/>
        <v>#DIV/0!</v>
      </c>
      <c r="H189" s="18" t="e">
        <f t="shared" si="232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3"/>
        <v>0</v>
      </c>
      <c r="R189" s="92">
        <f t="shared" si="234"/>
        <v>0</v>
      </c>
      <c r="S189" s="18">
        <f t="shared" si="235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6"/>
        <v>0</v>
      </c>
      <c r="AA189" s="14">
        <f t="shared" si="237"/>
        <v>0</v>
      </c>
      <c r="AB189" s="18">
        <f t="shared" si="238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2"/>
        <v>#DIV/0!</v>
      </c>
      <c r="H190" s="18" t="e">
        <f t="shared" si="232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3"/>
        <v>0</v>
      </c>
      <c r="R190" s="92">
        <f t="shared" si="234"/>
        <v>0</v>
      </c>
      <c r="S190" s="18">
        <f t="shared" si="235"/>
        <v>0</v>
      </c>
      <c r="T190" s="16"/>
      <c r="U190" s="18"/>
      <c r="V190" s="16"/>
      <c r="W190" s="18"/>
      <c r="X190" s="21">
        <v>0.03</v>
      </c>
      <c r="Y190" s="14"/>
      <c r="Z190" s="18">
        <f t="shared" si="236"/>
        <v>0</v>
      </c>
      <c r="AA190" s="14">
        <f t="shared" si="237"/>
        <v>0</v>
      </c>
      <c r="AB190" s="18">
        <f t="shared" si="238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2"/>
        <v>#DIV/0!</v>
      </c>
      <c r="H191" s="18" t="e">
        <f t="shared" si="232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3"/>
        <v>0</v>
      </c>
      <c r="R191" s="92">
        <f t="shared" si="234"/>
        <v>0</v>
      </c>
      <c r="S191" s="18">
        <f t="shared" si="235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6"/>
        <v>0</v>
      </c>
      <c r="AA191" s="14">
        <f t="shared" si="237"/>
        <v>0</v>
      </c>
      <c r="AB191" s="18">
        <f t="shared" si="238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9">SUM(I188:I191)</f>
        <v>0</v>
      </c>
      <c r="J192" s="84">
        <f t="shared" si="239"/>
        <v>0</v>
      </c>
      <c r="K192" s="83">
        <f t="shared" si="239"/>
        <v>0</v>
      </c>
      <c r="L192" s="84">
        <f t="shared" si="239"/>
        <v>0</v>
      </c>
      <c r="M192" s="82">
        <f t="shared" ref="M192:N192" si="240">SUM(M188:M191)</f>
        <v>0</v>
      </c>
      <c r="N192" s="84">
        <f t="shared" si="240"/>
        <v>0</v>
      </c>
      <c r="O192" s="88"/>
      <c r="P192" s="276">
        <f t="shared" ref="P192:S192" si="241">SUM(P188:P191)</f>
        <v>0</v>
      </c>
      <c r="Q192" s="84">
        <f t="shared" si="241"/>
        <v>0</v>
      </c>
      <c r="R192" s="276">
        <f t="shared" si="241"/>
        <v>0</v>
      </c>
      <c r="S192" s="84">
        <f t="shared" si="241"/>
        <v>0</v>
      </c>
      <c r="T192" s="83">
        <f>SUM(T188:T191)</f>
        <v>0</v>
      </c>
      <c r="U192" s="84">
        <f>SUM(U188:U191)</f>
        <v>0</v>
      </c>
      <c r="V192" s="82">
        <f t="shared" ref="V192:W192" si="242">SUM(V188:V191)</f>
        <v>0</v>
      </c>
      <c r="W192" s="84">
        <f t="shared" si="242"/>
        <v>0</v>
      </c>
      <c r="X192" s="88"/>
      <c r="Y192" s="276">
        <f t="shared" ref="Y192:AB192" si="243">SUM(Y188:Y191)</f>
        <v>0</v>
      </c>
      <c r="Z192" s="84">
        <f t="shared" si="243"/>
        <v>0</v>
      </c>
      <c r="AA192" s="276">
        <f t="shared" si="243"/>
        <v>0</v>
      </c>
      <c r="AB192" s="84">
        <f t="shared" si="243"/>
        <v>0</v>
      </c>
    </row>
    <row r="193" spans="1:28" s="50" customFormat="1">
      <c r="A193" s="46"/>
      <c r="B193" s="82" t="s">
        <v>10</v>
      </c>
      <c r="C193" s="83">
        <f>C156+C162+C168+C174+C180+C186+C192</f>
        <v>455</v>
      </c>
      <c r="D193" s="84">
        <f>D156+D162+D168+D174+D180+D186+D192</f>
        <v>27.3</v>
      </c>
      <c r="E193" s="83">
        <f>E156+E162+E168+E174+E180+E186+E192</f>
        <v>422</v>
      </c>
      <c r="F193" s="84">
        <f>F156+F162+F168+F174+F180+F186+F192</f>
        <v>0</v>
      </c>
      <c r="G193" s="82"/>
      <c r="H193" s="82"/>
      <c r="I193" s="83">
        <f t="shared" ref="I193:L193" si="244">I156+I162+I168+I174+I180+I186+I192</f>
        <v>0</v>
      </c>
      <c r="J193" s="84">
        <f t="shared" si="244"/>
        <v>0</v>
      </c>
      <c r="K193" s="83">
        <f t="shared" si="244"/>
        <v>0</v>
      </c>
      <c r="L193" s="84">
        <f t="shared" si="244"/>
        <v>0</v>
      </c>
      <c r="M193" s="82">
        <f t="shared" ref="M193:N193" si="245">M156+M162+M168+M174+M180+M186+M192</f>
        <v>0</v>
      </c>
      <c r="N193" s="84">
        <f t="shared" si="245"/>
        <v>0</v>
      </c>
      <c r="O193" s="88"/>
      <c r="P193" s="276">
        <f t="shared" ref="P193:S193" si="246">P156+P162+P168+P174+P180+P186+P192</f>
        <v>422</v>
      </c>
      <c r="Q193" s="84">
        <f t="shared" si="246"/>
        <v>16.23</v>
      </c>
      <c r="R193" s="276">
        <f t="shared" si="246"/>
        <v>422</v>
      </c>
      <c r="S193" s="84">
        <f t="shared" si="246"/>
        <v>16.23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7">V156+V162+V168+V174+V180+V186+V192</f>
        <v>0</v>
      </c>
      <c r="W193" s="84">
        <f t="shared" si="247"/>
        <v>0</v>
      </c>
      <c r="X193" s="88"/>
      <c r="Y193" s="276">
        <f t="shared" ref="Y193:AB193" si="248">Y156+Y162+Y168+Y174+Y180+Y186+Y192</f>
        <v>422</v>
      </c>
      <c r="Z193" s="84">
        <f t="shared" si="248"/>
        <v>16.23</v>
      </c>
      <c r="AA193" s="276">
        <f t="shared" si="248"/>
        <v>422</v>
      </c>
      <c r="AB193" s="84">
        <f t="shared" si="248"/>
        <v>16.23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9">E197/C197*100</f>
        <v>#DIV/0!</v>
      </c>
      <c r="H197" s="212" t="e">
        <f t="shared" si="249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20884</v>
      </c>
      <c r="Q197" s="212">
        <f t="shared" ref="Q197:Q205" si="250">O197*P197</f>
        <v>31.326000000000001</v>
      </c>
      <c r="R197" s="313">
        <f t="shared" ref="R197:R205" si="251">P197</f>
        <v>20884</v>
      </c>
      <c r="S197" s="212">
        <f t="shared" ref="S197:S205" si="252">L197+Q197</f>
        <v>31.326000000000001</v>
      </c>
      <c r="T197" s="335"/>
      <c r="U197" s="212"/>
      <c r="V197" s="335"/>
      <c r="W197" s="212"/>
      <c r="X197" s="338">
        <v>1.5E-3</v>
      </c>
      <c r="Y197" s="214">
        <v>20884</v>
      </c>
      <c r="Z197" s="212">
        <f t="shared" ref="Z197:Z205" si="253">X197*Y197</f>
        <v>31.326000000000001</v>
      </c>
      <c r="AA197" s="214">
        <f t="shared" ref="AA197:AA205" si="254">Y197</f>
        <v>20884</v>
      </c>
      <c r="AB197" s="212">
        <f t="shared" ref="AB197:AB205" si="255">U197+Z197</f>
        <v>31.326000000000001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9"/>
        <v>#DIV/0!</v>
      </c>
      <c r="H198" s="212" t="e">
        <f t="shared" si="249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24</v>
      </c>
      <c r="Q198" s="212">
        <f t="shared" si="250"/>
        <v>3.6000000000000004E-2</v>
      </c>
      <c r="R198" s="313">
        <f t="shared" si="251"/>
        <v>24</v>
      </c>
      <c r="S198" s="212">
        <f t="shared" si="252"/>
        <v>3.6000000000000004E-2</v>
      </c>
      <c r="T198" s="335"/>
      <c r="U198" s="212"/>
      <c r="V198" s="335"/>
      <c r="W198" s="212"/>
      <c r="X198" s="338">
        <v>1.5E-3</v>
      </c>
      <c r="Y198" s="214">
        <v>24</v>
      </c>
      <c r="Z198" s="212">
        <f t="shared" si="253"/>
        <v>3.6000000000000004E-2</v>
      </c>
      <c r="AA198" s="214">
        <f t="shared" si="254"/>
        <v>24</v>
      </c>
      <c r="AB198" s="212">
        <f t="shared" si="255"/>
        <v>3.6000000000000004E-2</v>
      </c>
    </row>
    <row r="199" spans="1:28" s="339" customFormat="1">
      <c r="A199" s="211"/>
      <c r="B199" s="335" t="s">
        <v>126</v>
      </c>
      <c r="C199" s="336">
        <v>7</v>
      </c>
      <c r="D199" s="212">
        <f>C199*0.0015</f>
        <v>1.0500000000000001E-2</v>
      </c>
      <c r="E199" s="336"/>
      <c r="F199" s="212"/>
      <c r="G199" s="211">
        <f t="shared" si="249"/>
        <v>0</v>
      </c>
      <c r="H199" s="212">
        <f t="shared" si="249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17</v>
      </c>
      <c r="Q199" s="212">
        <f t="shared" si="250"/>
        <v>2.5500000000000002E-2</v>
      </c>
      <c r="R199" s="313">
        <f t="shared" si="251"/>
        <v>17</v>
      </c>
      <c r="S199" s="212">
        <f t="shared" si="252"/>
        <v>2.5500000000000002E-2</v>
      </c>
      <c r="T199" s="335"/>
      <c r="U199" s="212"/>
      <c r="V199" s="335"/>
      <c r="W199" s="212"/>
      <c r="X199" s="338">
        <v>1.5E-3</v>
      </c>
      <c r="Y199" s="214">
        <v>17</v>
      </c>
      <c r="Z199" s="212">
        <f t="shared" si="253"/>
        <v>2.5500000000000002E-2</v>
      </c>
      <c r="AA199" s="214">
        <f t="shared" si="254"/>
        <v>17</v>
      </c>
      <c r="AB199" s="212">
        <f t="shared" si="255"/>
        <v>2.5500000000000002E-2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9"/>
        <v>#DIV/0!</v>
      </c>
      <c r="H200" s="212" t="e">
        <f t="shared" si="249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32305</v>
      </c>
      <c r="Q200" s="212">
        <f t="shared" si="250"/>
        <v>48.457500000000003</v>
      </c>
      <c r="R200" s="313">
        <f t="shared" si="251"/>
        <v>32305</v>
      </c>
      <c r="S200" s="212">
        <f t="shared" si="252"/>
        <v>48.457500000000003</v>
      </c>
      <c r="T200" s="335"/>
      <c r="U200" s="212"/>
      <c r="V200" s="335"/>
      <c r="W200" s="212"/>
      <c r="X200" s="338">
        <v>1.5E-3</v>
      </c>
      <c r="Y200" s="214">
        <v>32305</v>
      </c>
      <c r="Z200" s="212">
        <f t="shared" si="253"/>
        <v>48.457500000000003</v>
      </c>
      <c r="AA200" s="214">
        <f t="shared" si="254"/>
        <v>32305</v>
      </c>
      <c r="AB200" s="212">
        <f t="shared" si="255"/>
        <v>48.457500000000003</v>
      </c>
    </row>
    <row r="201" spans="1:28" s="339" customFormat="1">
      <c r="A201" s="211"/>
      <c r="B201" s="335" t="s">
        <v>128</v>
      </c>
      <c r="C201" s="336">
        <v>34</v>
      </c>
      <c r="D201" s="212">
        <f>C201*0.0015</f>
        <v>5.1000000000000004E-2</v>
      </c>
      <c r="E201" s="336"/>
      <c r="F201" s="212"/>
      <c r="G201" s="211">
        <f t="shared" si="249"/>
        <v>0</v>
      </c>
      <c r="H201" s="212">
        <f t="shared" si="249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29</v>
      </c>
      <c r="Q201" s="212">
        <f t="shared" si="250"/>
        <v>4.3500000000000004E-2</v>
      </c>
      <c r="R201" s="313">
        <f t="shared" si="251"/>
        <v>29</v>
      </c>
      <c r="S201" s="212">
        <f t="shared" si="252"/>
        <v>4.3500000000000004E-2</v>
      </c>
      <c r="T201" s="335"/>
      <c r="U201" s="212"/>
      <c r="V201" s="335"/>
      <c r="W201" s="212"/>
      <c r="X201" s="338">
        <v>1.5E-3</v>
      </c>
      <c r="Y201" s="214">
        <v>29</v>
      </c>
      <c r="Z201" s="212">
        <f t="shared" si="253"/>
        <v>4.3500000000000004E-2</v>
      </c>
      <c r="AA201" s="214">
        <f t="shared" si="254"/>
        <v>29</v>
      </c>
      <c r="AB201" s="212">
        <f t="shared" si="255"/>
        <v>4.3500000000000004E-2</v>
      </c>
    </row>
    <row r="202" spans="1:28" s="339" customFormat="1">
      <c r="A202" s="211"/>
      <c r="B202" s="335" t="s">
        <v>129</v>
      </c>
      <c r="C202" s="336">
        <v>32</v>
      </c>
      <c r="D202" s="212">
        <f>C202*0.0015</f>
        <v>4.8000000000000001E-2</v>
      </c>
      <c r="E202" s="336"/>
      <c r="F202" s="212"/>
      <c r="G202" s="211">
        <f t="shared" si="249"/>
        <v>0</v>
      </c>
      <c r="H202" s="212">
        <f t="shared" si="249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36</v>
      </c>
      <c r="Q202" s="212">
        <f t="shared" si="250"/>
        <v>5.3999999999999999E-2</v>
      </c>
      <c r="R202" s="313">
        <f t="shared" si="251"/>
        <v>36</v>
      </c>
      <c r="S202" s="212">
        <f t="shared" si="252"/>
        <v>5.3999999999999999E-2</v>
      </c>
      <c r="T202" s="335"/>
      <c r="U202" s="212"/>
      <c r="V202" s="335"/>
      <c r="W202" s="212"/>
      <c r="X202" s="338">
        <v>1.5E-3</v>
      </c>
      <c r="Y202" s="214">
        <v>36</v>
      </c>
      <c r="Z202" s="212">
        <f t="shared" si="253"/>
        <v>5.3999999999999999E-2</v>
      </c>
      <c r="AA202" s="214">
        <f t="shared" si="254"/>
        <v>36</v>
      </c>
      <c r="AB202" s="212">
        <f t="shared" si="255"/>
        <v>5.3999999999999999E-2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9"/>
        <v>#DIV/0!</v>
      </c>
      <c r="H203" s="212" t="e">
        <f t="shared" si="249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36193</v>
      </c>
      <c r="Q203" s="212">
        <f t="shared" si="250"/>
        <v>90.482500000000002</v>
      </c>
      <c r="R203" s="313">
        <f t="shared" si="251"/>
        <v>36193</v>
      </c>
      <c r="S203" s="212">
        <f t="shared" si="252"/>
        <v>90.482500000000002</v>
      </c>
      <c r="T203" s="335"/>
      <c r="U203" s="212"/>
      <c r="V203" s="335"/>
      <c r="W203" s="212"/>
      <c r="X203" s="338">
        <v>2.5000000000000001E-3</v>
      </c>
      <c r="Y203" s="214">
        <v>36193</v>
      </c>
      <c r="Z203" s="212">
        <f t="shared" si="253"/>
        <v>90.482500000000002</v>
      </c>
      <c r="AA203" s="214">
        <f t="shared" si="254"/>
        <v>36193</v>
      </c>
      <c r="AB203" s="212">
        <f t="shared" si="255"/>
        <v>90.482500000000002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97</v>
      </c>
      <c r="D204" s="212">
        <f>C204*0.0025</f>
        <v>0.24249999999999999</v>
      </c>
      <c r="E204" s="336"/>
      <c r="F204" s="212"/>
      <c r="G204" s="211">
        <f t="shared" si="249"/>
        <v>0</v>
      </c>
      <c r="H204" s="212">
        <f t="shared" si="249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36</v>
      </c>
      <c r="Q204" s="212">
        <f t="shared" si="250"/>
        <v>0.09</v>
      </c>
      <c r="R204" s="313">
        <f t="shared" si="251"/>
        <v>36</v>
      </c>
      <c r="S204" s="212">
        <f t="shared" si="252"/>
        <v>0.09</v>
      </c>
      <c r="T204" s="335"/>
      <c r="U204" s="212"/>
      <c r="V204" s="335"/>
      <c r="W204" s="212"/>
      <c r="X204" s="338">
        <v>2.5000000000000001E-3</v>
      </c>
      <c r="Y204" s="214">
        <v>36</v>
      </c>
      <c r="Z204" s="212">
        <f t="shared" si="253"/>
        <v>0.09</v>
      </c>
      <c r="AA204" s="214">
        <f t="shared" si="254"/>
        <v>36</v>
      </c>
      <c r="AB204" s="212">
        <f t="shared" si="255"/>
        <v>0.09</v>
      </c>
    </row>
    <row r="205" spans="1:28">
      <c r="A205" s="8">
        <f>+A204+0.01</f>
        <v>7.0399999999999991</v>
      </c>
      <c r="B205" s="16" t="s">
        <v>132</v>
      </c>
      <c r="C205" s="17">
        <v>30</v>
      </c>
      <c r="D205" s="18">
        <f>C205*0.0025</f>
        <v>7.4999999999999997E-2</v>
      </c>
      <c r="E205" s="17"/>
      <c r="F205" s="18"/>
      <c r="G205" s="8">
        <f t="shared" si="249"/>
        <v>0</v>
      </c>
      <c r="H205" s="18">
        <f t="shared" si="249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85</v>
      </c>
      <c r="Q205" s="18">
        <f t="shared" si="250"/>
        <v>0.21249999999999999</v>
      </c>
      <c r="R205" s="92">
        <f t="shared" si="251"/>
        <v>85</v>
      </c>
      <c r="S205" s="18">
        <f t="shared" si="252"/>
        <v>0.21249999999999999</v>
      </c>
      <c r="T205" s="16"/>
      <c r="U205" s="18"/>
      <c r="V205" s="16"/>
      <c r="W205" s="18"/>
      <c r="X205" s="21">
        <v>2.5000000000000001E-3</v>
      </c>
      <c r="Y205" s="14">
        <v>85</v>
      </c>
      <c r="Z205" s="18">
        <f t="shared" si="253"/>
        <v>0.21249999999999999</v>
      </c>
      <c r="AA205" s="14">
        <f t="shared" si="254"/>
        <v>85</v>
      </c>
      <c r="AB205" s="18">
        <f t="shared" si="255"/>
        <v>0.21249999999999999</v>
      </c>
    </row>
    <row r="206" spans="1:28" s="50" customFormat="1">
      <c r="A206" s="46"/>
      <c r="B206" s="82" t="s">
        <v>104</v>
      </c>
      <c r="C206" s="83">
        <f>SUM(C197:C205)</f>
        <v>200</v>
      </c>
      <c r="D206" s="84">
        <f>SUM(D197:D205)</f>
        <v>0.42699999999999999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6">SUM(I197:I205)</f>
        <v>0</v>
      </c>
      <c r="J206" s="84">
        <f t="shared" si="256"/>
        <v>0</v>
      </c>
      <c r="K206" s="83">
        <f t="shared" si="256"/>
        <v>0</v>
      </c>
      <c r="L206" s="84">
        <f t="shared" si="256"/>
        <v>0</v>
      </c>
      <c r="M206" s="82">
        <f t="shared" ref="M206:N206" si="257">SUM(M197:M205)</f>
        <v>0</v>
      </c>
      <c r="N206" s="84">
        <f t="shared" si="257"/>
        <v>0</v>
      </c>
      <c r="O206" s="88"/>
      <c r="P206" s="276">
        <f t="shared" ref="P206:S206" si="258">SUM(P197:P205)</f>
        <v>89609</v>
      </c>
      <c r="Q206" s="84">
        <f t="shared" si="258"/>
        <v>170.72750000000002</v>
      </c>
      <c r="R206" s="276">
        <f t="shared" si="258"/>
        <v>89609</v>
      </c>
      <c r="S206" s="84">
        <f t="shared" si="258"/>
        <v>170.72750000000002</v>
      </c>
      <c r="T206" s="83">
        <f>SUM(T197:T205)</f>
        <v>0</v>
      </c>
      <c r="U206" s="84">
        <f>SUM(U197:U205)</f>
        <v>0</v>
      </c>
      <c r="V206" s="82">
        <f t="shared" ref="V206:W206" si="259">SUM(V197:V205)</f>
        <v>0</v>
      </c>
      <c r="W206" s="84">
        <f t="shared" si="259"/>
        <v>0</v>
      </c>
      <c r="X206" s="88"/>
      <c r="Y206" s="276">
        <f t="shared" ref="Y206:AB206" si="260">SUM(Y197:Y205)</f>
        <v>89609</v>
      </c>
      <c r="Z206" s="84">
        <f t="shared" si="260"/>
        <v>170.72750000000002</v>
      </c>
      <c r="AA206" s="276">
        <f t="shared" si="260"/>
        <v>89609</v>
      </c>
      <c r="AB206" s="84">
        <f t="shared" si="260"/>
        <v>170.72750000000002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44693</v>
      </c>
      <c r="D208" s="18">
        <v>178.77199999999999</v>
      </c>
      <c r="E208" s="17">
        <f>C208</f>
        <v>44693</v>
      </c>
      <c r="F208" s="18">
        <f>D208</f>
        <v>178.77199999999999</v>
      </c>
      <c r="G208" s="8">
        <f t="shared" ref="G208:H211" si="261">E208/C208*100</f>
        <v>100</v>
      </c>
      <c r="H208" s="18">
        <f t="shared" si="261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41647</v>
      </c>
      <c r="Q208" s="18">
        <f t="shared" ref="Q208:Q211" si="262">O208*P208</f>
        <v>166.58799999999999</v>
      </c>
      <c r="R208" s="92">
        <f t="shared" ref="R208:R211" si="263">P208</f>
        <v>41647</v>
      </c>
      <c r="S208" s="18">
        <f t="shared" ref="S208:S211" si="264">L208+Q208</f>
        <v>166.58799999999999</v>
      </c>
      <c r="T208" s="16"/>
      <c r="U208" s="18"/>
      <c r="V208" s="16"/>
      <c r="W208" s="18"/>
      <c r="X208" s="21">
        <v>4.0000000000000001E-3</v>
      </c>
      <c r="Y208" s="14">
        <v>41647</v>
      </c>
      <c r="Z208" s="18">
        <f t="shared" ref="Z208:Z211" si="265">X208*Y208</f>
        <v>166.58799999999999</v>
      </c>
      <c r="AA208" s="14">
        <f t="shared" ref="AA208:AA211" si="266">Y208</f>
        <v>41647</v>
      </c>
      <c r="AB208" s="18">
        <f t="shared" ref="AB208:AB211" si="267">U208+Z208</f>
        <v>166.58799999999999</v>
      </c>
    </row>
    <row r="209" spans="1:28">
      <c r="A209" s="8">
        <f>+A208+0.01</f>
        <v>8.02</v>
      </c>
      <c r="B209" s="16" t="s">
        <v>135</v>
      </c>
      <c r="C209" s="17">
        <v>12412</v>
      </c>
      <c r="D209" s="18">
        <v>49.648000000000003</v>
      </c>
      <c r="E209" s="17">
        <f t="shared" ref="E209:F211" si="268">C209</f>
        <v>12412</v>
      </c>
      <c r="F209" s="18">
        <f t="shared" si="268"/>
        <v>49.648000000000003</v>
      </c>
      <c r="G209" s="8">
        <f t="shared" si="261"/>
        <v>100</v>
      </c>
      <c r="H209" s="18">
        <f t="shared" si="261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11688</v>
      </c>
      <c r="Q209" s="18">
        <f t="shared" si="262"/>
        <v>46.752000000000002</v>
      </c>
      <c r="R209" s="92">
        <f t="shared" si="263"/>
        <v>11688</v>
      </c>
      <c r="S209" s="18">
        <f t="shared" si="264"/>
        <v>46.752000000000002</v>
      </c>
      <c r="T209" s="16"/>
      <c r="U209" s="18"/>
      <c r="V209" s="16"/>
      <c r="W209" s="18"/>
      <c r="X209" s="21">
        <v>4.0000000000000001E-3</v>
      </c>
      <c r="Y209" s="14">
        <v>11688</v>
      </c>
      <c r="Z209" s="18">
        <f t="shared" si="265"/>
        <v>46.752000000000002</v>
      </c>
      <c r="AA209" s="14">
        <f t="shared" si="266"/>
        <v>11688</v>
      </c>
      <c r="AB209" s="18">
        <f t="shared" si="267"/>
        <v>46.752000000000002</v>
      </c>
    </row>
    <row r="210" spans="1:28">
      <c r="A210" s="8">
        <f>+A209+0.01</f>
        <v>8.0299999999999994</v>
      </c>
      <c r="B210" s="16" t="s">
        <v>136</v>
      </c>
      <c r="C210" s="17">
        <v>8290</v>
      </c>
      <c r="D210" s="18">
        <v>33.160000000000004</v>
      </c>
      <c r="E210" s="17">
        <f t="shared" si="268"/>
        <v>8290</v>
      </c>
      <c r="F210" s="18">
        <f t="shared" si="268"/>
        <v>33.160000000000004</v>
      </c>
      <c r="G210" s="8">
        <f t="shared" si="261"/>
        <v>100</v>
      </c>
      <c r="H210" s="18">
        <f t="shared" si="261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7711</v>
      </c>
      <c r="Q210" s="18">
        <f t="shared" si="262"/>
        <v>30.844000000000001</v>
      </c>
      <c r="R210" s="92">
        <f t="shared" si="263"/>
        <v>7711</v>
      </c>
      <c r="S210" s="18">
        <f t="shared" si="264"/>
        <v>30.844000000000001</v>
      </c>
      <c r="T210" s="16"/>
      <c r="U210" s="18"/>
      <c r="V210" s="16"/>
      <c r="W210" s="18"/>
      <c r="X210" s="21">
        <v>4.0000000000000001E-3</v>
      </c>
      <c r="Y210" s="14">
        <v>7711</v>
      </c>
      <c r="Z210" s="18">
        <f t="shared" si="265"/>
        <v>30.844000000000001</v>
      </c>
      <c r="AA210" s="14">
        <f t="shared" si="266"/>
        <v>7711</v>
      </c>
      <c r="AB210" s="18">
        <f t="shared" si="267"/>
        <v>30.844000000000001</v>
      </c>
    </row>
    <row r="211" spans="1:28">
      <c r="A211" s="8">
        <f>+A210+0.01</f>
        <v>8.0399999999999991</v>
      </c>
      <c r="B211" s="16" t="s">
        <v>137</v>
      </c>
      <c r="C211" s="17">
        <v>20948</v>
      </c>
      <c r="D211" s="18">
        <v>83.792000000000002</v>
      </c>
      <c r="E211" s="17">
        <f t="shared" si="268"/>
        <v>20948</v>
      </c>
      <c r="F211" s="18">
        <f t="shared" si="268"/>
        <v>83.792000000000002</v>
      </c>
      <c r="G211" s="8">
        <f t="shared" si="261"/>
        <v>100</v>
      </c>
      <c r="H211" s="18">
        <f t="shared" si="261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19924</v>
      </c>
      <c r="Q211" s="18">
        <f t="shared" si="262"/>
        <v>79.695999999999998</v>
      </c>
      <c r="R211" s="92">
        <f t="shared" si="263"/>
        <v>19924</v>
      </c>
      <c r="S211" s="18">
        <f t="shared" si="264"/>
        <v>79.695999999999998</v>
      </c>
      <c r="T211" s="16"/>
      <c r="U211" s="18"/>
      <c r="V211" s="16"/>
      <c r="W211" s="18"/>
      <c r="X211" s="21">
        <v>4.0000000000000001E-3</v>
      </c>
      <c r="Y211" s="14">
        <v>19924</v>
      </c>
      <c r="Z211" s="18">
        <f t="shared" si="265"/>
        <v>79.695999999999998</v>
      </c>
      <c r="AA211" s="14">
        <f t="shared" si="266"/>
        <v>19924</v>
      </c>
      <c r="AB211" s="18">
        <f t="shared" si="267"/>
        <v>79.695999999999998</v>
      </c>
    </row>
    <row r="212" spans="1:28" s="50" customFormat="1">
      <c r="A212" s="46"/>
      <c r="B212" s="82" t="s">
        <v>106</v>
      </c>
      <c r="C212" s="83">
        <f>SUM(C208:C211)</f>
        <v>86343</v>
      </c>
      <c r="D212" s="84">
        <f>SUM(D208:D211)</f>
        <v>345.37199999999996</v>
      </c>
      <c r="E212" s="83">
        <f>SUM(E208:E211)</f>
        <v>86343</v>
      </c>
      <c r="F212" s="84">
        <f>SUM(F208:F211)</f>
        <v>345.37199999999996</v>
      </c>
      <c r="G212" s="82"/>
      <c r="H212" s="82"/>
      <c r="I212" s="83">
        <f t="shared" ref="I212:L212" si="269">SUM(I208:I211)</f>
        <v>0</v>
      </c>
      <c r="J212" s="84">
        <f t="shared" si="269"/>
        <v>0</v>
      </c>
      <c r="K212" s="83">
        <f t="shared" si="269"/>
        <v>0</v>
      </c>
      <c r="L212" s="84">
        <f t="shared" si="269"/>
        <v>0</v>
      </c>
      <c r="M212" s="82">
        <f t="shared" ref="M212:N212" si="270">SUM(M208:M211)</f>
        <v>0</v>
      </c>
      <c r="N212" s="84">
        <f t="shared" si="270"/>
        <v>0</v>
      </c>
      <c r="O212" s="88"/>
      <c r="P212" s="276">
        <f t="shared" ref="P212:S212" si="271">SUM(P208:P211)</f>
        <v>80970</v>
      </c>
      <c r="Q212" s="84">
        <f t="shared" si="271"/>
        <v>323.88</v>
      </c>
      <c r="R212" s="276">
        <f t="shared" si="271"/>
        <v>80970</v>
      </c>
      <c r="S212" s="84">
        <f t="shared" si="271"/>
        <v>323.88</v>
      </c>
      <c r="T212" s="83">
        <f>SUM(T208:T211)</f>
        <v>0</v>
      </c>
      <c r="U212" s="84">
        <f>SUM(U208:U211)</f>
        <v>0</v>
      </c>
      <c r="V212" s="82">
        <f t="shared" ref="V212:W212" si="272">SUM(V208:V211)</f>
        <v>0</v>
      </c>
      <c r="W212" s="84">
        <f t="shared" si="272"/>
        <v>0</v>
      </c>
      <c r="X212" s="88"/>
      <c r="Y212" s="276">
        <f>SUM(Y208:Y211)</f>
        <v>80970</v>
      </c>
      <c r="Z212" s="84">
        <f>SUM(Z208:Z211)</f>
        <v>323.88</v>
      </c>
      <c r="AA212" s="276">
        <f>SUM(AA208:AA211)</f>
        <v>80970</v>
      </c>
      <c r="AB212" s="84">
        <f>SUM(AB208:AB211)</f>
        <v>323.88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3">O214*P214</f>
        <v>0</v>
      </c>
      <c r="R214" s="92">
        <f t="shared" ref="R214:R215" si="274">P214</f>
        <v>0</v>
      </c>
      <c r="S214" s="18">
        <f t="shared" ref="S214:S215" si="275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6">X214*Y214</f>
        <v>0</v>
      </c>
      <c r="AA214" s="14">
        <f t="shared" ref="AA214:AA215" si="277">Y214</f>
        <v>0</v>
      </c>
      <c r="AB214" s="18">
        <f t="shared" ref="AB214:AB215" si="278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3"/>
        <v>0</v>
      </c>
      <c r="R215" s="92">
        <f t="shared" si="274"/>
        <v>0</v>
      </c>
      <c r="S215" s="18">
        <f t="shared" si="275"/>
        <v>0</v>
      </c>
      <c r="T215" s="16"/>
      <c r="U215" s="18"/>
      <c r="V215" s="16"/>
      <c r="W215" s="18"/>
      <c r="X215" s="21">
        <v>0.5</v>
      </c>
      <c r="Y215" s="14"/>
      <c r="Z215" s="18">
        <f t="shared" si="276"/>
        <v>0</v>
      </c>
      <c r="AA215" s="14">
        <f t="shared" si="277"/>
        <v>0</v>
      </c>
      <c r="AB215" s="18">
        <f t="shared" si="278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9">I214+I215</f>
        <v>0</v>
      </c>
      <c r="J216" s="84">
        <f t="shared" si="279"/>
        <v>0</v>
      </c>
      <c r="K216" s="83">
        <f t="shared" si="279"/>
        <v>0</v>
      </c>
      <c r="L216" s="84">
        <f t="shared" si="279"/>
        <v>0</v>
      </c>
      <c r="M216" s="85">
        <f t="shared" ref="M216:N216" si="280">SUM(M214:M215)</f>
        <v>0</v>
      </c>
      <c r="N216" s="84">
        <f t="shared" si="280"/>
        <v>0</v>
      </c>
      <c r="O216" s="88"/>
      <c r="P216" s="276">
        <f t="shared" ref="P216:S216" si="281">P214+P215</f>
        <v>0</v>
      </c>
      <c r="Q216" s="84">
        <f t="shared" si="281"/>
        <v>0</v>
      </c>
      <c r="R216" s="276">
        <f t="shared" si="281"/>
        <v>0</v>
      </c>
      <c r="S216" s="84">
        <f t="shared" si="281"/>
        <v>0</v>
      </c>
      <c r="T216" s="83">
        <f>T214+T215</f>
        <v>0</v>
      </c>
      <c r="U216" s="84">
        <f>U214+U215</f>
        <v>0</v>
      </c>
      <c r="V216" s="85">
        <f t="shared" ref="V216:W216" si="282">SUM(V214:V215)</f>
        <v>0</v>
      </c>
      <c r="W216" s="84">
        <f t="shared" si="282"/>
        <v>0</v>
      </c>
      <c r="X216" s="88"/>
      <c r="Y216" s="276">
        <f t="shared" ref="Y216:AB216" si="283">Y214+Y215</f>
        <v>0</v>
      </c>
      <c r="Z216" s="84">
        <f t="shared" si="283"/>
        <v>0</v>
      </c>
      <c r="AA216" s="276">
        <f t="shared" si="283"/>
        <v>0</v>
      </c>
      <c r="AB216" s="84">
        <f t="shared" si="283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4">E220/C220*100</f>
        <v>#DIV/0!</v>
      </c>
      <c r="H220" s="18" t="e">
        <f t="shared" si="284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5">O220*P220</f>
        <v>0</v>
      </c>
      <c r="R220" s="92">
        <f t="shared" ref="R220:R236" si="286">P220</f>
        <v>0</v>
      </c>
      <c r="S220" s="18">
        <f t="shared" ref="S220:S236" si="287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8">X220*Y220</f>
        <v>0</v>
      </c>
      <c r="AA220" s="14">
        <f t="shared" ref="AA220:AA236" si="289">Y220</f>
        <v>0</v>
      </c>
      <c r="AB220" s="18">
        <f t="shared" ref="AB220:AB236" si="290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4"/>
        <v>#DIV/0!</v>
      </c>
      <c r="H221" s="18" t="e">
        <f t="shared" si="284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5"/>
        <v>0</v>
      </c>
      <c r="R221" s="92">
        <f t="shared" si="286"/>
        <v>0</v>
      </c>
      <c r="S221" s="18">
        <f t="shared" si="287"/>
        <v>0</v>
      </c>
      <c r="T221" s="146"/>
      <c r="U221" s="148"/>
      <c r="V221" s="146"/>
      <c r="W221" s="148"/>
      <c r="X221" s="151"/>
      <c r="Y221" s="329"/>
      <c r="Z221" s="18">
        <f t="shared" si="288"/>
        <v>0</v>
      </c>
      <c r="AA221" s="14">
        <f t="shared" si="289"/>
        <v>0</v>
      </c>
      <c r="AB221" s="18">
        <f t="shared" si="290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4"/>
        <v>#DIV/0!</v>
      </c>
      <c r="H222" s="18" t="e">
        <f t="shared" si="284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5"/>
        <v>0</v>
      </c>
      <c r="R222" s="92">
        <f t="shared" si="286"/>
        <v>0</v>
      </c>
      <c r="S222" s="18">
        <f t="shared" si="287"/>
        <v>0</v>
      </c>
      <c r="T222" s="152"/>
      <c r="U222" s="154"/>
      <c r="V222" s="152"/>
      <c r="W222" s="154"/>
      <c r="X222" s="157"/>
      <c r="Y222" s="330"/>
      <c r="Z222" s="18">
        <f t="shared" si="288"/>
        <v>0</v>
      </c>
      <c r="AA222" s="14">
        <f t="shared" si="289"/>
        <v>0</v>
      </c>
      <c r="AB222" s="18">
        <f t="shared" si="290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4"/>
        <v>#DIV/0!</v>
      </c>
      <c r="H223" s="18" t="e">
        <f t="shared" si="284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5"/>
        <v>0</v>
      </c>
      <c r="R223" s="92">
        <f t="shared" si="286"/>
        <v>0</v>
      </c>
      <c r="S223" s="18">
        <f t="shared" si="287"/>
        <v>0</v>
      </c>
      <c r="T223" s="141"/>
      <c r="U223" s="143"/>
      <c r="V223" s="141"/>
      <c r="W223" s="143"/>
      <c r="X223" s="145"/>
      <c r="Y223" s="322"/>
      <c r="Z223" s="18">
        <f t="shared" si="288"/>
        <v>0</v>
      </c>
      <c r="AA223" s="14">
        <f t="shared" si="289"/>
        <v>0</v>
      </c>
      <c r="AB223" s="18">
        <f t="shared" si="290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4"/>
        <v>#DIV/0!</v>
      </c>
      <c r="H224" s="18" t="e">
        <f t="shared" si="284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5"/>
        <v>0</v>
      </c>
      <c r="R224" s="92">
        <f t="shared" si="286"/>
        <v>0</v>
      </c>
      <c r="S224" s="18">
        <f t="shared" si="287"/>
        <v>0</v>
      </c>
      <c r="T224" s="146"/>
      <c r="U224" s="148"/>
      <c r="V224" s="146"/>
      <c r="W224" s="148"/>
      <c r="X224" s="151"/>
      <c r="Y224" s="329"/>
      <c r="Z224" s="18">
        <f t="shared" si="288"/>
        <v>0</v>
      </c>
      <c r="AA224" s="14">
        <f t="shared" si="289"/>
        <v>0</v>
      </c>
      <c r="AB224" s="18">
        <f t="shared" si="290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4"/>
        <v>#DIV/0!</v>
      </c>
      <c r="H225" s="18" t="e">
        <f t="shared" si="284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5"/>
        <v>0</v>
      </c>
      <c r="R225" s="92">
        <f t="shared" si="286"/>
        <v>0</v>
      </c>
      <c r="S225" s="18">
        <f t="shared" si="287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8"/>
        <v>0</v>
      </c>
      <c r="AA225" s="14">
        <f t="shared" si="289"/>
        <v>0</v>
      </c>
      <c r="AB225" s="18">
        <f t="shared" si="290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4"/>
        <v>#DIV/0!</v>
      </c>
      <c r="H226" s="18" t="e">
        <f t="shared" si="284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5"/>
        <v>0</v>
      </c>
      <c r="R226" s="92">
        <f t="shared" si="286"/>
        <v>0</v>
      </c>
      <c r="S226" s="18">
        <f t="shared" si="287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8"/>
        <v>0</v>
      </c>
      <c r="AA226" s="14">
        <f t="shared" si="289"/>
        <v>0</v>
      </c>
      <c r="AB226" s="18">
        <f t="shared" si="290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4"/>
        <v>#DIV/0!</v>
      </c>
      <c r="H227" s="18" t="e">
        <f t="shared" si="284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5"/>
        <v>0</v>
      </c>
      <c r="R227" s="92">
        <f t="shared" si="286"/>
        <v>0</v>
      </c>
      <c r="S227" s="18">
        <f t="shared" si="287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8"/>
        <v>0</v>
      </c>
      <c r="AA227" s="14">
        <f t="shared" si="289"/>
        <v>0</v>
      </c>
      <c r="AB227" s="18">
        <f t="shared" si="290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4"/>
        <v>#DIV/0!</v>
      </c>
      <c r="H228" s="18" t="e">
        <f t="shared" si="284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5"/>
        <v>0</v>
      </c>
      <c r="R228" s="92">
        <f t="shared" si="286"/>
        <v>0</v>
      </c>
      <c r="S228" s="18">
        <f t="shared" si="287"/>
        <v>0</v>
      </c>
      <c r="T228" s="150"/>
      <c r="U228" s="148"/>
      <c r="V228" s="150"/>
      <c r="W228" s="148"/>
      <c r="X228" s="151"/>
      <c r="Y228" s="329"/>
      <c r="Z228" s="18">
        <f t="shared" si="288"/>
        <v>0</v>
      </c>
      <c r="AA228" s="14">
        <f t="shared" si="289"/>
        <v>0</v>
      </c>
      <c r="AB228" s="18">
        <f t="shared" si="290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4"/>
        <v>#DIV/0!</v>
      </c>
      <c r="H229" s="18" t="e">
        <f t="shared" si="284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5"/>
        <v>0</v>
      </c>
      <c r="R229" s="92">
        <f t="shared" si="286"/>
        <v>0</v>
      </c>
      <c r="S229" s="18">
        <f t="shared" si="287"/>
        <v>0</v>
      </c>
      <c r="T229" s="150"/>
      <c r="U229" s="148"/>
      <c r="V229" s="150"/>
      <c r="W229" s="148"/>
      <c r="X229" s="151"/>
      <c r="Y229" s="329"/>
      <c r="Z229" s="18">
        <f t="shared" si="288"/>
        <v>0</v>
      </c>
      <c r="AA229" s="14">
        <f t="shared" si="289"/>
        <v>0</v>
      </c>
      <c r="AB229" s="18">
        <f t="shared" si="290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4"/>
        <v>#DIV/0!</v>
      </c>
      <c r="H230" s="18" t="e">
        <f t="shared" si="284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5"/>
        <v>0</v>
      </c>
      <c r="R230" s="92">
        <f t="shared" si="286"/>
        <v>0</v>
      </c>
      <c r="S230" s="18">
        <f t="shared" si="287"/>
        <v>0</v>
      </c>
      <c r="T230" s="150"/>
      <c r="U230" s="148"/>
      <c r="V230" s="150"/>
      <c r="W230" s="148"/>
      <c r="X230" s="151"/>
      <c r="Y230" s="329"/>
      <c r="Z230" s="18">
        <f t="shared" si="288"/>
        <v>0</v>
      </c>
      <c r="AA230" s="14">
        <f t="shared" si="289"/>
        <v>0</v>
      </c>
      <c r="AB230" s="18">
        <f t="shared" si="290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4"/>
        <v>#DIV/0!</v>
      </c>
      <c r="H231" s="18" t="e">
        <f t="shared" si="284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5"/>
        <v>0</v>
      </c>
      <c r="R231" s="92">
        <f t="shared" si="286"/>
        <v>0</v>
      </c>
      <c r="S231" s="18">
        <f t="shared" si="287"/>
        <v>0</v>
      </c>
      <c r="T231" s="150"/>
      <c r="U231" s="148"/>
      <c r="V231" s="150"/>
      <c r="W231" s="148"/>
      <c r="X231" s="151"/>
      <c r="Y231" s="329"/>
      <c r="Z231" s="18">
        <f t="shared" si="288"/>
        <v>0</v>
      </c>
      <c r="AA231" s="14">
        <f t="shared" si="289"/>
        <v>0</v>
      </c>
      <c r="AB231" s="18">
        <f t="shared" si="290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4"/>
        <v>#DIV/0!</v>
      </c>
      <c r="H232" s="18" t="e">
        <f t="shared" si="284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5"/>
        <v>0</v>
      </c>
      <c r="R232" s="92">
        <f t="shared" si="286"/>
        <v>0</v>
      </c>
      <c r="S232" s="18">
        <f t="shared" si="287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8"/>
        <v>0</v>
      </c>
      <c r="AA232" s="14">
        <f t="shared" si="289"/>
        <v>0</v>
      </c>
      <c r="AB232" s="18">
        <f t="shared" si="290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4"/>
        <v>#DIV/0!</v>
      </c>
      <c r="H233" s="18" t="e">
        <f t="shared" si="284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5"/>
        <v>0</v>
      </c>
      <c r="R233" s="92">
        <f t="shared" si="286"/>
        <v>0</v>
      </c>
      <c r="S233" s="18">
        <f t="shared" si="287"/>
        <v>0</v>
      </c>
      <c r="T233" s="152"/>
      <c r="U233" s="154"/>
      <c r="V233" s="152"/>
      <c r="W233" s="154"/>
      <c r="X233" s="157"/>
      <c r="Y233" s="330"/>
      <c r="Z233" s="18">
        <f t="shared" si="288"/>
        <v>0</v>
      </c>
      <c r="AA233" s="14">
        <f t="shared" si="289"/>
        <v>0</v>
      </c>
      <c r="AB233" s="18">
        <f t="shared" si="290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4"/>
        <v>#DIV/0!</v>
      </c>
      <c r="H234" s="18" t="e">
        <f t="shared" si="284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5"/>
        <v>0</v>
      </c>
      <c r="R234" s="92">
        <f t="shared" si="286"/>
        <v>0</v>
      </c>
      <c r="S234" s="18">
        <f t="shared" si="287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8"/>
        <v>0</v>
      </c>
      <c r="AA234" s="14">
        <f t="shared" si="289"/>
        <v>0</v>
      </c>
      <c r="AB234" s="18">
        <f t="shared" si="290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4"/>
        <v>#DIV/0!</v>
      </c>
      <c r="H235" s="18" t="e">
        <f t="shared" si="284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5"/>
        <v>0</v>
      </c>
      <c r="R235" s="92">
        <f t="shared" si="286"/>
        <v>0</v>
      </c>
      <c r="S235" s="18">
        <f t="shared" si="287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8"/>
        <v>0</v>
      </c>
      <c r="AA235" s="14">
        <f t="shared" si="289"/>
        <v>0</v>
      </c>
      <c r="AB235" s="18">
        <f t="shared" si="290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4"/>
        <v>#DIV/0!</v>
      </c>
      <c r="H236" s="18" t="e">
        <f t="shared" si="284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5"/>
        <v>0</v>
      </c>
      <c r="R236" s="92">
        <f t="shared" si="286"/>
        <v>0</v>
      </c>
      <c r="S236" s="18">
        <f t="shared" si="287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8"/>
        <v>0</v>
      </c>
      <c r="AA236" s="14">
        <f t="shared" si="289"/>
        <v>0</v>
      </c>
      <c r="AB236" s="18">
        <f t="shared" si="290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91">SUM(I220:I236)</f>
        <v>0</v>
      </c>
      <c r="J237" s="161">
        <f t="shared" si="291"/>
        <v>0</v>
      </c>
      <c r="K237" s="160">
        <f t="shared" si="291"/>
        <v>0</v>
      </c>
      <c r="L237" s="161">
        <f t="shared" si="291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2">SUM(P220:P236)</f>
        <v>0</v>
      </c>
      <c r="Q237" s="161">
        <f t="shared" si="292"/>
        <v>0</v>
      </c>
      <c r="R237" s="301">
        <f t="shared" si="292"/>
        <v>0</v>
      </c>
      <c r="S237" s="161">
        <f t="shared" si="292"/>
        <v>0</v>
      </c>
      <c r="T237" s="160">
        <f t="shared" si="292"/>
        <v>0</v>
      </c>
      <c r="U237" s="161">
        <f t="shared" si="292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3">SUM(Y220:Y236)</f>
        <v>0</v>
      </c>
      <c r="Z237" s="161">
        <f t="shared" si="293"/>
        <v>0</v>
      </c>
      <c r="AA237" s="301">
        <f t="shared" si="293"/>
        <v>0</v>
      </c>
      <c r="AB237" s="161">
        <f t="shared" si="293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4">I237</f>
        <v>0</v>
      </c>
      <c r="J238" s="161">
        <f t="shared" si="294"/>
        <v>0</v>
      </c>
      <c r="K238" s="160">
        <f t="shared" si="294"/>
        <v>0</v>
      </c>
      <c r="L238" s="161">
        <f t="shared" si="294"/>
        <v>0</v>
      </c>
      <c r="M238" s="159">
        <f t="shared" ref="M238:N238" si="295">M237</f>
        <v>0</v>
      </c>
      <c r="N238" s="161">
        <f t="shared" si="295"/>
        <v>0</v>
      </c>
      <c r="O238" s="257"/>
      <c r="P238" s="301">
        <f t="shared" ref="P238:U238" si="296">P237</f>
        <v>0</v>
      </c>
      <c r="Q238" s="161">
        <f t="shared" si="296"/>
        <v>0</v>
      </c>
      <c r="R238" s="301">
        <f t="shared" si="296"/>
        <v>0</v>
      </c>
      <c r="S238" s="161">
        <f t="shared" si="296"/>
        <v>0</v>
      </c>
      <c r="T238" s="160">
        <f t="shared" si="296"/>
        <v>0</v>
      </c>
      <c r="U238" s="161">
        <f t="shared" si="296"/>
        <v>0</v>
      </c>
      <c r="V238" s="159">
        <f t="shared" ref="V238:W238" si="297">V237</f>
        <v>0</v>
      </c>
      <c r="W238" s="161">
        <f t="shared" si="297"/>
        <v>0</v>
      </c>
      <c r="X238" s="257"/>
      <c r="Y238" s="301">
        <f t="shared" ref="Y238:AB238" si="298">Y237</f>
        <v>0</v>
      </c>
      <c r="Z238" s="161">
        <f t="shared" si="298"/>
        <v>0</v>
      </c>
      <c r="AA238" s="301">
        <f t="shared" si="298"/>
        <v>0</v>
      </c>
      <c r="AB238" s="161">
        <f t="shared" si="298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9">P241</f>
        <v>235</v>
      </c>
      <c r="D241" s="164">
        <f>C241*0.429*12</f>
        <v>1209.78</v>
      </c>
      <c r="E241" s="163">
        <f>C241</f>
        <v>235</v>
      </c>
      <c r="F241" s="164">
        <f>D241</f>
        <v>1209.78</v>
      </c>
      <c r="G241" s="118">
        <f t="shared" ref="G241:H257" si="300">E241/C241*100</f>
        <v>100</v>
      </c>
      <c r="H241" s="121">
        <f t="shared" si="300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235</v>
      </c>
      <c r="Q241" s="18">
        <f t="shared" ref="Q241:Q254" si="301">O241*P241*12</f>
        <v>1285.92</v>
      </c>
      <c r="R241" s="92">
        <f t="shared" ref="R241:R257" si="302">P241</f>
        <v>235</v>
      </c>
      <c r="S241" s="18">
        <f t="shared" ref="S241:S257" si="303">L241+Q241</f>
        <v>1285.92</v>
      </c>
      <c r="T241" s="162"/>
      <c r="U241" s="164"/>
      <c r="V241" s="162"/>
      <c r="W241" s="164"/>
      <c r="X241" s="166">
        <v>0.45600000000000002</v>
      </c>
      <c r="Y241" s="331">
        <v>235</v>
      </c>
      <c r="Z241" s="121">
        <f>X241*Y241*12</f>
        <v>1285.92</v>
      </c>
      <c r="AA241" s="321">
        <f>Y241</f>
        <v>235</v>
      </c>
      <c r="AB241" s="121">
        <f>U241+Z241</f>
        <v>1285.92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300"/>
        <v>#DIV/0!</v>
      </c>
      <c r="H242" s="18" t="e">
        <f t="shared" si="300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301"/>
        <v>0</v>
      </c>
      <c r="R242" s="92">
        <f t="shared" si="302"/>
        <v>0</v>
      </c>
      <c r="S242" s="18">
        <f t="shared" si="303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4">X242*Y242*12</f>
        <v>0</v>
      </c>
      <c r="AA242" s="321">
        <f t="shared" ref="AA242:AA243" si="305">Y242</f>
        <v>0</v>
      </c>
      <c r="AB242" s="121">
        <f t="shared" ref="AB242:AB243" si="306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300"/>
        <v>#DIV/0!</v>
      </c>
      <c r="H243" s="18" t="e">
        <f t="shared" si="300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301"/>
        <v>0</v>
      </c>
      <c r="R243" s="92">
        <f t="shared" si="302"/>
        <v>0</v>
      </c>
      <c r="S243" s="18">
        <f t="shared" si="303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4"/>
        <v>0</v>
      </c>
      <c r="AA243" s="321">
        <f t="shared" si="305"/>
        <v>0</v>
      </c>
      <c r="AB243" s="121">
        <f t="shared" si="306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300"/>
        <v>#DIV/0!</v>
      </c>
      <c r="H244" s="18" t="e">
        <f t="shared" si="300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301"/>
        <v>0</v>
      </c>
      <c r="R244" s="92">
        <f t="shared" si="302"/>
        <v>0</v>
      </c>
      <c r="S244" s="18">
        <f t="shared" si="303"/>
        <v>0</v>
      </c>
      <c r="T244" s="141"/>
      <c r="U244" s="143"/>
      <c r="V244" s="141"/>
      <c r="W244" s="143"/>
      <c r="X244" s="145"/>
      <c r="Y244" s="322"/>
      <c r="Z244" s="121">
        <f t="shared" ref="Z244:Z245" si="307">Y244*X244*12</f>
        <v>0</v>
      </c>
      <c r="AA244" s="321">
        <f t="shared" ref="AA244:AA257" si="308">Y244</f>
        <v>0</v>
      </c>
      <c r="AB244" s="121">
        <f t="shared" ref="AB244:AB245" si="309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300"/>
        <v>#DIV/0!</v>
      </c>
      <c r="H245" s="18" t="e">
        <f t="shared" si="300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301"/>
        <v>0</v>
      </c>
      <c r="R245" s="92">
        <f t="shared" si="302"/>
        <v>0</v>
      </c>
      <c r="S245" s="18">
        <f t="shared" si="303"/>
        <v>0</v>
      </c>
      <c r="T245" s="146"/>
      <c r="U245" s="148"/>
      <c r="V245" s="146"/>
      <c r="W245" s="148"/>
      <c r="X245" s="151"/>
      <c r="Y245" s="329"/>
      <c r="Z245" s="121">
        <f t="shared" si="307"/>
        <v>0</v>
      </c>
      <c r="AA245" s="321">
        <f t="shared" si="308"/>
        <v>0</v>
      </c>
      <c r="AB245" s="121">
        <f t="shared" si="309"/>
        <v>0</v>
      </c>
    </row>
    <row r="246" spans="1:28" s="125" customFormat="1">
      <c r="A246" s="118"/>
      <c r="B246" s="174" t="s">
        <v>150</v>
      </c>
      <c r="C246" s="175">
        <f t="shared" ref="C246:C248" si="310">P246</f>
        <v>159</v>
      </c>
      <c r="D246" s="176">
        <f>C246*0.6006*12</f>
        <v>1145.9448</v>
      </c>
      <c r="E246" s="163">
        <f t="shared" ref="E246:E248" si="311">C246</f>
        <v>159</v>
      </c>
      <c r="F246" s="164">
        <f t="shared" ref="F246:F248" si="312">D246</f>
        <v>1145.9448</v>
      </c>
      <c r="G246" s="118">
        <f t="shared" si="300"/>
        <v>100</v>
      </c>
      <c r="H246" s="121">
        <f t="shared" si="300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159</v>
      </c>
      <c r="Q246" s="18">
        <f t="shared" si="301"/>
        <v>1219.212</v>
      </c>
      <c r="R246" s="92">
        <f t="shared" si="302"/>
        <v>159</v>
      </c>
      <c r="S246" s="18">
        <f t="shared" si="303"/>
        <v>1219.212</v>
      </c>
      <c r="T246" s="174"/>
      <c r="U246" s="176"/>
      <c r="V246" s="174"/>
      <c r="W246" s="176"/>
      <c r="X246" s="177">
        <v>0.63900000000000001</v>
      </c>
      <c r="Y246" s="278">
        <v>159</v>
      </c>
      <c r="Z246" s="121">
        <f t="shared" ref="Z246:Z254" si="313">X246*Y246*12</f>
        <v>1219.212</v>
      </c>
      <c r="AA246" s="321">
        <f t="shared" si="308"/>
        <v>159</v>
      </c>
      <c r="AB246" s="121">
        <f t="shared" ref="AB246:AB257" si="314">U246+Z246</f>
        <v>1219.212</v>
      </c>
    </row>
    <row r="247" spans="1:28" s="125" customFormat="1">
      <c r="A247" s="118"/>
      <c r="B247" s="174" t="s">
        <v>151</v>
      </c>
      <c r="C247" s="175">
        <f t="shared" si="310"/>
        <v>195</v>
      </c>
      <c r="D247" s="176">
        <f t="shared" ref="D247:D248" si="315">C247*0.6006*12</f>
        <v>1405.404</v>
      </c>
      <c r="E247" s="163">
        <f t="shared" si="311"/>
        <v>195</v>
      </c>
      <c r="F247" s="164">
        <f t="shared" si="312"/>
        <v>1405.404</v>
      </c>
      <c r="G247" s="118">
        <f t="shared" si="300"/>
        <v>100</v>
      </c>
      <c r="H247" s="121">
        <f t="shared" si="300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195</v>
      </c>
      <c r="Q247" s="18">
        <f t="shared" si="301"/>
        <v>1495.26</v>
      </c>
      <c r="R247" s="92">
        <f t="shared" si="302"/>
        <v>195</v>
      </c>
      <c r="S247" s="18">
        <f t="shared" si="303"/>
        <v>1495.26</v>
      </c>
      <c r="T247" s="174"/>
      <c r="U247" s="176"/>
      <c r="V247" s="174"/>
      <c r="W247" s="176"/>
      <c r="X247" s="177">
        <v>0.63900000000000001</v>
      </c>
      <c r="Y247" s="278">
        <v>195</v>
      </c>
      <c r="Z247" s="121">
        <f t="shared" si="313"/>
        <v>1495.26</v>
      </c>
      <c r="AA247" s="321">
        <f t="shared" si="308"/>
        <v>195</v>
      </c>
      <c r="AB247" s="121">
        <f t="shared" si="314"/>
        <v>1495.26</v>
      </c>
    </row>
    <row r="248" spans="1:28" s="125" customFormat="1">
      <c r="A248" s="118"/>
      <c r="B248" s="174" t="s">
        <v>152</v>
      </c>
      <c r="C248" s="175">
        <f t="shared" si="310"/>
        <v>176</v>
      </c>
      <c r="D248" s="176">
        <f t="shared" si="315"/>
        <v>1268.4672</v>
      </c>
      <c r="E248" s="163">
        <f t="shared" si="311"/>
        <v>176</v>
      </c>
      <c r="F248" s="164">
        <f t="shared" si="312"/>
        <v>1268.4672</v>
      </c>
      <c r="G248" s="118">
        <f t="shared" si="300"/>
        <v>100</v>
      </c>
      <c r="H248" s="121">
        <f t="shared" si="300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176</v>
      </c>
      <c r="Q248" s="18">
        <f t="shared" si="301"/>
        <v>1349.568</v>
      </c>
      <c r="R248" s="92">
        <f t="shared" si="302"/>
        <v>176</v>
      </c>
      <c r="S248" s="18">
        <f t="shared" si="303"/>
        <v>1349.568</v>
      </c>
      <c r="T248" s="174"/>
      <c r="U248" s="176"/>
      <c r="V248" s="174"/>
      <c r="W248" s="176"/>
      <c r="X248" s="177">
        <v>0.63900000000000001</v>
      </c>
      <c r="Y248" s="278">
        <v>176</v>
      </c>
      <c r="Z248" s="121">
        <f t="shared" si="313"/>
        <v>1349.568</v>
      </c>
      <c r="AA248" s="321">
        <f t="shared" si="308"/>
        <v>176</v>
      </c>
      <c r="AB248" s="121">
        <f t="shared" si="314"/>
        <v>1349.568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300"/>
        <v>#DIV/0!</v>
      </c>
      <c r="H249" s="18" t="e">
        <f t="shared" si="300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301"/>
        <v>0</v>
      </c>
      <c r="R249" s="92">
        <f t="shared" si="302"/>
        <v>0</v>
      </c>
      <c r="S249" s="18">
        <f t="shared" si="303"/>
        <v>0</v>
      </c>
      <c r="T249" s="150"/>
      <c r="U249" s="148"/>
      <c r="V249" s="150"/>
      <c r="W249" s="148"/>
      <c r="X249" s="151"/>
      <c r="Y249" s="329"/>
      <c r="Z249" s="121">
        <f t="shared" si="313"/>
        <v>0</v>
      </c>
      <c r="AA249" s="321">
        <f t="shared" si="308"/>
        <v>0</v>
      </c>
      <c r="AB249" s="121">
        <f t="shared" si="314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300"/>
        <v>#DIV/0!</v>
      </c>
      <c r="H250" s="18" t="e">
        <f t="shared" si="300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301"/>
        <v>0</v>
      </c>
      <c r="R250" s="92">
        <f t="shared" si="302"/>
        <v>0</v>
      </c>
      <c r="S250" s="18">
        <f t="shared" si="303"/>
        <v>0</v>
      </c>
      <c r="T250" s="150"/>
      <c r="U250" s="148"/>
      <c r="V250" s="150"/>
      <c r="W250" s="148"/>
      <c r="X250" s="151"/>
      <c r="Y250" s="329"/>
      <c r="Z250" s="121">
        <f t="shared" si="313"/>
        <v>0</v>
      </c>
      <c r="AA250" s="321">
        <f t="shared" si="308"/>
        <v>0</v>
      </c>
      <c r="AB250" s="121">
        <f t="shared" si="314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300"/>
        <v>#DIV/0!</v>
      </c>
      <c r="H251" s="18" t="e">
        <f t="shared" si="300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301"/>
        <v>0</v>
      </c>
      <c r="R251" s="92">
        <f t="shared" si="302"/>
        <v>0</v>
      </c>
      <c r="S251" s="18">
        <f t="shared" si="303"/>
        <v>0</v>
      </c>
      <c r="T251" s="150"/>
      <c r="U251" s="148"/>
      <c r="V251" s="150"/>
      <c r="W251" s="148"/>
      <c r="X251" s="151"/>
      <c r="Y251" s="329"/>
      <c r="Z251" s="121">
        <f t="shared" si="313"/>
        <v>0</v>
      </c>
      <c r="AA251" s="321">
        <f t="shared" si="308"/>
        <v>0</v>
      </c>
      <c r="AB251" s="121">
        <f t="shared" si="314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300"/>
        <v>#DIV/0!</v>
      </c>
      <c r="H252" s="18" t="e">
        <f t="shared" si="300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301"/>
        <v>0</v>
      </c>
      <c r="R252" s="92">
        <f t="shared" si="302"/>
        <v>0</v>
      </c>
      <c r="S252" s="18">
        <f t="shared" si="303"/>
        <v>0</v>
      </c>
      <c r="T252" s="150"/>
      <c r="U252" s="148"/>
      <c r="V252" s="150"/>
      <c r="W252" s="148"/>
      <c r="X252" s="151"/>
      <c r="Y252" s="329"/>
      <c r="Z252" s="121">
        <f t="shared" si="313"/>
        <v>0</v>
      </c>
      <c r="AA252" s="321">
        <f t="shared" si="308"/>
        <v>0</v>
      </c>
      <c r="AB252" s="121">
        <f t="shared" si="314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300"/>
        <v>#DIV/0!</v>
      </c>
      <c r="H253" s="18" t="e">
        <f t="shared" si="300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301"/>
        <v>0</v>
      </c>
      <c r="R253" s="92">
        <f t="shared" si="302"/>
        <v>0</v>
      </c>
      <c r="S253" s="18">
        <f t="shared" si="303"/>
        <v>0</v>
      </c>
      <c r="T253" s="152"/>
      <c r="U253" s="154"/>
      <c r="V253" s="152"/>
      <c r="W253" s="154"/>
      <c r="X253" s="157"/>
      <c r="Y253" s="330"/>
      <c r="Z253" s="121">
        <f t="shared" si="313"/>
        <v>0</v>
      </c>
      <c r="AA253" s="321">
        <f t="shared" si="308"/>
        <v>0</v>
      </c>
      <c r="AB253" s="121">
        <f t="shared" si="314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300"/>
        <v>#DIV/0!</v>
      </c>
      <c r="H254" s="18" t="e">
        <f t="shared" si="300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301"/>
        <v>0</v>
      </c>
      <c r="R254" s="92">
        <f t="shared" si="302"/>
        <v>0</v>
      </c>
      <c r="S254" s="18">
        <f t="shared" si="303"/>
        <v>0</v>
      </c>
      <c r="T254" s="152"/>
      <c r="U254" s="154"/>
      <c r="V254" s="152"/>
      <c r="W254" s="154"/>
      <c r="X254" s="157"/>
      <c r="Y254" s="330"/>
      <c r="Z254" s="121">
        <f t="shared" si="313"/>
        <v>0</v>
      </c>
      <c r="AA254" s="321">
        <f t="shared" si="308"/>
        <v>0</v>
      </c>
      <c r="AB254" s="121">
        <f t="shared" si="314"/>
        <v>0</v>
      </c>
    </row>
    <row r="255" spans="1:28" s="125" customFormat="1">
      <c r="A255" s="118"/>
      <c r="B255" s="178" t="s">
        <v>156</v>
      </c>
      <c r="C255" s="175">
        <f>P255</f>
        <v>100</v>
      </c>
      <c r="D255" s="176">
        <f>C255*0.12*10</f>
        <v>120</v>
      </c>
      <c r="E255" s="163">
        <f t="shared" ref="E255:E257" si="316">C255</f>
        <v>100</v>
      </c>
      <c r="F255" s="164">
        <f t="shared" ref="F255:F257" si="317">D255</f>
        <v>120</v>
      </c>
      <c r="G255" s="118">
        <f t="shared" si="300"/>
        <v>100</v>
      </c>
      <c r="H255" s="121">
        <f t="shared" si="300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100</v>
      </c>
      <c r="Q255" s="18">
        <f>O255*P255*10</f>
        <v>120</v>
      </c>
      <c r="R255" s="92">
        <f t="shared" si="302"/>
        <v>100</v>
      </c>
      <c r="S255" s="18">
        <f t="shared" si="303"/>
        <v>120</v>
      </c>
      <c r="T255" s="178"/>
      <c r="U255" s="176"/>
      <c r="V255" s="178"/>
      <c r="W255" s="176"/>
      <c r="X255" s="177">
        <v>0.12</v>
      </c>
      <c r="Y255" s="278">
        <v>100</v>
      </c>
      <c r="Z255" s="18">
        <f t="shared" ref="Z255:Z257" si="318">X255*Y255*10</f>
        <v>120</v>
      </c>
      <c r="AA255" s="321">
        <f t="shared" si="308"/>
        <v>100</v>
      </c>
      <c r="AB255" s="121">
        <f t="shared" si="314"/>
        <v>120</v>
      </c>
    </row>
    <row r="256" spans="1:28" s="125" customFormat="1">
      <c r="A256" s="118"/>
      <c r="B256" s="178" t="s">
        <v>157</v>
      </c>
      <c r="C256" s="175">
        <f t="shared" ref="C256:C257" si="319">P256</f>
        <v>84</v>
      </c>
      <c r="D256" s="176">
        <f t="shared" ref="D256:D257" si="320">C256*0.12*10</f>
        <v>100.8</v>
      </c>
      <c r="E256" s="163">
        <f t="shared" si="316"/>
        <v>84</v>
      </c>
      <c r="F256" s="164">
        <f t="shared" si="317"/>
        <v>100.8</v>
      </c>
      <c r="G256" s="118">
        <f t="shared" si="300"/>
        <v>100</v>
      </c>
      <c r="H256" s="121">
        <f t="shared" si="300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84</v>
      </c>
      <c r="Q256" s="18">
        <f>O256*P256*10</f>
        <v>100.8</v>
      </c>
      <c r="R256" s="92">
        <f t="shared" si="302"/>
        <v>84</v>
      </c>
      <c r="S256" s="18">
        <f t="shared" si="303"/>
        <v>100.8</v>
      </c>
      <c r="T256" s="178"/>
      <c r="U256" s="176"/>
      <c r="V256" s="178"/>
      <c r="W256" s="176"/>
      <c r="X256" s="177">
        <v>0.12</v>
      </c>
      <c r="Y256" s="278">
        <v>84</v>
      </c>
      <c r="Z256" s="18">
        <f t="shared" si="318"/>
        <v>100.8</v>
      </c>
      <c r="AA256" s="321">
        <f t="shared" si="308"/>
        <v>84</v>
      </c>
      <c r="AB256" s="121">
        <f t="shared" si="314"/>
        <v>100.8</v>
      </c>
    </row>
    <row r="257" spans="1:28" s="125" customFormat="1">
      <c r="A257" s="118"/>
      <c r="B257" s="178" t="s">
        <v>167</v>
      </c>
      <c r="C257" s="175">
        <f t="shared" si="319"/>
        <v>115</v>
      </c>
      <c r="D257" s="176">
        <f t="shared" si="320"/>
        <v>138</v>
      </c>
      <c r="E257" s="163">
        <f t="shared" si="316"/>
        <v>115</v>
      </c>
      <c r="F257" s="164">
        <f t="shared" si="317"/>
        <v>138</v>
      </c>
      <c r="G257" s="118">
        <f t="shared" si="300"/>
        <v>100</v>
      </c>
      <c r="H257" s="121">
        <f t="shared" si="300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115</v>
      </c>
      <c r="Q257" s="18">
        <f>O257*P257*10</f>
        <v>138</v>
      </c>
      <c r="R257" s="92">
        <f t="shared" si="302"/>
        <v>115</v>
      </c>
      <c r="S257" s="18">
        <f t="shared" si="303"/>
        <v>138</v>
      </c>
      <c r="T257" s="178"/>
      <c r="U257" s="176"/>
      <c r="V257" s="178"/>
      <c r="W257" s="176"/>
      <c r="X257" s="177">
        <v>0.12</v>
      </c>
      <c r="Y257" s="278">
        <v>115</v>
      </c>
      <c r="Z257" s="18">
        <f t="shared" si="318"/>
        <v>138</v>
      </c>
      <c r="AA257" s="321">
        <f t="shared" si="308"/>
        <v>115</v>
      </c>
      <c r="AB257" s="121">
        <f t="shared" si="314"/>
        <v>138</v>
      </c>
    </row>
    <row r="258" spans="1:28" s="50" customFormat="1">
      <c r="A258" s="179"/>
      <c r="B258" s="159" t="s">
        <v>106</v>
      </c>
      <c r="C258" s="160">
        <f>SUM(C241:C257)</f>
        <v>1064</v>
      </c>
      <c r="D258" s="161">
        <f>SUM(D241:D257)</f>
        <v>5388.3959999999997</v>
      </c>
      <c r="E258" s="160">
        <f>SUM(E241:E257)</f>
        <v>1064</v>
      </c>
      <c r="F258" s="161">
        <f>SUM(F241:F257)</f>
        <v>5388.3959999999997</v>
      </c>
      <c r="G258" s="159"/>
      <c r="H258" s="159"/>
      <c r="I258" s="160">
        <f t="shared" ref="I258:L258" si="321">SUM(I241:I257)</f>
        <v>0</v>
      </c>
      <c r="J258" s="161">
        <f t="shared" si="321"/>
        <v>0</v>
      </c>
      <c r="K258" s="160">
        <f t="shared" si="321"/>
        <v>0</v>
      </c>
      <c r="L258" s="161">
        <f t="shared" si="321"/>
        <v>0</v>
      </c>
      <c r="M258" s="159">
        <f t="shared" ref="M258:N258" si="322">SUM(M241:M257)</f>
        <v>0</v>
      </c>
      <c r="N258" s="161">
        <f t="shared" si="322"/>
        <v>0</v>
      </c>
      <c r="O258" s="257"/>
      <c r="P258" s="301">
        <f t="shared" ref="P258:S258" si="323">SUM(P241:P257)</f>
        <v>1064</v>
      </c>
      <c r="Q258" s="161">
        <f t="shared" si="323"/>
        <v>5708.76</v>
      </c>
      <c r="R258" s="301">
        <f t="shared" si="323"/>
        <v>1064</v>
      </c>
      <c r="S258" s="161">
        <f t="shared" si="323"/>
        <v>5708.76</v>
      </c>
      <c r="T258" s="160">
        <f>SUM(T241:T257)</f>
        <v>0</v>
      </c>
      <c r="U258" s="161">
        <f>SUM(U241:U257)</f>
        <v>0</v>
      </c>
      <c r="V258" s="159">
        <f t="shared" ref="V258:W258" si="324">SUM(V241:V257)</f>
        <v>0</v>
      </c>
      <c r="W258" s="161">
        <f t="shared" si="324"/>
        <v>0</v>
      </c>
      <c r="X258" s="257"/>
      <c r="Y258" s="301">
        <f t="shared" ref="Y258:AB258" si="325">SUM(Y241:Y257)</f>
        <v>1064</v>
      </c>
      <c r="Z258" s="161">
        <f t="shared" si="325"/>
        <v>5708.76</v>
      </c>
      <c r="AA258" s="301">
        <f t="shared" si="325"/>
        <v>1064</v>
      </c>
      <c r="AB258" s="161">
        <f t="shared" si="325"/>
        <v>5708.76</v>
      </c>
    </row>
    <row r="259" spans="1:28" s="50" customFormat="1">
      <c r="A259" s="179"/>
      <c r="B259" s="180" t="s">
        <v>10</v>
      </c>
      <c r="C259" s="181">
        <f>C258</f>
        <v>1064</v>
      </c>
      <c r="D259" s="182">
        <f>D258</f>
        <v>5388.3959999999997</v>
      </c>
      <c r="E259" s="181">
        <f>E258</f>
        <v>1064</v>
      </c>
      <c r="F259" s="182">
        <f>F258</f>
        <v>5388.3959999999997</v>
      </c>
      <c r="G259" s="180"/>
      <c r="H259" s="180"/>
      <c r="I259" s="181">
        <f t="shared" ref="I259:L259" si="326">I258</f>
        <v>0</v>
      </c>
      <c r="J259" s="182">
        <f t="shared" si="326"/>
        <v>0</v>
      </c>
      <c r="K259" s="181">
        <f t="shared" si="326"/>
        <v>0</v>
      </c>
      <c r="L259" s="182">
        <f t="shared" si="326"/>
        <v>0</v>
      </c>
      <c r="M259" s="180">
        <f t="shared" ref="M259:N259" si="327">M258</f>
        <v>0</v>
      </c>
      <c r="N259" s="182">
        <f t="shared" si="327"/>
        <v>0</v>
      </c>
      <c r="O259" s="258"/>
      <c r="P259" s="304">
        <f t="shared" ref="P259:S259" si="328">P258</f>
        <v>1064</v>
      </c>
      <c r="Q259" s="182">
        <f t="shared" si="328"/>
        <v>5708.76</v>
      </c>
      <c r="R259" s="304">
        <f t="shared" si="328"/>
        <v>1064</v>
      </c>
      <c r="S259" s="182">
        <f t="shared" si="328"/>
        <v>5708.76</v>
      </c>
      <c r="T259" s="181">
        <f>T258</f>
        <v>0</v>
      </c>
      <c r="U259" s="182">
        <f>U258</f>
        <v>0</v>
      </c>
      <c r="V259" s="180">
        <f t="shared" ref="V259:W259" si="329">V258</f>
        <v>0</v>
      </c>
      <c r="W259" s="182">
        <f t="shared" si="329"/>
        <v>0</v>
      </c>
      <c r="X259" s="258"/>
      <c r="Y259" s="304">
        <f t="shared" ref="Y259:AB259" si="330">Y258</f>
        <v>1064</v>
      </c>
      <c r="Z259" s="182">
        <f t="shared" si="330"/>
        <v>5708.76</v>
      </c>
      <c r="AA259" s="304">
        <f t="shared" si="330"/>
        <v>1064</v>
      </c>
      <c r="AB259" s="182">
        <f t="shared" si="330"/>
        <v>5708.76</v>
      </c>
    </row>
    <row r="260" spans="1:28" s="50" customFormat="1">
      <c r="A260" s="179"/>
      <c r="B260" s="180" t="s">
        <v>168</v>
      </c>
      <c r="C260" s="181">
        <f>C238+C259</f>
        <v>1064</v>
      </c>
      <c r="D260" s="182">
        <f>D238+D259</f>
        <v>5388.3959999999997</v>
      </c>
      <c r="E260" s="181">
        <f>E238+E259</f>
        <v>1064</v>
      </c>
      <c r="F260" s="182">
        <f>F238+F259</f>
        <v>5388.3959999999997</v>
      </c>
      <c r="G260" s="180"/>
      <c r="H260" s="180"/>
      <c r="I260" s="181">
        <f t="shared" ref="I260:L260" si="331">I238+I259</f>
        <v>0</v>
      </c>
      <c r="J260" s="182">
        <f t="shared" si="331"/>
        <v>0</v>
      </c>
      <c r="K260" s="181">
        <f t="shared" si="331"/>
        <v>0</v>
      </c>
      <c r="L260" s="182">
        <f t="shared" si="331"/>
        <v>0</v>
      </c>
      <c r="M260" s="180">
        <f t="shared" ref="M260:N260" si="332">M238+M259</f>
        <v>0</v>
      </c>
      <c r="N260" s="182">
        <f t="shared" si="332"/>
        <v>0</v>
      </c>
      <c r="O260" s="258"/>
      <c r="P260" s="304">
        <f t="shared" ref="P260:S260" si="333">P238+P259</f>
        <v>1064</v>
      </c>
      <c r="Q260" s="182">
        <f t="shared" si="333"/>
        <v>5708.76</v>
      </c>
      <c r="R260" s="304">
        <f t="shared" si="333"/>
        <v>1064</v>
      </c>
      <c r="S260" s="182">
        <f t="shared" si="333"/>
        <v>5708.76</v>
      </c>
      <c r="T260" s="181">
        <f>T238+T259</f>
        <v>0</v>
      </c>
      <c r="U260" s="182">
        <f>U238+U259</f>
        <v>0</v>
      </c>
      <c r="V260" s="180">
        <f t="shared" ref="V260:W260" si="334">V238+V259</f>
        <v>0</v>
      </c>
      <c r="W260" s="182">
        <f t="shared" si="334"/>
        <v>0</v>
      </c>
      <c r="X260" s="258"/>
      <c r="Y260" s="304">
        <f t="shared" ref="Y260:AB260" si="335">Y238+Y259</f>
        <v>1064</v>
      </c>
      <c r="Z260" s="182">
        <f t="shared" si="335"/>
        <v>5708.76</v>
      </c>
      <c r="AA260" s="304">
        <f t="shared" si="335"/>
        <v>1064</v>
      </c>
      <c r="AB260" s="182">
        <f t="shared" si="335"/>
        <v>5708.76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1322</v>
      </c>
      <c r="D264" s="18">
        <v>9.2539999999999996</v>
      </c>
      <c r="E264" s="19">
        <v>1299</v>
      </c>
      <c r="F264" s="18">
        <v>9.09</v>
      </c>
      <c r="G264" s="241">
        <f t="shared" ref="G264:G270" si="336">E264/C264*100</f>
        <v>98.260211800302571</v>
      </c>
      <c r="H264" s="18">
        <f t="shared" ref="H264:H270" si="337">F264/D264*100</f>
        <v>98.227793386643611</v>
      </c>
      <c r="I264" s="16"/>
      <c r="J264" s="20"/>
      <c r="K264" s="16"/>
      <c r="L264" s="18"/>
      <c r="M264" s="16"/>
      <c r="N264" s="18"/>
      <c r="O264" s="21">
        <v>0.01</v>
      </c>
      <c r="P264" s="92">
        <v>1225</v>
      </c>
      <c r="Q264" s="18">
        <f>O264*P264</f>
        <v>12.25</v>
      </c>
      <c r="R264" s="92">
        <f>P264</f>
        <v>1225</v>
      </c>
      <c r="S264" s="18">
        <f>L264+Q264</f>
        <v>12.25</v>
      </c>
      <c r="T264" s="16"/>
      <c r="U264" s="18"/>
      <c r="V264" s="16"/>
      <c r="W264" s="18"/>
      <c r="X264" s="21">
        <v>0.01</v>
      </c>
      <c r="Y264" s="14">
        <v>1225</v>
      </c>
      <c r="Z264" s="18">
        <f>X264*Y264</f>
        <v>12.25</v>
      </c>
      <c r="AA264" s="14">
        <f>Y264</f>
        <v>1225</v>
      </c>
      <c r="AB264" s="18">
        <f>U264+Z264</f>
        <v>12.25</v>
      </c>
    </row>
    <row r="265" spans="1:28" s="66" customFormat="1">
      <c r="A265" s="8"/>
      <c r="B265" s="16" t="s">
        <v>172</v>
      </c>
      <c r="C265" s="17">
        <v>1437</v>
      </c>
      <c r="D265" s="18">
        <v>10.059000000000001</v>
      </c>
      <c r="E265" s="19">
        <v>1357</v>
      </c>
      <c r="F265" s="18">
        <v>6.11</v>
      </c>
      <c r="G265" s="241">
        <f t="shared" si="336"/>
        <v>94.432846207376471</v>
      </c>
      <c r="H265" s="18">
        <f t="shared" si="337"/>
        <v>60.741624415945914</v>
      </c>
      <c r="I265" s="16"/>
      <c r="J265" s="20"/>
      <c r="K265" s="16"/>
      <c r="L265" s="18"/>
      <c r="M265" s="16"/>
      <c r="N265" s="18"/>
      <c r="O265" s="21">
        <v>0.01</v>
      </c>
      <c r="P265" s="92">
        <v>1493</v>
      </c>
      <c r="Q265" s="18">
        <f t="shared" ref="Q265:Q282" si="338">O265*P265</f>
        <v>14.93</v>
      </c>
      <c r="R265" s="92">
        <f t="shared" ref="R265:R282" si="339">P265</f>
        <v>1493</v>
      </c>
      <c r="S265" s="18">
        <f t="shared" ref="S265:S282" si="340">L265+Q265</f>
        <v>14.93</v>
      </c>
      <c r="T265" s="16"/>
      <c r="U265" s="18"/>
      <c r="V265" s="16"/>
      <c r="W265" s="18"/>
      <c r="X265" s="21">
        <v>0.01</v>
      </c>
      <c r="Y265" s="14">
        <v>1493</v>
      </c>
      <c r="Z265" s="18">
        <f t="shared" ref="Z265:Z270" si="341">X265*Y265</f>
        <v>14.93</v>
      </c>
      <c r="AA265" s="14">
        <f t="shared" ref="AA265:AA270" si="342">Y265</f>
        <v>1493</v>
      </c>
      <c r="AB265" s="18">
        <f t="shared" ref="AB265:AB270" si="343">U265+Z265</f>
        <v>14.93</v>
      </c>
    </row>
    <row r="266" spans="1:28" s="66" customFormat="1">
      <c r="A266" s="8"/>
      <c r="B266" s="16" t="s">
        <v>173</v>
      </c>
      <c r="C266" s="17">
        <v>1976</v>
      </c>
      <c r="D266" s="18">
        <v>13.832000000000001</v>
      </c>
      <c r="E266" s="19"/>
      <c r="F266" s="18"/>
      <c r="G266" s="241">
        <f t="shared" si="336"/>
        <v>0</v>
      </c>
      <c r="H266" s="18">
        <f t="shared" si="337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1992</v>
      </c>
      <c r="Q266" s="18">
        <f t="shared" si="338"/>
        <v>19.920000000000002</v>
      </c>
      <c r="R266" s="92">
        <f t="shared" si="339"/>
        <v>1992</v>
      </c>
      <c r="S266" s="18">
        <f t="shared" si="340"/>
        <v>19.920000000000002</v>
      </c>
      <c r="T266" s="16"/>
      <c r="U266" s="18"/>
      <c r="V266" s="16"/>
      <c r="W266" s="18"/>
      <c r="X266" s="21">
        <v>0.01</v>
      </c>
      <c r="Y266" s="14">
        <v>1992</v>
      </c>
      <c r="Z266" s="18">
        <f t="shared" si="341"/>
        <v>19.920000000000002</v>
      </c>
      <c r="AA266" s="14">
        <f t="shared" si="342"/>
        <v>1992</v>
      </c>
      <c r="AB266" s="18">
        <f t="shared" si="343"/>
        <v>19.920000000000002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6"/>
        <v>#DIV/0!</v>
      </c>
      <c r="H267" s="18" t="e">
        <f t="shared" si="337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8"/>
        <v>0</v>
      </c>
      <c r="R267" s="92">
        <f t="shared" si="339"/>
        <v>0</v>
      </c>
      <c r="S267" s="18">
        <f t="shared" si="340"/>
        <v>0</v>
      </c>
      <c r="T267" s="16"/>
      <c r="U267" s="18"/>
      <c r="V267" s="16"/>
      <c r="W267" s="18"/>
      <c r="X267" s="21"/>
      <c r="Y267" s="14"/>
      <c r="Z267" s="18">
        <f t="shared" si="341"/>
        <v>0</v>
      </c>
      <c r="AA267" s="14">
        <f t="shared" si="342"/>
        <v>0</v>
      </c>
      <c r="AB267" s="18">
        <f t="shared" si="343"/>
        <v>0</v>
      </c>
    </row>
    <row r="268" spans="1:28" s="66" customFormat="1">
      <c r="A268" s="8"/>
      <c r="B268" s="16" t="s">
        <v>124</v>
      </c>
      <c r="C268" s="17">
        <v>1322</v>
      </c>
      <c r="D268" s="18">
        <v>7.9320000000000004</v>
      </c>
      <c r="E268" s="19"/>
      <c r="F268" s="18"/>
      <c r="G268" s="241">
        <f t="shared" si="336"/>
        <v>0</v>
      </c>
      <c r="H268" s="18">
        <f t="shared" si="337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1225</v>
      </c>
      <c r="Q268" s="18">
        <f t="shared" si="338"/>
        <v>12.25</v>
      </c>
      <c r="R268" s="92">
        <f t="shared" si="339"/>
        <v>1225</v>
      </c>
      <c r="S268" s="18">
        <f t="shared" si="340"/>
        <v>12.25</v>
      </c>
      <c r="T268" s="16"/>
      <c r="U268" s="18"/>
      <c r="V268" s="16"/>
      <c r="W268" s="18"/>
      <c r="X268" s="21">
        <v>0.01</v>
      </c>
      <c r="Y268" s="14">
        <f>Y264</f>
        <v>1225</v>
      </c>
      <c r="Z268" s="18">
        <f t="shared" si="341"/>
        <v>12.25</v>
      </c>
      <c r="AA268" s="14">
        <f t="shared" si="342"/>
        <v>1225</v>
      </c>
      <c r="AB268" s="18">
        <f t="shared" si="343"/>
        <v>12.25</v>
      </c>
    </row>
    <row r="269" spans="1:28" s="66" customFormat="1">
      <c r="A269" s="8"/>
      <c r="B269" s="16" t="s">
        <v>172</v>
      </c>
      <c r="C269" s="17">
        <v>1437</v>
      </c>
      <c r="D269" s="18">
        <v>8.6219999999999999</v>
      </c>
      <c r="E269" s="19"/>
      <c r="F269" s="18"/>
      <c r="G269" s="241">
        <f t="shared" si="336"/>
        <v>0</v>
      </c>
      <c r="H269" s="18">
        <f t="shared" si="337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1493</v>
      </c>
      <c r="Q269" s="18">
        <f t="shared" si="338"/>
        <v>14.93</v>
      </c>
      <c r="R269" s="92">
        <f t="shared" si="339"/>
        <v>1493</v>
      </c>
      <c r="S269" s="18">
        <f t="shared" si="340"/>
        <v>14.93</v>
      </c>
      <c r="T269" s="16"/>
      <c r="U269" s="18"/>
      <c r="V269" s="16"/>
      <c r="W269" s="18"/>
      <c r="X269" s="21">
        <v>0.01</v>
      </c>
      <c r="Y269" s="14">
        <f>Y265</f>
        <v>1493</v>
      </c>
      <c r="Z269" s="18">
        <f t="shared" si="341"/>
        <v>14.93</v>
      </c>
      <c r="AA269" s="14">
        <f t="shared" si="342"/>
        <v>1493</v>
      </c>
      <c r="AB269" s="18">
        <f t="shared" si="343"/>
        <v>14.93</v>
      </c>
    </row>
    <row r="270" spans="1:28" s="66" customFormat="1">
      <c r="A270" s="8"/>
      <c r="B270" s="16" t="s">
        <v>173</v>
      </c>
      <c r="C270" s="17">
        <v>1976</v>
      </c>
      <c r="D270" s="18">
        <v>11.856</v>
      </c>
      <c r="E270" s="19"/>
      <c r="F270" s="18"/>
      <c r="G270" s="241">
        <f t="shared" si="336"/>
        <v>0</v>
      </c>
      <c r="H270" s="18">
        <f t="shared" si="337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1992</v>
      </c>
      <c r="Q270" s="18">
        <f t="shared" si="338"/>
        <v>19.920000000000002</v>
      </c>
      <c r="R270" s="92">
        <f t="shared" si="339"/>
        <v>1992</v>
      </c>
      <c r="S270" s="18">
        <f t="shared" si="340"/>
        <v>19.920000000000002</v>
      </c>
      <c r="T270" s="16"/>
      <c r="U270" s="18"/>
      <c r="V270" s="16"/>
      <c r="W270" s="18"/>
      <c r="X270" s="21">
        <v>0.01</v>
      </c>
      <c r="Y270" s="14">
        <f>Y266</f>
        <v>1992</v>
      </c>
      <c r="Z270" s="18">
        <f t="shared" si="341"/>
        <v>19.920000000000002</v>
      </c>
      <c r="AA270" s="14">
        <f t="shared" si="342"/>
        <v>1992</v>
      </c>
      <c r="AB270" s="18">
        <f t="shared" si="343"/>
        <v>19.920000000000002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4">E271/C271*100</f>
        <v>#DIV/0!</v>
      </c>
      <c r="H271" s="18" t="e">
        <f t="shared" si="344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8"/>
        <v>0</v>
      </c>
      <c r="R271" s="92">
        <f t="shared" si="339"/>
        <v>0</v>
      </c>
      <c r="S271" s="18">
        <f t="shared" si="340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4"/>
        <v>#DIV/0!</v>
      </c>
      <c r="H272" s="18" t="e">
        <f t="shared" si="344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8"/>
        <v>0</v>
      </c>
      <c r="R272" s="92">
        <f t="shared" si="339"/>
        <v>0</v>
      </c>
      <c r="S272" s="18">
        <f t="shared" si="340"/>
        <v>0</v>
      </c>
      <c r="T272" s="30"/>
      <c r="U272" s="32"/>
      <c r="V272" s="30"/>
      <c r="W272" s="32"/>
      <c r="X272" s="247"/>
      <c r="Y272" s="319"/>
      <c r="Z272" s="18">
        <f t="shared" ref="Z272:Z282" si="345">X272*Y272</f>
        <v>0</v>
      </c>
      <c r="AA272" s="14">
        <f t="shared" ref="AA272:AA282" si="346">Y272</f>
        <v>0</v>
      </c>
      <c r="AB272" s="18">
        <f t="shared" ref="AB272:AB282" si="347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4"/>
        <v>#DIV/0!</v>
      </c>
      <c r="H273" s="18" t="e">
        <f t="shared" si="344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8"/>
        <v>0</v>
      </c>
      <c r="R273" s="92">
        <f t="shared" si="339"/>
        <v>0</v>
      </c>
      <c r="S273" s="18">
        <f t="shared" si="340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5"/>
        <v>0</v>
      </c>
      <c r="AA273" s="14">
        <f t="shared" si="346"/>
        <v>0</v>
      </c>
      <c r="AB273" s="18">
        <f t="shared" si="347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4"/>
        <v>#DIV/0!</v>
      </c>
      <c r="H274" s="18" t="e">
        <f t="shared" si="344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8"/>
        <v>0</v>
      </c>
      <c r="R274" s="92">
        <f t="shared" si="339"/>
        <v>0</v>
      </c>
      <c r="S274" s="18">
        <f t="shared" si="340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5"/>
        <v>0</v>
      </c>
      <c r="AA274" s="14">
        <f t="shared" si="346"/>
        <v>0</v>
      </c>
      <c r="AB274" s="18">
        <f t="shared" si="347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4"/>
        <v>#DIV/0!</v>
      </c>
      <c r="H275" s="18" t="e">
        <f t="shared" si="344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8"/>
        <v>0</v>
      </c>
      <c r="R275" s="92">
        <f t="shared" si="339"/>
        <v>0</v>
      </c>
      <c r="S275" s="18">
        <f t="shared" si="340"/>
        <v>0</v>
      </c>
      <c r="T275" s="30"/>
      <c r="U275" s="32"/>
      <c r="V275" s="30"/>
      <c r="W275" s="32"/>
      <c r="X275" s="247"/>
      <c r="Y275" s="319"/>
      <c r="Z275" s="18">
        <f t="shared" si="345"/>
        <v>0</v>
      </c>
      <c r="AA275" s="14">
        <f t="shared" si="346"/>
        <v>0</v>
      </c>
      <c r="AB275" s="18">
        <f t="shared" si="347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4"/>
        <v>#DIV/0!</v>
      </c>
      <c r="H276" s="18" t="e">
        <f t="shared" si="344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8"/>
        <v>0</v>
      </c>
      <c r="R276" s="92">
        <f t="shared" si="339"/>
        <v>0</v>
      </c>
      <c r="S276" s="18">
        <f t="shared" si="340"/>
        <v>0</v>
      </c>
      <c r="T276" s="16"/>
      <c r="U276" s="18"/>
      <c r="V276" s="16"/>
      <c r="W276" s="18"/>
      <c r="X276" s="21"/>
      <c r="Y276" s="14"/>
      <c r="Z276" s="18">
        <f t="shared" si="345"/>
        <v>0</v>
      </c>
      <c r="AA276" s="14">
        <f t="shared" si="346"/>
        <v>0</v>
      </c>
      <c r="AB276" s="18">
        <f t="shared" si="347"/>
        <v>0</v>
      </c>
    </row>
    <row r="277" spans="1:28" s="66" customFormat="1">
      <c r="A277" s="8"/>
      <c r="B277" s="16" t="s">
        <v>124</v>
      </c>
      <c r="C277" s="17">
        <v>5</v>
      </c>
      <c r="D277" s="18">
        <v>7.0000000000000007E-2</v>
      </c>
      <c r="E277" s="17">
        <f>C277</f>
        <v>5</v>
      </c>
      <c r="F277" s="18">
        <f>D277</f>
        <v>7.0000000000000007E-2</v>
      </c>
      <c r="G277" s="8">
        <f t="shared" si="344"/>
        <v>100</v>
      </c>
      <c r="H277" s="18">
        <f t="shared" si="344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8"/>
        <v>0.6</v>
      </c>
      <c r="R277" s="92">
        <f t="shared" si="339"/>
        <v>30</v>
      </c>
      <c r="S277" s="18">
        <f t="shared" si="340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5"/>
        <v>0.6</v>
      </c>
      <c r="AA277" s="14">
        <f t="shared" si="346"/>
        <v>30</v>
      </c>
      <c r="AB277" s="18">
        <f t="shared" si="347"/>
        <v>0.6</v>
      </c>
    </row>
    <row r="278" spans="1:28" s="66" customFormat="1">
      <c r="A278" s="8"/>
      <c r="B278" s="16" t="s">
        <v>172</v>
      </c>
      <c r="C278" s="17">
        <v>5</v>
      </c>
      <c r="D278" s="18">
        <v>7.0000000000000007E-2</v>
      </c>
      <c r="E278" s="17">
        <f t="shared" ref="E278:E279" si="348">C278</f>
        <v>5</v>
      </c>
      <c r="F278" s="18">
        <f t="shared" ref="F278:F279" si="349">D278</f>
        <v>7.0000000000000007E-2</v>
      </c>
      <c r="G278" s="8">
        <f t="shared" si="344"/>
        <v>100</v>
      </c>
      <c r="H278" s="18">
        <f t="shared" si="344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8"/>
        <v>0.8</v>
      </c>
      <c r="R278" s="92">
        <f t="shared" si="339"/>
        <v>40</v>
      </c>
      <c r="S278" s="18">
        <f t="shared" si="340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5"/>
        <v>0.8</v>
      </c>
      <c r="AA278" s="14">
        <f t="shared" si="346"/>
        <v>40</v>
      </c>
      <c r="AB278" s="18">
        <f t="shared" si="347"/>
        <v>0.8</v>
      </c>
    </row>
    <row r="279" spans="1:28" s="66" customFormat="1">
      <c r="A279" s="8"/>
      <c r="B279" s="16" t="s">
        <v>173</v>
      </c>
      <c r="C279" s="17">
        <v>5</v>
      </c>
      <c r="D279" s="18">
        <v>7.0000000000000007E-2</v>
      </c>
      <c r="E279" s="17">
        <f t="shared" si="348"/>
        <v>5</v>
      </c>
      <c r="F279" s="18">
        <f t="shared" si="349"/>
        <v>7.0000000000000007E-2</v>
      </c>
      <c r="G279" s="8">
        <f t="shared" si="344"/>
        <v>100</v>
      </c>
      <c r="H279" s="18">
        <f t="shared" si="344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8"/>
        <v>1.4000000000000001</v>
      </c>
      <c r="R279" s="92">
        <f t="shared" si="339"/>
        <v>70</v>
      </c>
      <c r="S279" s="18">
        <f t="shared" si="340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5"/>
        <v>1.4000000000000001</v>
      </c>
      <c r="AA279" s="14">
        <f t="shared" si="346"/>
        <v>70</v>
      </c>
      <c r="AB279" s="18">
        <f t="shared" si="347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4"/>
        <v>#DIV/0!</v>
      </c>
      <c r="H280" s="18" t="e">
        <f t="shared" si="344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8"/>
        <v>0</v>
      </c>
      <c r="R280" s="92">
        <f t="shared" si="339"/>
        <v>0</v>
      </c>
      <c r="S280" s="18">
        <f t="shared" si="340"/>
        <v>0</v>
      </c>
      <c r="T280" s="30"/>
      <c r="U280" s="32"/>
      <c r="V280" s="30"/>
      <c r="W280" s="32"/>
      <c r="X280" s="247"/>
      <c r="Y280" s="319"/>
      <c r="Z280" s="18">
        <f t="shared" si="345"/>
        <v>0</v>
      </c>
      <c r="AA280" s="14">
        <f t="shared" si="346"/>
        <v>0</v>
      </c>
      <c r="AB280" s="18">
        <f t="shared" si="347"/>
        <v>0</v>
      </c>
    </row>
    <row r="281" spans="1:28" s="342" customFormat="1">
      <c r="A281" s="133">
        <v>11.06</v>
      </c>
      <c r="B281" s="134" t="s">
        <v>182</v>
      </c>
      <c r="C281" s="135">
        <v>5</v>
      </c>
      <c r="D281" s="136">
        <v>0.1</v>
      </c>
      <c r="E281" s="135"/>
      <c r="F281" s="136"/>
      <c r="G281" s="133">
        <f t="shared" ref="G281:H282" si="350">E281/C281*100</f>
        <v>0</v>
      </c>
      <c r="H281" s="136">
        <f t="shared" si="350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8</v>
      </c>
      <c r="Q281" s="136">
        <f t="shared" si="338"/>
        <v>0.224</v>
      </c>
      <c r="R281" s="296">
        <f t="shared" si="339"/>
        <v>8</v>
      </c>
      <c r="S281" s="136">
        <f t="shared" si="340"/>
        <v>0.224</v>
      </c>
      <c r="T281" s="134"/>
      <c r="U281" s="136"/>
      <c r="V281" s="134"/>
      <c r="W281" s="136"/>
      <c r="X281" s="138">
        <v>0.02</v>
      </c>
      <c r="Y281" s="341">
        <v>8</v>
      </c>
      <c r="Z281" s="136">
        <f t="shared" si="345"/>
        <v>0.16</v>
      </c>
      <c r="AA281" s="341">
        <f t="shared" si="346"/>
        <v>8</v>
      </c>
      <c r="AB281" s="136">
        <f t="shared" si="347"/>
        <v>0.16</v>
      </c>
    </row>
    <row r="282" spans="1:28" s="66" customFormat="1">
      <c r="A282" s="8">
        <v>11.07</v>
      </c>
      <c r="B282" s="16" t="s">
        <v>183</v>
      </c>
      <c r="C282" s="17">
        <v>125</v>
      </c>
      <c r="D282" s="18">
        <v>2</v>
      </c>
      <c r="E282" s="17">
        <f>C282</f>
        <v>125</v>
      </c>
      <c r="F282" s="18">
        <f>D282</f>
        <v>2</v>
      </c>
      <c r="G282" s="8">
        <f t="shared" si="350"/>
        <v>100</v>
      </c>
      <c r="H282" s="18">
        <f t="shared" si="350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152</v>
      </c>
      <c r="Q282" s="18">
        <f t="shared" si="338"/>
        <v>3.04</v>
      </c>
      <c r="R282" s="92">
        <f t="shared" si="339"/>
        <v>152</v>
      </c>
      <c r="S282" s="18">
        <f t="shared" si="340"/>
        <v>3.04</v>
      </c>
      <c r="T282" s="16"/>
      <c r="U282" s="18"/>
      <c r="V282" s="16"/>
      <c r="W282" s="18"/>
      <c r="X282" s="21">
        <v>1.6E-2</v>
      </c>
      <c r="Y282" s="14">
        <v>152</v>
      </c>
      <c r="Z282" s="18">
        <f t="shared" si="345"/>
        <v>2.4319999999999999</v>
      </c>
      <c r="AA282" s="14">
        <f t="shared" si="346"/>
        <v>152</v>
      </c>
      <c r="AB282" s="18">
        <f t="shared" si="347"/>
        <v>2.4319999999999999</v>
      </c>
    </row>
    <row r="283" spans="1:28" s="50" customFormat="1">
      <c r="A283" s="46"/>
      <c r="B283" s="82" t="s">
        <v>106</v>
      </c>
      <c r="C283" s="83">
        <f>SUM(C268:C282)</f>
        <v>4880</v>
      </c>
      <c r="D283" s="84">
        <f>SUM(D264:D282)</f>
        <v>63.865000000000009</v>
      </c>
      <c r="E283" s="83">
        <f>SUM(E268:E282)</f>
        <v>140</v>
      </c>
      <c r="F283" s="84">
        <f>SUM(F264:F282)</f>
        <v>17.41</v>
      </c>
      <c r="G283" s="82"/>
      <c r="H283" s="82"/>
      <c r="I283" s="83">
        <f t="shared" ref="I283" si="351">SUM(I268:I282)</f>
        <v>0</v>
      </c>
      <c r="J283" s="84">
        <f t="shared" ref="J283" si="352">SUM(J264:J282)</f>
        <v>0</v>
      </c>
      <c r="K283" s="83">
        <f t="shared" ref="K283" si="353">SUM(K268:K282)</f>
        <v>0</v>
      </c>
      <c r="L283" s="84">
        <f t="shared" ref="L283" si="354">SUM(L264:L282)</f>
        <v>0</v>
      </c>
      <c r="M283" s="82">
        <f t="shared" ref="M283:N283" si="355">SUM(M264:M282)</f>
        <v>0</v>
      </c>
      <c r="N283" s="84">
        <f t="shared" si="355"/>
        <v>0</v>
      </c>
      <c r="O283" s="88"/>
      <c r="P283" s="276">
        <f t="shared" ref="P283" si="356">SUM(P268:P282)</f>
        <v>5010</v>
      </c>
      <c r="Q283" s="84">
        <f t="shared" ref="Q283" si="357">SUM(Q264:Q282)</f>
        <v>100.26400000000001</v>
      </c>
      <c r="R283" s="276">
        <f t="shared" ref="R283" si="358">SUM(R268:R282)</f>
        <v>5010</v>
      </c>
      <c r="S283" s="84">
        <f t="shared" ref="S283" si="359">SUM(S264:S282)</f>
        <v>100.26400000000001</v>
      </c>
      <c r="T283" s="83">
        <f>SUM(T282+T281+T279+T270+T269+T268)</f>
        <v>0</v>
      </c>
      <c r="U283" s="84">
        <f t="shared" ref="U283" si="360">SUM(U264:U282)</f>
        <v>0</v>
      </c>
      <c r="V283" s="82">
        <f t="shared" ref="V283:W283" si="361">SUM(V264:V282)</f>
        <v>0</v>
      </c>
      <c r="W283" s="84">
        <f t="shared" si="361"/>
        <v>0</v>
      </c>
      <c r="X283" s="88"/>
      <c r="Y283" s="276">
        <f t="shared" ref="Y283" si="362">SUM(Y268:Y282)</f>
        <v>5010</v>
      </c>
      <c r="Z283" s="84">
        <f t="shared" ref="Z283" si="363">SUM(Z264:Z282)</f>
        <v>99.591999999999999</v>
      </c>
      <c r="AA283" s="276">
        <f t="shared" ref="AA283" si="364">SUM(AA268:AA282)</f>
        <v>5010</v>
      </c>
      <c r="AB283" s="84">
        <f t="shared" ref="AB283" si="365">SUM(AB264:AB282)</f>
        <v>99.591999999999999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6">E286/C286*100</f>
        <v>#DIV/0!</v>
      </c>
      <c r="H286" s="18" t="e">
        <f t="shared" si="366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7">P286</f>
        <v>0</v>
      </c>
      <c r="S286" s="18">
        <f t="shared" ref="S286:S292" si="368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9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40</v>
      </c>
      <c r="D287" s="185">
        <f>C287*12*0.16</f>
        <v>76.8</v>
      </c>
      <c r="E287" s="184">
        <f>C287</f>
        <v>40</v>
      </c>
      <c r="F287" s="185">
        <f>D287</f>
        <v>76.8</v>
      </c>
      <c r="G287" s="8">
        <f t="shared" si="366"/>
        <v>100</v>
      </c>
      <c r="H287" s="18">
        <f t="shared" si="366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42</v>
      </c>
      <c r="Q287" s="18">
        <f>O287*P287*12</f>
        <v>88.703999999999994</v>
      </c>
      <c r="R287" s="92">
        <f t="shared" si="367"/>
        <v>42</v>
      </c>
      <c r="S287" s="18">
        <f t="shared" si="368"/>
        <v>88.703999999999994</v>
      </c>
      <c r="T287" s="183"/>
      <c r="U287" s="185"/>
      <c r="V287" s="183"/>
      <c r="W287" s="185"/>
      <c r="X287" s="188">
        <v>0.17599999999999999</v>
      </c>
      <c r="Y287" s="333">
        <v>42</v>
      </c>
      <c r="Z287" s="18">
        <f>X287*Y287*12</f>
        <v>88.703999999999994</v>
      </c>
      <c r="AA287" s="14">
        <f>Y287</f>
        <v>42</v>
      </c>
      <c r="AB287" s="18">
        <f>U287+Z287</f>
        <v>88.703999999999994</v>
      </c>
    </row>
    <row r="288" spans="1:28" s="66" customFormat="1">
      <c r="A288" s="8"/>
      <c r="B288" s="183" t="s">
        <v>188</v>
      </c>
      <c r="C288" s="184">
        <v>20</v>
      </c>
      <c r="D288" s="185">
        <f>C288*12*0.16</f>
        <v>38.4</v>
      </c>
      <c r="E288" s="184">
        <f t="shared" ref="E288:E296" si="370">C288</f>
        <v>20</v>
      </c>
      <c r="F288" s="185">
        <f t="shared" ref="F288:F296" si="371">D288</f>
        <v>38.4</v>
      </c>
      <c r="G288" s="8">
        <f t="shared" si="366"/>
        <v>100</v>
      </c>
      <c r="H288" s="18">
        <f t="shared" si="366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21</v>
      </c>
      <c r="Q288" s="18">
        <f>O288*P288*12</f>
        <v>44.351999999999997</v>
      </c>
      <c r="R288" s="92">
        <f t="shared" si="367"/>
        <v>21</v>
      </c>
      <c r="S288" s="18">
        <f t="shared" si="368"/>
        <v>44.351999999999997</v>
      </c>
      <c r="T288" s="183"/>
      <c r="U288" s="185"/>
      <c r="V288" s="183"/>
      <c r="W288" s="185"/>
      <c r="X288" s="188">
        <v>0.17599999999999999</v>
      </c>
      <c r="Y288" s="333">
        <v>21</v>
      </c>
      <c r="Z288" s="18">
        <f t="shared" ref="Z288:Z290" si="372">X288*Y288*12</f>
        <v>44.351999999999997</v>
      </c>
      <c r="AA288" s="14">
        <f t="shared" ref="AA288:AA290" si="373">Y288</f>
        <v>21</v>
      </c>
      <c r="AB288" s="18">
        <f t="shared" ref="AB288:AB290" si="374">U288+Z288</f>
        <v>44.351999999999997</v>
      </c>
    </row>
    <row r="289" spans="1:28" s="66" customFormat="1">
      <c r="A289" s="8"/>
      <c r="B289" s="183" t="s">
        <v>189</v>
      </c>
      <c r="C289" s="184">
        <v>20</v>
      </c>
      <c r="D289" s="185">
        <f>C289*12*0.16</f>
        <v>38.4</v>
      </c>
      <c r="E289" s="184">
        <f t="shared" si="370"/>
        <v>20</v>
      </c>
      <c r="F289" s="185">
        <f t="shared" si="371"/>
        <v>38.4</v>
      </c>
      <c r="G289" s="8">
        <f t="shared" si="366"/>
        <v>100</v>
      </c>
      <c r="H289" s="18">
        <f t="shared" si="366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21</v>
      </c>
      <c r="Q289" s="18">
        <f>O289*P289*12</f>
        <v>44.351999999999997</v>
      </c>
      <c r="R289" s="92">
        <f t="shared" si="367"/>
        <v>21</v>
      </c>
      <c r="S289" s="18">
        <f t="shared" si="368"/>
        <v>44.351999999999997</v>
      </c>
      <c r="T289" s="183"/>
      <c r="U289" s="185"/>
      <c r="V289" s="183"/>
      <c r="W289" s="185"/>
      <c r="X289" s="188">
        <v>0.17599999999999999</v>
      </c>
      <c r="Y289" s="333">
        <v>21</v>
      </c>
      <c r="Z289" s="18">
        <f t="shared" si="372"/>
        <v>44.351999999999997</v>
      </c>
      <c r="AA289" s="14">
        <f t="shared" si="373"/>
        <v>21</v>
      </c>
      <c r="AB289" s="18">
        <f t="shared" si="374"/>
        <v>44.351999999999997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70"/>
        <v>0</v>
      </c>
      <c r="F290" s="185">
        <f t="shared" si="371"/>
        <v>0</v>
      </c>
      <c r="G290" s="8" t="e">
        <f t="shared" si="366"/>
        <v>#DIV/0!</v>
      </c>
      <c r="H290" s="18" t="e">
        <f t="shared" si="366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21</v>
      </c>
      <c r="Q290" s="18">
        <f>O290*P290*12</f>
        <v>30.240000000000002</v>
      </c>
      <c r="R290" s="92">
        <f t="shared" si="367"/>
        <v>21</v>
      </c>
      <c r="S290" s="18">
        <f t="shared" si="368"/>
        <v>30.240000000000002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2"/>
        <v>0</v>
      </c>
      <c r="AA290" s="14">
        <f t="shared" si="373"/>
        <v>0</v>
      </c>
      <c r="AB290" s="18">
        <f t="shared" si="374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70"/>
        <v>0</v>
      </c>
      <c r="F291" s="185">
        <f t="shared" si="371"/>
        <v>0</v>
      </c>
      <c r="G291" s="8" t="e">
        <f t="shared" si="366"/>
        <v>#DIV/0!</v>
      </c>
      <c r="H291" s="18" t="e">
        <f t="shared" si="366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1</v>
      </c>
      <c r="Q291" s="18">
        <f>O291*P291</f>
        <v>1</v>
      </c>
      <c r="R291" s="92">
        <f t="shared" si="367"/>
        <v>1</v>
      </c>
      <c r="S291" s="18">
        <f t="shared" si="368"/>
        <v>1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5">X291*Y291</f>
        <v>0</v>
      </c>
      <c r="AA291" s="14">
        <f t="shared" ref="AA291:AA296" si="376">Y291</f>
        <v>0</v>
      </c>
      <c r="AB291" s="18">
        <f t="shared" ref="AB291:AB296" si="377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70"/>
        <v>0</v>
      </c>
      <c r="F292" s="185">
        <f t="shared" si="371"/>
        <v>0</v>
      </c>
      <c r="G292" s="8" t="e">
        <f t="shared" si="366"/>
        <v>#DIV/0!</v>
      </c>
      <c r="H292" s="18" t="e">
        <f t="shared" si="366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20</v>
      </c>
      <c r="Q292" s="18">
        <f>O292*P292</f>
        <v>20</v>
      </c>
      <c r="R292" s="92">
        <f t="shared" si="367"/>
        <v>20</v>
      </c>
      <c r="S292" s="18">
        <f t="shared" si="368"/>
        <v>20</v>
      </c>
      <c r="T292" s="183"/>
      <c r="U292" s="185"/>
      <c r="V292" s="183"/>
      <c r="W292" s="185"/>
      <c r="X292" s="188">
        <v>1</v>
      </c>
      <c r="Y292" s="333"/>
      <c r="Z292" s="18">
        <f t="shared" si="375"/>
        <v>0</v>
      </c>
      <c r="AA292" s="14">
        <f t="shared" si="376"/>
        <v>0</v>
      </c>
      <c r="AB292" s="18">
        <f t="shared" si="377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20</v>
      </c>
      <c r="D293" s="185">
        <f>C293*0.5</f>
        <v>10</v>
      </c>
      <c r="E293" s="184">
        <f t="shared" si="370"/>
        <v>20</v>
      </c>
      <c r="F293" s="185">
        <f t="shared" si="371"/>
        <v>10</v>
      </c>
      <c r="G293" s="8">
        <f t="shared" si="366"/>
        <v>100</v>
      </c>
      <c r="H293" s="18">
        <f t="shared" si="366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21</v>
      </c>
      <c r="Q293" s="18">
        <f t="shared" ref="Q293:Q296" si="378">O293*P293</f>
        <v>10.5</v>
      </c>
      <c r="R293" s="92">
        <f t="shared" ref="R293:R296" si="379">P293</f>
        <v>21</v>
      </c>
      <c r="S293" s="18">
        <f t="shared" ref="S293:S296" si="380">L293+Q293</f>
        <v>10.5</v>
      </c>
      <c r="T293" s="16"/>
      <c r="U293" s="18"/>
      <c r="V293" s="16"/>
      <c r="W293" s="18"/>
      <c r="X293" s="21">
        <v>0.5</v>
      </c>
      <c r="Y293" s="14">
        <v>21</v>
      </c>
      <c r="Z293" s="18">
        <f t="shared" si="375"/>
        <v>10.5</v>
      </c>
      <c r="AA293" s="14">
        <f t="shared" si="376"/>
        <v>21</v>
      </c>
      <c r="AB293" s="18">
        <f t="shared" si="377"/>
        <v>10.5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20</v>
      </c>
      <c r="D294" s="185">
        <f>C294*0.3</f>
        <v>6</v>
      </c>
      <c r="E294" s="184">
        <f t="shared" si="370"/>
        <v>20</v>
      </c>
      <c r="F294" s="185">
        <f t="shared" si="371"/>
        <v>6</v>
      </c>
      <c r="G294" s="8">
        <f t="shared" si="366"/>
        <v>100</v>
      </c>
      <c r="H294" s="18">
        <f t="shared" si="366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21</v>
      </c>
      <c r="Q294" s="18">
        <f t="shared" si="378"/>
        <v>6.3</v>
      </c>
      <c r="R294" s="92">
        <f t="shared" si="379"/>
        <v>21</v>
      </c>
      <c r="S294" s="18">
        <f t="shared" si="380"/>
        <v>6.3</v>
      </c>
      <c r="T294" s="183"/>
      <c r="U294" s="185"/>
      <c r="V294" s="183"/>
      <c r="W294" s="185"/>
      <c r="X294" s="188">
        <v>0.3</v>
      </c>
      <c r="Y294" s="333">
        <v>21</v>
      </c>
      <c r="Z294" s="18">
        <f t="shared" si="375"/>
        <v>6.3</v>
      </c>
      <c r="AA294" s="14">
        <f t="shared" si="376"/>
        <v>21</v>
      </c>
      <c r="AB294" s="18">
        <f t="shared" si="377"/>
        <v>6.3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70"/>
        <v>0</v>
      </c>
      <c r="F295" s="185">
        <f t="shared" si="371"/>
        <v>0</v>
      </c>
      <c r="G295" s="8" t="e">
        <f t="shared" si="366"/>
        <v>#DIV/0!</v>
      </c>
      <c r="H295" s="18" t="e">
        <f t="shared" si="366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81">P289</f>
        <v>21</v>
      </c>
      <c r="Q295" s="18">
        <f t="shared" si="378"/>
        <v>2.1</v>
      </c>
      <c r="R295" s="92">
        <f t="shared" si="379"/>
        <v>21</v>
      </c>
      <c r="S295" s="18">
        <f t="shared" si="380"/>
        <v>2.1</v>
      </c>
      <c r="T295" s="183"/>
      <c r="U295" s="185"/>
      <c r="V295" s="183"/>
      <c r="W295" s="185"/>
      <c r="X295" s="188">
        <v>0.1</v>
      </c>
      <c r="Y295" s="333"/>
      <c r="Z295" s="18">
        <f t="shared" si="375"/>
        <v>0</v>
      </c>
      <c r="AA295" s="14">
        <f t="shared" si="376"/>
        <v>0</v>
      </c>
      <c r="AB295" s="18">
        <f t="shared" si="377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70"/>
        <v>0</v>
      </c>
      <c r="F296" s="185">
        <f t="shared" si="371"/>
        <v>0</v>
      </c>
      <c r="G296" s="8" t="e">
        <f t="shared" si="366"/>
        <v>#DIV/0!</v>
      </c>
      <c r="H296" s="18" t="e">
        <f t="shared" si="366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81"/>
        <v>21</v>
      </c>
      <c r="Q296" s="18">
        <f t="shared" si="378"/>
        <v>2.1</v>
      </c>
      <c r="R296" s="92">
        <f t="shared" si="379"/>
        <v>21</v>
      </c>
      <c r="S296" s="18">
        <f t="shared" si="380"/>
        <v>2.1</v>
      </c>
      <c r="T296" s="22"/>
      <c r="U296" s="18"/>
      <c r="V296" s="22"/>
      <c r="W296" s="18"/>
      <c r="X296" s="21">
        <v>0.1</v>
      </c>
      <c r="Y296" s="333"/>
      <c r="Z296" s="18">
        <f t="shared" si="375"/>
        <v>0</v>
      </c>
      <c r="AA296" s="14">
        <f t="shared" si="376"/>
        <v>0</v>
      </c>
      <c r="AB296" s="18">
        <f t="shared" si="377"/>
        <v>0</v>
      </c>
    </row>
    <row r="297" spans="1:28" s="50" customFormat="1">
      <c r="A297" s="46"/>
      <c r="B297" s="82" t="s">
        <v>106</v>
      </c>
      <c r="C297" s="83">
        <f>C293</f>
        <v>20</v>
      </c>
      <c r="D297" s="84">
        <f>SUM(D287:D296)</f>
        <v>169.6</v>
      </c>
      <c r="E297" s="83">
        <f>E293</f>
        <v>20</v>
      </c>
      <c r="F297" s="84">
        <f>SUM(F287:F296)</f>
        <v>169.6</v>
      </c>
      <c r="G297" s="82"/>
      <c r="H297" s="82"/>
      <c r="I297" s="83">
        <f t="shared" ref="I297" si="382">I293</f>
        <v>0</v>
      </c>
      <c r="J297" s="84">
        <f t="shared" ref="J297" si="383">SUM(J287:J296)</f>
        <v>0</v>
      </c>
      <c r="K297" s="83">
        <f t="shared" ref="K297" si="384">K293</f>
        <v>0</v>
      </c>
      <c r="L297" s="84">
        <f t="shared" ref="L297" si="385">SUM(L287:L296)</f>
        <v>0</v>
      </c>
      <c r="M297" s="82">
        <f t="shared" ref="M297:N297" si="386">SUM(M286:M296)</f>
        <v>0</v>
      </c>
      <c r="N297" s="84">
        <f t="shared" si="386"/>
        <v>0</v>
      </c>
      <c r="O297" s="88"/>
      <c r="P297" s="276">
        <f t="shared" ref="P297" si="387">P293</f>
        <v>21</v>
      </c>
      <c r="Q297" s="84">
        <f t="shared" ref="Q297" si="388">SUM(Q287:Q296)</f>
        <v>249.648</v>
      </c>
      <c r="R297" s="276">
        <f t="shared" ref="R297" si="389">R293</f>
        <v>21</v>
      </c>
      <c r="S297" s="84">
        <f t="shared" ref="S297" si="390">SUM(S287:S296)</f>
        <v>249.648</v>
      </c>
      <c r="T297" s="83">
        <f>T293</f>
        <v>0</v>
      </c>
      <c r="U297" s="84">
        <f>SUM(U287:U296)</f>
        <v>0</v>
      </c>
      <c r="V297" s="82">
        <f t="shared" ref="V297:W297" si="391">SUM(V286:V296)</f>
        <v>0</v>
      </c>
      <c r="W297" s="84">
        <f t="shared" si="391"/>
        <v>0</v>
      </c>
      <c r="X297" s="88"/>
      <c r="Y297" s="276">
        <f t="shared" ref="Y297" si="392">Y293</f>
        <v>21</v>
      </c>
      <c r="Z297" s="84">
        <f t="shared" ref="Z297" si="393">SUM(Z287:Z296)</f>
        <v>194.208</v>
      </c>
      <c r="AA297" s="276">
        <f t="shared" ref="AA297" si="394">AA293</f>
        <v>21</v>
      </c>
      <c r="AB297" s="84">
        <f t="shared" ref="AB297" si="395">SUM(AB287:AB296)</f>
        <v>194.208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91</v>
      </c>
      <c r="D299" s="18">
        <f>C299*0.162*12</f>
        <v>176.904</v>
      </c>
      <c r="E299" s="17">
        <f>C299</f>
        <v>91</v>
      </c>
      <c r="F299" s="18">
        <f>D299</f>
        <v>176.904</v>
      </c>
      <c r="G299" s="8">
        <f t="shared" ref="G299:H305" si="396">E299/C299*100</f>
        <v>100</v>
      </c>
      <c r="H299" s="18">
        <f t="shared" si="396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81</v>
      </c>
      <c r="Q299" s="18">
        <f>O299*P299*12</f>
        <v>173.21039999999999</v>
      </c>
      <c r="R299" s="92">
        <f>P299</f>
        <v>81</v>
      </c>
      <c r="S299" s="18">
        <f>L299+Q299</f>
        <v>173.21039999999999</v>
      </c>
      <c r="T299" s="16"/>
      <c r="U299" s="18"/>
      <c r="V299" s="16"/>
      <c r="W299" s="18"/>
      <c r="X299" s="21">
        <v>0.1782</v>
      </c>
      <c r="Y299" s="14">
        <v>91</v>
      </c>
      <c r="Z299" s="18">
        <f>X299*Y299*12</f>
        <v>194.59440000000001</v>
      </c>
      <c r="AA299" s="14">
        <f>Y299</f>
        <v>91</v>
      </c>
      <c r="AB299" s="18">
        <f>U299+Z299</f>
        <v>194.59440000000001</v>
      </c>
    </row>
    <row r="300" spans="1:28" s="66" customFormat="1">
      <c r="A300" s="8">
        <f t="shared" ref="A300:A305" si="397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6"/>
        <v>#DIV/0!</v>
      </c>
      <c r="H300" s="18" t="e">
        <f t="shared" si="396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8">P300</f>
        <v>0</v>
      </c>
      <c r="S300" s="18">
        <f t="shared" ref="S300" si="399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400">Y300</f>
        <v>0</v>
      </c>
      <c r="AB300" s="18">
        <f t="shared" ref="AB300" si="401">Z300</f>
        <v>0</v>
      </c>
    </row>
    <row r="301" spans="1:28" s="66" customFormat="1" ht="31.5">
      <c r="A301" s="8">
        <f t="shared" si="397"/>
        <v>13.03</v>
      </c>
      <c r="B301" s="183" t="s">
        <v>191</v>
      </c>
      <c r="C301" s="184"/>
      <c r="D301" s="185"/>
      <c r="E301" s="17"/>
      <c r="F301" s="18"/>
      <c r="G301" s="8" t="e">
        <f t="shared" si="396"/>
        <v>#DIV/0!</v>
      </c>
      <c r="H301" s="18" t="e">
        <f t="shared" si="396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81</v>
      </c>
      <c r="Q301" s="18">
        <f t="shared" ref="Q301:Q305" si="402">O301*P301</f>
        <v>8.1</v>
      </c>
      <c r="R301" s="92">
        <f t="shared" si="398"/>
        <v>81</v>
      </c>
      <c r="S301" s="18">
        <f t="shared" ref="S301:S305" si="403">L301+Q301</f>
        <v>8.1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4">X301*Y301</f>
        <v>0</v>
      </c>
      <c r="AA301" s="14">
        <f t="shared" si="400"/>
        <v>0</v>
      </c>
      <c r="AB301" s="18">
        <f t="shared" ref="AB301:AB305" si="405">U301+Z301</f>
        <v>0</v>
      </c>
    </row>
    <row r="302" spans="1:28" s="66" customFormat="1">
      <c r="A302" s="8">
        <f t="shared" si="397"/>
        <v>13.04</v>
      </c>
      <c r="B302" s="16" t="s">
        <v>192</v>
      </c>
      <c r="C302" s="17">
        <f>C299</f>
        <v>91</v>
      </c>
      <c r="D302" s="18">
        <f>C302*0.1</f>
        <v>9.1</v>
      </c>
      <c r="E302" s="17">
        <f>C302</f>
        <v>91</v>
      </c>
      <c r="F302" s="18">
        <f>D302</f>
        <v>9.1</v>
      </c>
      <c r="G302" s="8">
        <f t="shared" si="396"/>
        <v>100</v>
      </c>
      <c r="H302" s="18">
        <f t="shared" si="396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81</v>
      </c>
      <c r="Q302" s="18">
        <f t="shared" si="402"/>
        <v>8.1</v>
      </c>
      <c r="R302" s="92">
        <f t="shared" si="398"/>
        <v>81</v>
      </c>
      <c r="S302" s="18">
        <f t="shared" si="403"/>
        <v>8.1</v>
      </c>
      <c r="T302" s="16"/>
      <c r="U302" s="18"/>
      <c r="V302" s="16"/>
      <c r="W302" s="18"/>
      <c r="X302" s="21">
        <v>0.1</v>
      </c>
      <c r="Y302" s="14">
        <v>91</v>
      </c>
      <c r="Z302" s="18">
        <f t="shared" si="404"/>
        <v>9.1</v>
      </c>
      <c r="AA302" s="14">
        <f t="shared" si="400"/>
        <v>91</v>
      </c>
      <c r="AB302" s="18">
        <f t="shared" si="405"/>
        <v>9.1</v>
      </c>
    </row>
    <row r="303" spans="1:28" s="66" customFormat="1">
      <c r="A303" s="8">
        <f t="shared" si="397"/>
        <v>13.049999999999999</v>
      </c>
      <c r="B303" s="183" t="s">
        <v>198</v>
      </c>
      <c r="C303" s="184">
        <f>C302</f>
        <v>91</v>
      </c>
      <c r="D303" s="185">
        <f>C303*0.12</f>
        <v>10.92</v>
      </c>
      <c r="E303" s="17">
        <f>C303</f>
        <v>91</v>
      </c>
      <c r="F303" s="18">
        <f>D303</f>
        <v>10.92</v>
      </c>
      <c r="G303" s="8">
        <f t="shared" si="396"/>
        <v>100</v>
      </c>
      <c r="H303" s="18">
        <f t="shared" si="396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81</v>
      </c>
      <c r="Q303" s="18">
        <f t="shared" si="402"/>
        <v>9.7199999999999989</v>
      </c>
      <c r="R303" s="92">
        <f t="shared" si="398"/>
        <v>81</v>
      </c>
      <c r="S303" s="18">
        <f t="shared" si="403"/>
        <v>9.7199999999999989</v>
      </c>
      <c r="T303" s="183"/>
      <c r="U303" s="185"/>
      <c r="V303" s="183"/>
      <c r="W303" s="185"/>
      <c r="X303" s="188">
        <v>0.12</v>
      </c>
      <c r="Y303" s="333">
        <v>91</v>
      </c>
      <c r="Z303" s="18">
        <f t="shared" si="404"/>
        <v>10.92</v>
      </c>
      <c r="AA303" s="14">
        <f t="shared" si="400"/>
        <v>91</v>
      </c>
      <c r="AB303" s="18">
        <f t="shared" si="405"/>
        <v>10.92</v>
      </c>
    </row>
    <row r="304" spans="1:28" s="66" customFormat="1">
      <c r="A304" s="8">
        <f t="shared" si="397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6"/>
        <v>#DIV/0!</v>
      </c>
      <c r="H304" s="18" t="e">
        <f t="shared" si="396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81</v>
      </c>
      <c r="Q304" s="18">
        <f t="shared" si="402"/>
        <v>2.4299999999999997</v>
      </c>
      <c r="R304" s="92">
        <f t="shared" si="398"/>
        <v>81</v>
      </c>
      <c r="S304" s="18">
        <f t="shared" si="403"/>
        <v>2.4299999999999997</v>
      </c>
      <c r="T304" s="183"/>
      <c r="U304" s="185"/>
      <c r="V304" s="183"/>
      <c r="W304" s="185"/>
      <c r="X304" s="188">
        <v>0.03</v>
      </c>
      <c r="Y304" s="333"/>
      <c r="Z304" s="18">
        <f t="shared" si="404"/>
        <v>0</v>
      </c>
      <c r="AA304" s="14">
        <f t="shared" si="400"/>
        <v>0</v>
      </c>
      <c r="AB304" s="18">
        <f t="shared" si="405"/>
        <v>0</v>
      </c>
    </row>
    <row r="305" spans="1:28" s="66" customFormat="1">
      <c r="A305" s="8">
        <f t="shared" si="397"/>
        <v>13.069999999999999</v>
      </c>
      <c r="B305" s="22" t="s">
        <v>195</v>
      </c>
      <c r="C305" s="17"/>
      <c r="D305" s="18"/>
      <c r="E305" s="17"/>
      <c r="F305" s="18"/>
      <c r="G305" s="8" t="e">
        <f t="shared" si="396"/>
        <v>#DIV/0!</v>
      </c>
      <c r="H305" s="18" t="e">
        <f t="shared" si="396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81</v>
      </c>
      <c r="Q305" s="18">
        <f t="shared" si="402"/>
        <v>1.62</v>
      </c>
      <c r="R305" s="92">
        <f t="shared" si="398"/>
        <v>81</v>
      </c>
      <c r="S305" s="18">
        <f t="shared" si="403"/>
        <v>1.62</v>
      </c>
      <c r="T305" s="22"/>
      <c r="U305" s="18"/>
      <c r="V305" s="22"/>
      <c r="W305" s="18"/>
      <c r="X305" s="21">
        <v>0.02</v>
      </c>
      <c r="Y305" s="14"/>
      <c r="Z305" s="18">
        <f t="shared" si="404"/>
        <v>0</v>
      </c>
      <c r="AA305" s="14">
        <f t="shared" si="400"/>
        <v>0</v>
      </c>
      <c r="AB305" s="18">
        <f t="shared" si="405"/>
        <v>0</v>
      </c>
    </row>
    <row r="306" spans="1:28" s="50" customFormat="1">
      <c r="A306" s="46"/>
      <c r="B306" s="82" t="s">
        <v>106</v>
      </c>
      <c r="C306" s="83">
        <f>C302</f>
        <v>91</v>
      </c>
      <c r="D306" s="84">
        <f>SUM(D299:D305)</f>
        <v>196.92399999999998</v>
      </c>
      <c r="E306" s="83"/>
      <c r="F306" s="84">
        <f>SUM(F299:F305)</f>
        <v>196.92399999999998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81</v>
      </c>
      <c r="Q306" s="84">
        <f>SUM(Q299:Q305)</f>
        <v>203.18039999999999</v>
      </c>
      <c r="R306" s="276">
        <f>R302</f>
        <v>81</v>
      </c>
      <c r="S306" s="84">
        <f>SUM(S299:S305)</f>
        <v>203.18039999999999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91</v>
      </c>
      <c r="Z306" s="84">
        <f>SUM(Z299:Z305)</f>
        <v>214.61439999999999</v>
      </c>
      <c r="AA306" s="276">
        <f>AA302</f>
        <v>91</v>
      </c>
      <c r="AB306" s="84">
        <f>SUM(AB299:AB305)</f>
        <v>214.61439999999999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6">E308/C308*100</f>
        <v>#DIV/0!</v>
      </c>
      <c r="H308" s="18" t="e">
        <f t="shared" si="406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6"/>
        <v>#DIV/0!</v>
      </c>
      <c r="H309" s="18" t="e">
        <f t="shared" si="406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7">Y309</f>
        <v>0</v>
      </c>
      <c r="AB309" s="18">
        <f t="shared" ref="AB309:AB310" si="408">U309+Z309</f>
        <v>0</v>
      </c>
    </row>
    <row r="310" spans="1:28" s="132" customFormat="1">
      <c r="A310" s="126"/>
      <c r="B310" s="127" t="s">
        <v>202</v>
      </c>
      <c r="C310" s="128"/>
      <c r="D310" s="129">
        <v>25</v>
      </c>
      <c r="E310" s="189"/>
      <c r="F310" s="129"/>
      <c r="G310" s="8" t="e">
        <f t="shared" si="406"/>
        <v>#DIV/0!</v>
      </c>
      <c r="H310" s="18">
        <f t="shared" si="406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7"/>
        <v>0</v>
      </c>
      <c r="AB310" s="18">
        <f t="shared" si="408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25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9">SUM(I309:I310)</f>
        <v>0</v>
      </c>
      <c r="J311" s="84">
        <f t="shared" ref="J311" si="410">J309+J310</f>
        <v>0</v>
      </c>
      <c r="K311" s="83">
        <f t="shared" ref="K311" si="411">SUM(K309:K310)</f>
        <v>0</v>
      </c>
      <c r="L311" s="84">
        <f t="shared" ref="L311" si="412">L309+L310</f>
        <v>0</v>
      </c>
      <c r="M311" s="82">
        <f t="shared" ref="M311:N311" si="413">SUM(M309:M310)</f>
        <v>0</v>
      </c>
      <c r="N311" s="84">
        <f t="shared" si="413"/>
        <v>0</v>
      </c>
      <c r="O311" s="88"/>
      <c r="P311" s="276">
        <f t="shared" ref="P311" si="414">SUM(P309:P310)</f>
        <v>0</v>
      </c>
      <c r="Q311" s="84">
        <f t="shared" ref="Q311" si="415">Q309+Q310</f>
        <v>50</v>
      </c>
      <c r="R311" s="276">
        <f t="shared" ref="R311" si="416">SUM(R309:R310)</f>
        <v>0</v>
      </c>
      <c r="S311" s="84">
        <f t="shared" ref="S311" si="417">S309+S310</f>
        <v>50</v>
      </c>
      <c r="T311" s="83">
        <f>SUM(T309:T310)</f>
        <v>0</v>
      </c>
      <c r="U311" s="84">
        <f>U309+U310</f>
        <v>0</v>
      </c>
      <c r="V311" s="82">
        <f t="shared" ref="V311:W311" si="418">SUM(V309:V310)</f>
        <v>0</v>
      </c>
      <c r="W311" s="84">
        <f t="shared" si="418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9">X313*Y313</f>
        <v>0</v>
      </c>
      <c r="AA313" s="14">
        <f t="shared" ref="AA313:AA314" si="420">Y313</f>
        <v>0</v>
      </c>
      <c r="AB313" s="18">
        <f t="shared" ref="AB313:AB314" si="421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9"/>
        <v>0</v>
      </c>
      <c r="AA314" s="14">
        <f t="shared" si="420"/>
        <v>0</v>
      </c>
      <c r="AB314" s="18">
        <f t="shared" si="421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2">I313+I314</f>
        <v>0</v>
      </c>
      <c r="J315" s="84">
        <f t="shared" si="422"/>
        <v>0</v>
      </c>
      <c r="K315" s="83">
        <f t="shared" si="422"/>
        <v>0</v>
      </c>
      <c r="L315" s="84">
        <f t="shared" si="422"/>
        <v>0</v>
      </c>
      <c r="M315" s="82">
        <f t="shared" ref="M315:N315" si="423">SUM(M313:M314)</f>
        <v>0</v>
      </c>
      <c r="N315" s="84">
        <f t="shared" si="423"/>
        <v>0</v>
      </c>
      <c r="O315" s="88"/>
      <c r="P315" s="276">
        <f t="shared" ref="P315:S315" si="424">P313+P314</f>
        <v>0</v>
      </c>
      <c r="Q315" s="84">
        <f t="shared" si="424"/>
        <v>0</v>
      </c>
      <c r="R315" s="276">
        <f t="shared" si="424"/>
        <v>0</v>
      </c>
      <c r="S315" s="84">
        <f t="shared" si="424"/>
        <v>0</v>
      </c>
      <c r="T315" s="83">
        <f>T313+T314</f>
        <v>0</v>
      </c>
      <c r="U315" s="84">
        <f>U313+U314</f>
        <v>0</v>
      </c>
      <c r="V315" s="82">
        <f t="shared" ref="V315:W315" si="425">SUM(V313:V314)</f>
        <v>0</v>
      </c>
      <c r="W315" s="84">
        <f t="shared" si="425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6">E318/C318*100</f>
        <v>#DIV/0!</v>
      </c>
      <c r="H318" s="18" t="e">
        <f t="shared" si="426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6"/>
        <v>#DIV/0!</v>
      </c>
      <c r="H319" s="18" t="e">
        <f t="shared" si="426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1225</v>
      </c>
      <c r="Q319" s="18">
        <f>O319*P319</f>
        <v>6.125</v>
      </c>
      <c r="R319" s="92">
        <f>P319</f>
        <v>1225</v>
      </c>
      <c r="S319" s="18">
        <f>L319+Q319</f>
        <v>6.125</v>
      </c>
      <c r="T319" s="127"/>
      <c r="U319" s="129"/>
      <c r="V319" s="127"/>
      <c r="W319" s="129"/>
      <c r="X319" s="131">
        <v>5.0000000000000001E-3</v>
      </c>
      <c r="Y319" s="108">
        <v>1225</v>
      </c>
      <c r="Z319" s="18">
        <f t="shared" ref="Z319:Z321" si="427">X319*Y319</f>
        <v>6.125</v>
      </c>
      <c r="AA319" s="14">
        <f t="shared" ref="AA319:AA321" si="428">Y319</f>
        <v>1225</v>
      </c>
      <c r="AB319" s="18">
        <f t="shared" ref="AB319:AB321" si="429">U319+Z319</f>
        <v>6.125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6"/>
        <v>#DIV/0!</v>
      </c>
      <c r="H320" s="18" t="e">
        <f t="shared" si="426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1493</v>
      </c>
      <c r="Q320" s="18">
        <f t="shared" ref="Q320:Q321" si="430">O320*P320</f>
        <v>7.4649999999999999</v>
      </c>
      <c r="R320" s="92">
        <f t="shared" ref="R320:R321" si="431">P320</f>
        <v>1493</v>
      </c>
      <c r="S320" s="18">
        <f t="shared" ref="S320:S321" si="432">L320+Q320</f>
        <v>7.4649999999999999</v>
      </c>
      <c r="T320" s="127"/>
      <c r="U320" s="129"/>
      <c r="V320" s="127"/>
      <c r="W320" s="129"/>
      <c r="X320" s="131">
        <v>5.0000000000000001E-3</v>
      </c>
      <c r="Y320" s="108">
        <v>1493</v>
      </c>
      <c r="Z320" s="18">
        <f t="shared" si="427"/>
        <v>7.4649999999999999</v>
      </c>
      <c r="AA320" s="14">
        <f t="shared" si="428"/>
        <v>1493</v>
      </c>
      <c r="AB320" s="18">
        <f t="shared" si="429"/>
        <v>7.4649999999999999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6"/>
        <v>#DIV/0!</v>
      </c>
      <c r="H321" s="18" t="e">
        <f t="shared" si="426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1992</v>
      </c>
      <c r="Q321" s="18">
        <f t="shared" si="430"/>
        <v>9.9600000000000009</v>
      </c>
      <c r="R321" s="92">
        <f t="shared" si="431"/>
        <v>1992</v>
      </c>
      <c r="S321" s="18">
        <f t="shared" si="432"/>
        <v>9.9600000000000009</v>
      </c>
      <c r="T321" s="127"/>
      <c r="U321" s="129"/>
      <c r="V321" s="127"/>
      <c r="W321" s="129"/>
      <c r="X321" s="131">
        <v>5.0000000000000001E-3</v>
      </c>
      <c r="Y321" s="108">
        <v>1992</v>
      </c>
      <c r="Z321" s="18">
        <f t="shared" si="427"/>
        <v>9.9600000000000009</v>
      </c>
      <c r="AA321" s="14">
        <f t="shared" si="428"/>
        <v>1992</v>
      </c>
      <c r="AB321" s="18">
        <f t="shared" si="429"/>
        <v>9.9600000000000009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3">SUM(I319:I321)</f>
        <v>0</v>
      </c>
      <c r="J322" s="84">
        <f t="shared" si="433"/>
        <v>0</v>
      </c>
      <c r="K322" s="83">
        <f t="shared" si="433"/>
        <v>0</v>
      </c>
      <c r="L322" s="84">
        <f t="shared" si="433"/>
        <v>0</v>
      </c>
      <c r="M322" s="82">
        <f t="shared" ref="M322:N322" si="434">SUM(M319:M321)</f>
        <v>0</v>
      </c>
      <c r="N322" s="84">
        <f t="shared" si="434"/>
        <v>0</v>
      </c>
      <c r="O322" s="88"/>
      <c r="P322" s="276">
        <f t="shared" ref="P322:S322" si="435">SUM(P319:P321)</f>
        <v>4710</v>
      </c>
      <c r="Q322" s="84">
        <f t="shared" si="435"/>
        <v>23.55</v>
      </c>
      <c r="R322" s="276">
        <f t="shared" si="435"/>
        <v>4710</v>
      </c>
      <c r="S322" s="84">
        <f t="shared" si="435"/>
        <v>23.55</v>
      </c>
      <c r="T322" s="83">
        <f>SUM(T319:T321)</f>
        <v>0</v>
      </c>
      <c r="U322" s="84">
        <f>SUM(U319:U321)</f>
        <v>0</v>
      </c>
      <c r="V322" s="82">
        <f t="shared" ref="V322:W322" si="436">SUM(V319:V321)</f>
        <v>0</v>
      </c>
      <c r="W322" s="84">
        <f t="shared" si="436"/>
        <v>0</v>
      </c>
      <c r="X322" s="88"/>
      <c r="Y322" s="276">
        <f>SUM(Y319:Y321)</f>
        <v>4710</v>
      </c>
      <c r="Z322" s="84">
        <f>SUM(Z319:Z321)</f>
        <v>23.55</v>
      </c>
      <c r="AA322" s="276">
        <f>SUM(AA319:AA321)</f>
        <v>4710</v>
      </c>
      <c r="AB322" s="84">
        <f>SUM(AB319:AB321)</f>
        <v>23.55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1040</v>
      </c>
      <c r="D324" s="18">
        <v>52</v>
      </c>
      <c r="E324" s="17">
        <f t="shared" ref="E324:F325" si="437">C324</f>
        <v>1040</v>
      </c>
      <c r="F324" s="18">
        <f t="shared" si="437"/>
        <v>52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1054</v>
      </c>
      <c r="Q324" s="18">
        <f t="shared" ref="Q324:Q325" si="438">O324*P324</f>
        <v>52.7</v>
      </c>
      <c r="R324" s="92">
        <f t="shared" ref="R324:R325" si="439">P324</f>
        <v>1054</v>
      </c>
      <c r="S324" s="18">
        <f t="shared" ref="S324:S325" si="440">L324+Q324</f>
        <v>52.7</v>
      </c>
      <c r="T324" s="16"/>
      <c r="U324" s="18"/>
      <c r="V324" s="16"/>
      <c r="W324" s="18"/>
      <c r="X324" s="21">
        <v>0.05</v>
      </c>
      <c r="Y324" s="14">
        <v>1043</v>
      </c>
      <c r="Z324" s="18">
        <f t="shared" ref="Z324:Z325" si="441">X324*Y324</f>
        <v>52.150000000000006</v>
      </c>
      <c r="AA324" s="14">
        <f t="shared" ref="AA324:AA325" si="442">Y324</f>
        <v>1043</v>
      </c>
      <c r="AB324" s="18">
        <f t="shared" ref="AB324:AB325" si="443">U324+Z324</f>
        <v>52.150000000000006</v>
      </c>
      <c r="AC324" s="343">
        <f>P324-Y324</f>
        <v>11</v>
      </c>
    </row>
    <row r="325" spans="1:29" s="66" customFormat="1">
      <c r="A325" s="8">
        <v>17.02</v>
      </c>
      <c r="B325" s="16" t="s">
        <v>205</v>
      </c>
      <c r="C325" s="17">
        <v>456</v>
      </c>
      <c r="D325" s="18">
        <v>31.92</v>
      </c>
      <c r="E325" s="17">
        <f t="shared" si="437"/>
        <v>456</v>
      </c>
      <c r="F325" s="18">
        <f t="shared" si="437"/>
        <v>31.92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456</v>
      </c>
      <c r="Q325" s="18">
        <f t="shared" si="438"/>
        <v>31.92</v>
      </c>
      <c r="R325" s="92">
        <f t="shared" si="439"/>
        <v>456</v>
      </c>
      <c r="S325" s="18">
        <f t="shared" si="440"/>
        <v>31.92</v>
      </c>
      <c r="T325" s="16"/>
      <c r="U325" s="18"/>
      <c r="V325" s="16"/>
      <c r="W325" s="18"/>
      <c r="X325" s="21">
        <v>7.0000000000000007E-2</v>
      </c>
      <c r="Y325" s="14">
        <v>440</v>
      </c>
      <c r="Z325" s="18">
        <f t="shared" si="441"/>
        <v>30.800000000000004</v>
      </c>
      <c r="AA325" s="14">
        <f t="shared" si="442"/>
        <v>440</v>
      </c>
      <c r="AB325" s="18">
        <f t="shared" si="443"/>
        <v>30.800000000000004</v>
      </c>
      <c r="AC325" s="343">
        <f>P325-Y325</f>
        <v>16</v>
      </c>
    </row>
    <row r="326" spans="1:29" s="50" customFormat="1">
      <c r="A326" s="46"/>
      <c r="B326" s="82" t="s">
        <v>106</v>
      </c>
      <c r="C326" s="83">
        <f>SUM(C324:C325)</f>
        <v>1496</v>
      </c>
      <c r="D326" s="84">
        <f>SUM(D324:D325)</f>
        <v>83.92</v>
      </c>
      <c r="E326" s="83">
        <f>SUM(E324:E325)</f>
        <v>1496</v>
      </c>
      <c r="F326" s="84">
        <f>SUM(F324:F325)</f>
        <v>83.92</v>
      </c>
      <c r="G326" s="82"/>
      <c r="H326" s="82"/>
      <c r="I326" s="83">
        <f t="shared" ref="I326:L326" si="444">SUM(I324:I325)</f>
        <v>0</v>
      </c>
      <c r="J326" s="84">
        <f t="shared" si="444"/>
        <v>0</v>
      </c>
      <c r="K326" s="83">
        <f t="shared" si="444"/>
        <v>0</v>
      </c>
      <c r="L326" s="84">
        <f t="shared" si="444"/>
        <v>0</v>
      </c>
      <c r="M326" s="82">
        <f t="shared" ref="M326:N326" si="445">SUM(M324:M325)</f>
        <v>0</v>
      </c>
      <c r="N326" s="84">
        <f t="shared" si="445"/>
        <v>0</v>
      </c>
      <c r="O326" s="88"/>
      <c r="P326" s="276">
        <f t="shared" ref="P326:S326" si="446">SUM(P324:P325)</f>
        <v>1510</v>
      </c>
      <c r="Q326" s="84">
        <f t="shared" si="446"/>
        <v>84.62</v>
      </c>
      <c r="R326" s="276">
        <f t="shared" si="446"/>
        <v>1510</v>
      </c>
      <c r="S326" s="84">
        <f t="shared" si="446"/>
        <v>84.62</v>
      </c>
      <c r="T326" s="83">
        <f>SUM(T324:T325)</f>
        <v>0</v>
      </c>
      <c r="U326" s="84">
        <f>SUM(U324:U325)</f>
        <v>0</v>
      </c>
      <c r="V326" s="82">
        <f t="shared" ref="V326:W326" si="447">SUM(V324:V325)</f>
        <v>0</v>
      </c>
      <c r="W326" s="84">
        <f t="shared" si="447"/>
        <v>0</v>
      </c>
      <c r="X326" s="88"/>
      <c r="Y326" s="276">
        <f t="shared" ref="Y326:AB326" si="448">SUM(Y324:Y325)</f>
        <v>1483</v>
      </c>
      <c r="Z326" s="84">
        <f t="shared" si="448"/>
        <v>82.950000000000017</v>
      </c>
      <c r="AA326" s="276">
        <f t="shared" si="448"/>
        <v>1483</v>
      </c>
      <c r="AB326" s="84">
        <f t="shared" si="448"/>
        <v>82.950000000000017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9">I328+I329</f>
        <v>0</v>
      </c>
      <c r="J330" s="84">
        <f t="shared" si="449"/>
        <v>0</v>
      </c>
      <c r="K330" s="83">
        <f t="shared" si="449"/>
        <v>0</v>
      </c>
      <c r="L330" s="84">
        <f t="shared" si="449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50">P328+P329</f>
        <v>0</v>
      </c>
      <c r="Q330" s="84">
        <f t="shared" si="450"/>
        <v>0</v>
      </c>
      <c r="R330" s="276">
        <f t="shared" si="450"/>
        <v>0</v>
      </c>
      <c r="S330" s="84">
        <f t="shared" si="450"/>
        <v>0</v>
      </c>
      <c r="T330" s="83">
        <f t="shared" si="450"/>
        <v>0</v>
      </c>
      <c r="U330" s="84">
        <f t="shared" si="450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1483</v>
      </c>
      <c r="D332" s="18">
        <v>102.3</v>
      </c>
      <c r="E332" s="17">
        <f t="shared" ref="E332:F332" si="451">C332</f>
        <v>1483</v>
      </c>
      <c r="F332" s="18">
        <f t="shared" si="451"/>
        <v>102.3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1491</v>
      </c>
      <c r="Q332" s="18">
        <v>102.64</v>
      </c>
      <c r="R332" s="92">
        <f>P332</f>
        <v>1491</v>
      </c>
      <c r="S332" s="18">
        <f>L332+Q332</f>
        <v>102.64</v>
      </c>
      <c r="T332" s="16"/>
      <c r="U332" s="18"/>
      <c r="V332" s="16"/>
      <c r="W332" s="18"/>
      <c r="X332" s="21"/>
      <c r="Y332" s="14">
        <v>1491</v>
      </c>
      <c r="Z332" s="18">
        <v>102.65</v>
      </c>
      <c r="AA332" s="14">
        <f>Y332</f>
        <v>1491</v>
      </c>
      <c r="AB332" s="18">
        <f>U332+Z332</f>
        <v>102.65</v>
      </c>
    </row>
    <row r="333" spans="1:29" s="50" customFormat="1">
      <c r="A333" s="46"/>
      <c r="B333" s="82" t="s">
        <v>106</v>
      </c>
      <c r="C333" s="83">
        <f>C332</f>
        <v>1483</v>
      </c>
      <c r="D333" s="84">
        <f>D332</f>
        <v>102.3</v>
      </c>
      <c r="E333" s="83">
        <f>E332</f>
        <v>1483</v>
      </c>
      <c r="F333" s="84">
        <f>F332</f>
        <v>102.3</v>
      </c>
      <c r="G333" s="82"/>
      <c r="H333" s="82"/>
      <c r="I333" s="83">
        <f t="shared" ref="I333:L333" si="452">I332</f>
        <v>0</v>
      </c>
      <c r="J333" s="84">
        <f t="shared" si="452"/>
        <v>0</v>
      </c>
      <c r="K333" s="83">
        <f t="shared" si="452"/>
        <v>0</v>
      </c>
      <c r="L333" s="84">
        <f t="shared" si="452"/>
        <v>0</v>
      </c>
      <c r="M333" s="82">
        <f t="shared" ref="M333:N333" si="453">M332</f>
        <v>0</v>
      </c>
      <c r="N333" s="84">
        <f t="shared" si="453"/>
        <v>0</v>
      </c>
      <c r="O333" s="88"/>
      <c r="P333" s="276">
        <f t="shared" ref="P333:S333" si="454">P332</f>
        <v>1491</v>
      </c>
      <c r="Q333" s="84">
        <f t="shared" si="454"/>
        <v>102.64</v>
      </c>
      <c r="R333" s="276">
        <f t="shared" si="454"/>
        <v>1491</v>
      </c>
      <c r="S333" s="84">
        <f t="shared" si="454"/>
        <v>102.64</v>
      </c>
      <c r="T333" s="83">
        <f>T332</f>
        <v>0</v>
      </c>
      <c r="U333" s="84">
        <f>U332</f>
        <v>0</v>
      </c>
      <c r="V333" s="82">
        <f t="shared" ref="V333:W333" si="455">V332</f>
        <v>0</v>
      </c>
      <c r="W333" s="84">
        <f t="shared" si="455"/>
        <v>0</v>
      </c>
      <c r="X333" s="88"/>
      <c r="Y333" s="276">
        <f>Y332</f>
        <v>1491</v>
      </c>
      <c r="Z333" s="84">
        <f>Z332</f>
        <v>102.65</v>
      </c>
      <c r="AA333" s="276">
        <f>AA332</f>
        <v>1491</v>
      </c>
      <c r="AB333" s="84">
        <f>AB332</f>
        <v>102.65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1924</v>
      </c>
      <c r="D336" s="18">
        <v>57.72</v>
      </c>
      <c r="E336" s="17">
        <f>C336</f>
        <v>1924</v>
      </c>
      <c r="F336" s="18">
        <f>D336</f>
        <v>57.72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2468</v>
      </c>
      <c r="Q336" s="18">
        <f>O336*P336</f>
        <v>74.039999999999992</v>
      </c>
      <c r="R336" s="92">
        <f>P336</f>
        <v>2468</v>
      </c>
      <c r="S336" s="18">
        <f>L336+Q336</f>
        <v>74.039999999999992</v>
      </c>
      <c r="T336" s="16"/>
      <c r="U336" s="18"/>
      <c r="V336" s="16"/>
      <c r="W336" s="18"/>
      <c r="X336" s="21">
        <v>0.03</v>
      </c>
      <c r="Y336" s="14">
        <v>1600</v>
      </c>
      <c r="Z336" s="18">
        <f t="shared" ref="Z336" si="456">X336*Y336</f>
        <v>48</v>
      </c>
      <c r="AA336" s="14">
        <f t="shared" ref="AA336" si="457">Y336</f>
        <v>1600</v>
      </c>
      <c r="AB336" s="18">
        <f t="shared" ref="AB336" si="458">U336+Z336</f>
        <v>48</v>
      </c>
    </row>
    <row r="337" spans="1:28" s="50" customFormat="1">
      <c r="A337" s="46"/>
      <c r="B337" s="82" t="s">
        <v>106</v>
      </c>
      <c r="C337" s="83">
        <f>C336</f>
        <v>1924</v>
      </c>
      <c r="D337" s="84">
        <f>D336</f>
        <v>57.72</v>
      </c>
      <c r="E337" s="83">
        <f>E336</f>
        <v>1924</v>
      </c>
      <c r="F337" s="84">
        <f>F336</f>
        <v>57.72</v>
      </c>
      <c r="G337" s="82"/>
      <c r="H337" s="82"/>
      <c r="I337" s="83">
        <f t="shared" ref="I337:L337" si="459">I336</f>
        <v>0</v>
      </c>
      <c r="J337" s="84">
        <f t="shared" si="459"/>
        <v>0</v>
      </c>
      <c r="K337" s="83">
        <f t="shared" si="459"/>
        <v>0</v>
      </c>
      <c r="L337" s="84">
        <f t="shared" si="459"/>
        <v>0</v>
      </c>
      <c r="M337" s="82">
        <f t="shared" ref="M337:N337" si="460">SUM(M336:M336)</f>
        <v>0</v>
      </c>
      <c r="N337" s="84">
        <f t="shared" si="460"/>
        <v>0</v>
      </c>
      <c r="O337" s="88"/>
      <c r="P337" s="276">
        <f t="shared" ref="P337:S337" si="461">P336</f>
        <v>2468</v>
      </c>
      <c r="Q337" s="84">
        <f t="shared" si="461"/>
        <v>74.039999999999992</v>
      </c>
      <c r="R337" s="276">
        <f t="shared" si="461"/>
        <v>2468</v>
      </c>
      <c r="S337" s="84">
        <f t="shared" si="461"/>
        <v>74.039999999999992</v>
      </c>
      <c r="T337" s="83">
        <f>T336</f>
        <v>0</v>
      </c>
      <c r="U337" s="84">
        <f>U336</f>
        <v>0</v>
      </c>
      <c r="V337" s="82">
        <f t="shared" ref="V337:W337" si="462">SUM(V336:V336)</f>
        <v>0</v>
      </c>
      <c r="W337" s="84">
        <f t="shared" si="462"/>
        <v>0</v>
      </c>
      <c r="X337" s="88"/>
      <c r="Y337" s="276">
        <f t="shared" ref="Y337:AB337" si="463">Y336</f>
        <v>1600</v>
      </c>
      <c r="Z337" s="84">
        <f t="shared" si="463"/>
        <v>48</v>
      </c>
      <c r="AA337" s="276">
        <f t="shared" si="463"/>
        <v>1600</v>
      </c>
      <c r="AB337" s="84">
        <f t="shared" si="463"/>
        <v>48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6.22</v>
      </c>
      <c r="E339" s="19"/>
      <c r="F339" s="18">
        <f>D339</f>
        <v>6.22</v>
      </c>
      <c r="G339" s="8" t="e">
        <f t="shared" ref="G339:H342" si="464">E339/C339*100</f>
        <v>#DIV/0!</v>
      </c>
      <c r="H339" s="18">
        <f t="shared" si="464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5">Y339</f>
        <v>0</v>
      </c>
      <c r="AB339" s="18">
        <f t="shared" ref="AB339:AB342" si="466">U339+Z339</f>
        <v>12.5</v>
      </c>
    </row>
    <row r="340" spans="1:28">
      <c r="A340" s="8">
        <v>21.02</v>
      </c>
      <c r="B340" s="16" t="s">
        <v>223</v>
      </c>
      <c r="C340" s="17"/>
      <c r="D340" s="18">
        <v>6.25</v>
      </c>
      <c r="E340" s="19"/>
      <c r="F340" s="18">
        <f t="shared" ref="F340:F342" si="467">D340</f>
        <v>6.25</v>
      </c>
      <c r="G340" s="8" t="e">
        <f t="shared" si="464"/>
        <v>#DIV/0!</v>
      </c>
      <c r="H340" s="18">
        <f t="shared" si="464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8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5"/>
        <v>0</v>
      </c>
      <c r="AB340" s="18">
        <f t="shared" si="466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6.25</v>
      </c>
      <c r="E341" s="19"/>
      <c r="F341" s="18">
        <f t="shared" si="467"/>
        <v>6.25</v>
      </c>
      <c r="G341" s="8" t="e">
        <f t="shared" si="464"/>
        <v>#DIV/0!</v>
      </c>
      <c r="H341" s="18">
        <f t="shared" si="464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8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5"/>
        <v>0</v>
      </c>
      <c r="AB341" s="18">
        <f t="shared" si="466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6.25</v>
      </c>
      <c r="E342" s="19"/>
      <c r="F342" s="18">
        <f t="shared" si="467"/>
        <v>6.25</v>
      </c>
      <c r="G342" s="8" t="e">
        <f t="shared" si="464"/>
        <v>#DIV/0!</v>
      </c>
      <c r="H342" s="18">
        <f t="shared" si="464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8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5"/>
        <v>0</v>
      </c>
      <c r="AB342" s="18">
        <f t="shared" si="466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24.97</v>
      </c>
      <c r="E343" s="82"/>
      <c r="F343" s="84">
        <f>SUM(F339:F342)</f>
        <v>24.97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9">SUM(M339:M342)</f>
        <v>0</v>
      </c>
      <c r="N343" s="84">
        <f t="shared" si="469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70">SUM(V339:V342)</f>
        <v>0</v>
      </c>
      <c r="W343" s="84">
        <f t="shared" si="470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7740</v>
      </c>
      <c r="D346" s="18">
        <v>23.22</v>
      </c>
      <c r="E346" s="17">
        <v>7236</v>
      </c>
      <c r="F346" s="18">
        <v>21.708000000000002</v>
      </c>
      <c r="G346" s="8">
        <f>E346/C346*100</f>
        <v>93.488372093023258</v>
      </c>
      <c r="H346" s="18">
        <f>F346/D346*100</f>
        <v>93.488372093023258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9060</v>
      </c>
      <c r="Q346" s="18">
        <f>O346*P346</f>
        <v>27.18</v>
      </c>
      <c r="R346" s="92">
        <f>P346</f>
        <v>9060</v>
      </c>
      <c r="S346" s="18">
        <f>L346+Q346</f>
        <v>27.18</v>
      </c>
      <c r="T346" s="16"/>
      <c r="U346" s="18"/>
      <c r="V346" s="16"/>
      <c r="W346" s="18"/>
      <c r="X346" s="21">
        <v>3.0000000000000001E-3</v>
      </c>
      <c r="Y346" s="14">
        <v>7662</v>
      </c>
      <c r="Z346" s="18">
        <f t="shared" ref="Z346" si="471">X346*Y346</f>
        <v>22.986000000000001</v>
      </c>
      <c r="AA346" s="14">
        <f t="shared" ref="AA346" si="472">Y346</f>
        <v>7662</v>
      </c>
      <c r="AB346" s="18">
        <f t="shared" ref="AB346" si="473">U346+Z346</f>
        <v>22.986000000000001</v>
      </c>
    </row>
    <row r="347" spans="1:28" s="50" customFormat="1">
      <c r="A347" s="46"/>
      <c r="B347" s="47" t="s">
        <v>104</v>
      </c>
      <c r="C347" s="48">
        <f>C346</f>
        <v>7740</v>
      </c>
      <c r="D347" s="49">
        <f>D346</f>
        <v>23.22</v>
      </c>
      <c r="E347" s="48">
        <f>E346</f>
        <v>7236</v>
      </c>
      <c r="F347" s="49">
        <f>F346</f>
        <v>21.708000000000002</v>
      </c>
      <c r="G347" s="47"/>
      <c r="H347" s="47"/>
      <c r="I347" s="48">
        <f t="shared" ref="I347:L347" si="474">I346</f>
        <v>0</v>
      </c>
      <c r="J347" s="49">
        <f t="shared" si="474"/>
        <v>0</v>
      </c>
      <c r="K347" s="48">
        <f t="shared" si="474"/>
        <v>0</v>
      </c>
      <c r="L347" s="49">
        <f t="shared" si="474"/>
        <v>0</v>
      </c>
      <c r="M347" s="47">
        <f t="shared" ref="M347:N347" si="475">SUM(M345:M346)</f>
        <v>0</v>
      </c>
      <c r="N347" s="49">
        <f t="shared" si="475"/>
        <v>0</v>
      </c>
      <c r="O347" s="249"/>
      <c r="P347" s="286">
        <f t="shared" ref="P347:U347" si="476">P346</f>
        <v>9060</v>
      </c>
      <c r="Q347" s="49">
        <f t="shared" si="476"/>
        <v>27.18</v>
      </c>
      <c r="R347" s="286">
        <f t="shared" si="476"/>
        <v>9060</v>
      </c>
      <c r="S347" s="49">
        <f t="shared" si="476"/>
        <v>27.18</v>
      </c>
      <c r="T347" s="48">
        <f t="shared" si="476"/>
        <v>0</v>
      </c>
      <c r="U347" s="49">
        <f t="shared" si="476"/>
        <v>0</v>
      </c>
      <c r="V347" s="47">
        <f t="shared" ref="V347:W347" si="477">SUM(V345:V346)</f>
        <v>0</v>
      </c>
      <c r="W347" s="49">
        <f t="shared" si="477"/>
        <v>0</v>
      </c>
      <c r="X347" s="249"/>
      <c r="Y347" s="286">
        <f>Y346</f>
        <v>7662</v>
      </c>
      <c r="Z347" s="49">
        <f>Z346</f>
        <v>22.986000000000001</v>
      </c>
      <c r="AA347" s="286">
        <f>AA346</f>
        <v>7662</v>
      </c>
      <c r="AB347" s="49">
        <f>AB346</f>
        <v>22.986000000000001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103.7</v>
      </c>
      <c r="E350" s="17">
        <f t="shared" ref="E350:E383" si="478">C350-K350</f>
        <v>0</v>
      </c>
      <c r="F350" s="18">
        <f t="shared" ref="F350:F383" si="479">D350-L350</f>
        <v>0</v>
      </c>
      <c r="G350" s="8" t="e">
        <f t="shared" ref="G350:H353" si="480">E350/C348*100</f>
        <v>#DIV/0!</v>
      </c>
      <c r="H350" s="18" t="e">
        <f t="shared" si="480"/>
        <v>#DIV/0!</v>
      </c>
      <c r="I350" s="16"/>
      <c r="J350" s="20"/>
      <c r="K350" s="16">
        <v>0</v>
      </c>
      <c r="L350" s="18">
        <v>103.7</v>
      </c>
      <c r="M350" s="16"/>
      <c r="N350" s="18"/>
      <c r="O350" s="138">
        <v>26.5</v>
      </c>
      <c r="P350" s="92"/>
      <c r="Q350" s="18">
        <f t="shared" ref="Q350:Q369" si="481">O350*P350</f>
        <v>0</v>
      </c>
      <c r="R350" s="92">
        <f t="shared" ref="R350:R369" si="482">P350</f>
        <v>0</v>
      </c>
      <c r="S350" s="18">
        <f t="shared" ref="S350:S369" si="483">L350+Q350</f>
        <v>103.7</v>
      </c>
      <c r="T350" s="16">
        <v>0</v>
      </c>
      <c r="U350" s="18">
        <v>103.7</v>
      </c>
      <c r="V350" s="16"/>
      <c r="W350" s="18"/>
      <c r="X350" s="138">
        <v>26.5</v>
      </c>
      <c r="Y350" s="14"/>
      <c r="Z350" s="18">
        <f t="shared" ref="Z350:Z383" si="484">X350*Y350</f>
        <v>0</v>
      </c>
      <c r="AA350" s="14">
        <f t="shared" ref="AA350:AA383" si="485">Y350</f>
        <v>0</v>
      </c>
      <c r="AB350" s="18">
        <f t="shared" ref="AB350:AB383" si="486">U350+Z350</f>
        <v>103.7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8"/>
        <v>0</v>
      </c>
      <c r="F351" s="18">
        <f t="shared" si="479"/>
        <v>0</v>
      </c>
      <c r="G351" s="8" t="e">
        <f t="shared" si="480"/>
        <v>#DIV/0!</v>
      </c>
      <c r="H351" s="18" t="e">
        <f t="shared" si="480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81"/>
        <v>0</v>
      </c>
      <c r="R351" s="92">
        <f t="shared" si="482"/>
        <v>0</v>
      </c>
      <c r="S351" s="18">
        <f t="shared" si="483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4"/>
        <v>0</v>
      </c>
      <c r="AA351" s="14">
        <f t="shared" si="485"/>
        <v>0</v>
      </c>
      <c r="AB351" s="18">
        <f t="shared" si="486"/>
        <v>0</v>
      </c>
    </row>
    <row r="352" spans="1:28">
      <c r="A352" s="8">
        <f t="shared" ref="A352:A374" si="487">+A351+0.01</f>
        <v>23.030000000000005</v>
      </c>
      <c r="B352" s="16" t="s">
        <v>233</v>
      </c>
      <c r="C352" s="191"/>
      <c r="D352" s="192"/>
      <c r="E352" s="17">
        <f t="shared" si="478"/>
        <v>0</v>
      </c>
      <c r="F352" s="18">
        <f t="shared" si="479"/>
        <v>0</v>
      </c>
      <c r="G352" s="8" t="e">
        <f t="shared" si="480"/>
        <v>#DIV/0!</v>
      </c>
      <c r="H352" s="18">
        <f t="shared" si="480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81"/>
        <v>0</v>
      </c>
      <c r="R352" s="92">
        <f t="shared" si="482"/>
        <v>0</v>
      </c>
      <c r="S352" s="18">
        <f t="shared" si="483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4"/>
        <v>0</v>
      </c>
      <c r="AA352" s="14">
        <f t="shared" si="485"/>
        <v>0</v>
      </c>
      <c r="AB352" s="18">
        <f t="shared" si="486"/>
        <v>0</v>
      </c>
    </row>
    <row r="353" spans="1:28">
      <c r="A353" s="8">
        <f t="shared" si="487"/>
        <v>23.040000000000006</v>
      </c>
      <c r="B353" s="16" t="s">
        <v>234</v>
      </c>
      <c r="C353" s="191"/>
      <c r="D353" s="192"/>
      <c r="E353" s="17">
        <f t="shared" si="478"/>
        <v>0</v>
      </c>
      <c r="F353" s="18">
        <f t="shared" si="479"/>
        <v>0</v>
      </c>
      <c r="G353" s="8" t="e">
        <f t="shared" si="480"/>
        <v>#DIV/0!</v>
      </c>
      <c r="H353" s="18" t="e">
        <f t="shared" si="480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81"/>
        <v>0</v>
      </c>
      <c r="R353" s="92">
        <f t="shared" si="482"/>
        <v>0</v>
      </c>
      <c r="S353" s="18">
        <f t="shared" si="483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4"/>
        <v>0</v>
      </c>
      <c r="AA353" s="14">
        <f t="shared" si="485"/>
        <v>0</v>
      </c>
      <c r="AB353" s="18">
        <f t="shared" si="486"/>
        <v>0</v>
      </c>
    </row>
    <row r="354" spans="1:28" ht="31.5">
      <c r="A354" s="8">
        <f t="shared" si="487"/>
        <v>23.050000000000008</v>
      </c>
      <c r="B354" s="16" t="s">
        <v>235</v>
      </c>
      <c r="C354" s="17"/>
      <c r="D354" s="18"/>
      <c r="E354" s="17">
        <f t="shared" si="478"/>
        <v>0</v>
      </c>
      <c r="F354" s="18">
        <f t="shared" si="479"/>
        <v>0</v>
      </c>
      <c r="G354" s="8" t="e">
        <f t="shared" ref="G354:H380" si="488">E354/C354*100</f>
        <v>#DIV/0!</v>
      </c>
      <c r="H354" s="18" t="e">
        <f t="shared" si="488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81"/>
        <v>0</v>
      </c>
      <c r="R354" s="92">
        <f t="shared" si="482"/>
        <v>0</v>
      </c>
      <c r="S354" s="18">
        <f t="shared" si="483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4"/>
        <v>0</v>
      </c>
      <c r="AA354" s="14">
        <f t="shared" si="485"/>
        <v>0</v>
      </c>
      <c r="AB354" s="18">
        <f t="shared" si="486"/>
        <v>0</v>
      </c>
    </row>
    <row r="355" spans="1:28">
      <c r="A355" s="8">
        <f t="shared" si="487"/>
        <v>23.060000000000009</v>
      </c>
      <c r="B355" s="16" t="s">
        <v>236</v>
      </c>
      <c r="C355" s="17"/>
      <c r="D355" s="18">
        <v>130.74</v>
      </c>
      <c r="E355" s="17">
        <f t="shared" si="478"/>
        <v>0</v>
      </c>
      <c r="F355" s="18">
        <f t="shared" si="479"/>
        <v>101</v>
      </c>
      <c r="G355" s="8" t="e">
        <f t="shared" si="488"/>
        <v>#DIV/0!</v>
      </c>
      <c r="H355" s="18">
        <f t="shared" si="488"/>
        <v>77.252562337463658</v>
      </c>
      <c r="I355" s="16"/>
      <c r="J355" s="20"/>
      <c r="K355" s="16">
        <v>0</v>
      </c>
      <c r="L355" s="18">
        <v>29.740000000000009</v>
      </c>
      <c r="M355" s="16"/>
      <c r="N355" s="18"/>
      <c r="O355" s="138">
        <v>8.3000000000000007</v>
      </c>
      <c r="P355" s="92">
        <v>10</v>
      </c>
      <c r="Q355" s="18">
        <f t="shared" si="481"/>
        <v>83</v>
      </c>
      <c r="R355" s="92">
        <f t="shared" si="482"/>
        <v>10</v>
      </c>
      <c r="S355" s="18">
        <f t="shared" si="483"/>
        <v>112.74000000000001</v>
      </c>
      <c r="T355" s="16">
        <v>0</v>
      </c>
      <c r="U355" s="18">
        <v>29.740000000000009</v>
      </c>
      <c r="V355" s="16"/>
      <c r="W355" s="18"/>
      <c r="X355" s="138">
        <v>8.3000000000000007</v>
      </c>
      <c r="Y355" s="14"/>
      <c r="Z355" s="18">
        <f t="shared" si="484"/>
        <v>0</v>
      </c>
      <c r="AA355" s="14">
        <f t="shared" si="485"/>
        <v>0</v>
      </c>
      <c r="AB355" s="18">
        <f t="shared" si="486"/>
        <v>29.740000000000009</v>
      </c>
    </row>
    <row r="356" spans="1:28">
      <c r="A356" s="8">
        <f t="shared" si="487"/>
        <v>23.070000000000011</v>
      </c>
      <c r="B356" s="16" t="s">
        <v>237</v>
      </c>
      <c r="C356" s="17">
        <v>18</v>
      </c>
      <c r="D356" s="18">
        <v>157.5</v>
      </c>
      <c r="E356" s="17">
        <f t="shared" si="478"/>
        <v>0</v>
      </c>
      <c r="F356" s="18">
        <f t="shared" si="479"/>
        <v>0</v>
      </c>
      <c r="G356" s="8">
        <f t="shared" si="488"/>
        <v>0</v>
      </c>
      <c r="H356" s="18">
        <f t="shared" si="488"/>
        <v>0</v>
      </c>
      <c r="I356" s="16"/>
      <c r="J356" s="20"/>
      <c r="K356" s="16">
        <v>18</v>
      </c>
      <c r="L356" s="18">
        <v>157.5</v>
      </c>
      <c r="M356" s="16"/>
      <c r="N356" s="18"/>
      <c r="O356" s="138">
        <v>9.25</v>
      </c>
      <c r="P356" s="92">
        <v>1</v>
      </c>
      <c r="Q356" s="18">
        <f t="shared" si="481"/>
        <v>9.25</v>
      </c>
      <c r="R356" s="92">
        <f t="shared" si="482"/>
        <v>1</v>
      </c>
      <c r="S356" s="18">
        <f t="shared" si="483"/>
        <v>166.75</v>
      </c>
      <c r="T356" s="16">
        <v>18</v>
      </c>
      <c r="U356" s="18">
        <v>157.5</v>
      </c>
      <c r="V356" s="16"/>
      <c r="W356" s="18"/>
      <c r="X356" s="138">
        <v>9.25</v>
      </c>
      <c r="Y356" s="14">
        <v>1</v>
      </c>
      <c r="Z356" s="18">
        <f t="shared" si="484"/>
        <v>9.25</v>
      </c>
      <c r="AA356" s="14">
        <f t="shared" si="485"/>
        <v>1</v>
      </c>
      <c r="AB356" s="18">
        <f t="shared" si="486"/>
        <v>166.75</v>
      </c>
    </row>
    <row r="357" spans="1:28">
      <c r="A357" s="8">
        <f t="shared" si="487"/>
        <v>23.080000000000013</v>
      </c>
      <c r="B357" s="16" t="s">
        <v>238</v>
      </c>
      <c r="C357" s="17">
        <v>12</v>
      </c>
      <c r="D357" s="18">
        <v>91.2</v>
      </c>
      <c r="E357" s="17">
        <f t="shared" si="478"/>
        <v>0</v>
      </c>
      <c r="F357" s="18">
        <f t="shared" si="479"/>
        <v>0</v>
      </c>
      <c r="G357" s="8">
        <f t="shared" si="488"/>
        <v>0</v>
      </c>
      <c r="H357" s="18">
        <f t="shared" si="488"/>
        <v>0</v>
      </c>
      <c r="I357" s="16"/>
      <c r="J357" s="20"/>
      <c r="K357" s="16">
        <v>12</v>
      </c>
      <c r="L357" s="18">
        <v>91.2</v>
      </c>
      <c r="M357" s="16"/>
      <c r="N357" s="18"/>
      <c r="O357" s="138">
        <v>8.75</v>
      </c>
      <c r="P357" s="92"/>
      <c r="Q357" s="18">
        <f t="shared" si="481"/>
        <v>0</v>
      </c>
      <c r="R357" s="92">
        <f t="shared" si="482"/>
        <v>0</v>
      </c>
      <c r="S357" s="18">
        <f t="shared" si="483"/>
        <v>91.2</v>
      </c>
      <c r="T357" s="16">
        <v>12</v>
      </c>
      <c r="U357" s="18">
        <v>91.2</v>
      </c>
      <c r="V357" s="16"/>
      <c r="W357" s="18"/>
      <c r="X357" s="138">
        <v>8.75</v>
      </c>
      <c r="Y357" s="14"/>
      <c r="Z357" s="18">
        <f t="shared" si="484"/>
        <v>0</v>
      </c>
      <c r="AA357" s="14">
        <f t="shared" si="485"/>
        <v>0</v>
      </c>
      <c r="AB357" s="18">
        <f t="shared" si="486"/>
        <v>91.2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8"/>
        <v>0</v>
      </c>
      <c r="F358" s="18">
        <f t="shared" si="479"/>
        <v>0</v>
      </c>
      <c r="G358" s="262" t="e">
        <f t="shared" si="488"/>
        <v>#DIV/0!</v>
      </c>
      <c r="H358" s="267" t="e">
        <f t="shared" si="488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81"/>
        <v>0</v>
      </c>
      <c r="R358" s="92">
        <f t="shared" si="482"/>
        <v>0</v>
      </c>
      <c r="S358" s="18">
        <f t="shared" si="483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4"/>
        <v>0</v>
      </c>
      <c r="AA358" s="14">
        <f t="shared" si="485"/>
        <v>0</v>
      </c>
      <c r="AB358" s="18">
        <f t="shared" si="486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48</v>
      </c>
      <c r="D359" s="129">
        <v>45.85</v>
      </c>
      <c r="E359" s="17">
        <f t="shared" si="478"/>
        <v>0</v>
      </c>
      <c r="F359" s="18">
        <f t="shared" si="479"/>
        <v>0</v>
      </c>
      <c r="G359" s="8">
        <f t="shared" si="488"/>
        <v>0</v>
      </c>
      <c r="H359" s="18">
        <f t="shared" si="488"/>
        <v>0</v>
      </c>
      <c r="I359" s="127"/>
      <c r="J359" s="130"/>
      <c r="K359" s="127">
        <v>48</v>
      </c>
      <c r="L359" s="129">
        <v>45.85</v>
      </c>
      <c r="M359" s="127"/>
      <c r="N359" s="129"/>
      <c r="O359" s="245">
        <v>2.1</v>
      </c>
      <c r="P359" s="92">
        <v>26</v>
      </c>
      <c r="Q359" s="18">
        <f t="shared" si="481"/>
        <v>54.6</v>
      </c>
      <c r="R359" s="92">
        <f t="shared" si="482"/>
        <v>26</v>
      </c>
      <c r="S359" s="18">
        <f t="shared" si="483"/>
        <v>100.45</v>
      </c>
      <c r="T359" s="127">
        <v>48</v>
      </c>
      <c r="U359" s="129">
        <v>45.85</v>
      </c>
      <c r="V359" s="127"/>
      <c r="W359" s="129"/>
      <c r="X359" s="245">
        <v>2.1</v>
      </c>
      <c r="Y359" s="14"/>
      <c r="Z359" s="18">
        <f t="shared" si="484"/>
        <v>0</v>
      </c>
      <c r="AA359" s="14">
        <f t="shared" si="485"/>
        <v>0</v>
      </c>
      <c r="AB359" s="18">
        <f t="shared" si="486"/>
        <v>45.85</v>
      </c>
    </row>
    <row r="360" spans="1:28">
      <c r="A360" s="8">
        <f t="shared" si="487"/>
        <v>23.110000000000003</v>
      </c>
      <c r="B360" s="16" t="s">
        <v>240</v>
      </c>
      <c r="C360" s="17">
        <v>14</v>
      </c>
      <c r="D360" s="18">
        <v>19.149999999999999</v>
      </c>
      <c r="E360" s="17">
        <f t="shared" si="478"/>
        <v>0</v>
      </c>
      <c r="F360" s="18">
        <f t="shared" si="479"/>
        <v>0</v>
      </c>
      <c r="G360" s="8">
        <f t="shared" si="488"/>
        <v>0</v>
      </c>
      <c r="H360" s="18">
        <f t="shared" si="488"/>
        <v>0</v>
      </c>
      <c r="I360" s="16"/>
      <c r="J360" s="20"/>
      <c r="K360" s="16">
        <v>14</v>
      </c>
      <c r="L360" s="18">
        <v>19.149999999999999</v>
      </c>
      <c r="M360" s="16"/>
      <c r="N360" s="18"/>
      <c r="O360" s="138">
        <v>2.1</v>
      </c>
      <c r="P360" s="92">
        <v>4</v>
      </c>
      <c r="Q360" s="18">
        <f t="shared" si="481"/>
        <v>8.4</v>
      </c>
      <c r="R360" s="92">
        <f t="shared" si="482"/>
        <v>4</v>
      </c>
      <c r="S360" s="18">
        <f t="shared" si="483"/>
        <v>27.549999999999997</v>
      </c>
      <c r="T360" s="16">
        <v>14</v>
      </c>
      <c r="U360" s="18">
        <v>19.149999999999999</v>
      </c>
      <c r="V360" s="16"/>
      <c r="W360" s="18"/>
      <c r="X360" s="138">
        <v>2.1</v>
      </c>
      <c r="Y360" s="14"/>
      <c r="Z360" s="18">
        <f t="shared" si="484"/>
        <v>0</v>
      </c>
      <c r="AA360" s="14">
        <f t="shared" si="485"/>
        <v>0</v>
      </c>
      <c r="AB360" s="18">
        <f t="shared" si="486"/>
        <v>19.149999999999999</v>
      </c>
    </row>
    <row r="361" spans="1:28">
      <c r="A361" s="8">
        <f t="shared" si="487"/>
        <v>23.120000000000005</v>
      </c>
      <c r="B361" s="16" t="s">
        <v>241</v>
      </c>
      <c r="C361" s="17"/>
      <c r="D361" s="18"/>
      <c r="E361" s="17">
        <f t="shared" si="478"/>
        <v>0</v>
      </c>
      <c r="F361" s="18">
        <f t="shared" si="479"/>
        <v>0</v>
      </c>
      <c r="G361" s="8" t="e">
        <f t="shared" si="488"/>
        <v>#DIV/0!</v>
      </c>
      <c r="H361" s="18" t="e">
        <f t="shared" si="488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53</v>
      </c>
      <c r="Q361" s="18">
        <f t="shared" si="481"/>
        <v>58.300000000000004</v>
      </c>
      <c r="R361" s="92">
        <f t="shared" si="482"/>
        <v>53</v>
      </c>
      <c r="S361" s="18">
        <f t="shared" si="483"/>
        <v>58.300000000000004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4"/>
        <v>0</v>
      </c>
      <c r="AA361" s="14">
        <f t="shared" si="485"/>
        <v>0</v>
      </c>
      <c r="AB361" s="18">
        <f t="shared" si="486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8"/>
        <v>0</v>
      </c>
      <c r="F362" s="18">
        <f t="shared" si="479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81"/>
        <v>0</v>
      </c>
      <c r="R362" s="92">
        <f t="shared" si="482"/>
        <v>0</v>
      </c>
      <c r="S362" s="18">
        <f t="shared" si="483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4"/>
        <v>0</v>
      </c>
      <c r="AA362" s="14">
        <f t="shared" si="485"/>
        <v>0</v>
      </c>
      <c r="AB362" s="18">
        <f t="shared" si="486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8"/>
        <v>0</v>
      </c>
      <c r="F363" s="18">
        <f t="shared" si="479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81"/>
        <v>0</v>
      </c>
      <c r="R363" s="92">
        <f t="shared" si="482"/>
        <v>0</v>
      </c>
      <c r="S363" s="18">
        <f t="shared" si="483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4"/>
        <v>0</v>
      </c>
      <c r="AA363" s="14">
        <f t="shared" si="485"/>
        <v>0</v>
      </c>
      <c r="AB363" s="18">
        <f t="shared" si="486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28</v>
      </c>
      <c r="D364" s="129">
        <v>33.6</v>
      </c>
      <c r="E364" s="17">
        <f t="shared" si="478"/>
        <v>0</v>
      </c>
      <c r="F364" s="18">
        <f t="shared" si="479"/>
        <v>0</v>
      </c>
      <c r="G364" s="8">
        <f t="shared" si="488"/>
        <v>0</v>
      </c>
      <c r="H364" s="18">
        <f t="shared" si="488"/>
        <v>0</v>
      </c>
      <c r="I364" s="127"/>
      <c r="J364" s="130"/>
      <c r="K364" s="127">
        <v>28</v>
      </c>
      <c r="L364" s="129">
        <v>33.6</v>
      </c>
      <c r="M364" s="127"/>
      <c r="N364" s="129"/>
      <c r="O364" s="245">
        <v>1.5</v>
      </c>
      <c r="P364" s="92"/>
      <c r="Q364" s="18">
        <f t="shared" si="481"/>
        <v>0</v>
      </c>
      <c r="R364" s="92">
        <f t="shared" si="482"/>
        <v>0</v>
      </c>
      <c r="S364" s="18">
        <f t="shared" si="483"/>
        <v>33.6</v>
      </c>
      <c r="T364" s="127">
        <v>28</v>
      </c>
      <c r="U364" s="129">
        <v>33.6</v>
      </c>
      <c r="V364" s="127"/>
      <c r="W364" s="129"/>
      <c r="X364" s="245">
        <v>1.5</v>
      </c>
      <c r="Y364" s="14"/>
      <c r="Z364" s="18">
        <f t="shared" si="484"/>
        <v>0</v>
      </c>
      <c r="AA364" s="14">
        <f t="shared" si="485"/>
        <v>0</v>
      </c>
      <c r="AB364" s="18">
        <f t="shared" si="486"/>
        <v>33.6</v>
      </c>
    </row>
    <row r="365" spans="1:28">
      <c r="A365" s="8">
        <f t="shared" si="487"/>
        <v>23.140000000000008</v>
      </c>
      <c r="B365" s="16" t="s">
        <v>243</v>
      </c>
      <c r="C365" s="17"/>
      <c r="D365" s="18"/>
      <c r="E365" s="17">
        <f t="shared" si="478"/>
        <v>0</v>
      </c>
      <c r="F365" s="18">
        <f t="shared" si="479"/>
        <v>0</v>
      </c>
      <c r="G365" s="8" t="e">
        <f t="shared" si="488"/>
        <v>#DIV/0!</v>
      </c>
      <c r="H365" s="18" t="e">
        <f t="shared" si="488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81"/>
        <v>0</v>
      </c>
      <c r="R365" s="92">
        <f t="shared" si="482"/>
        <v>0</v>
      </c>
      <c r="S365" s="18">
        <f t="shared" si="483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4"/>
        <v>0</v>
      </c>
      <c r="AA365" s="14">
        <f t="shared" si="485"/>
        <v>0</v>
      </c>
      <c r="AB365" s="18">
        <f t="shared" si="486"/>
        <v>0</v>
      </c>
    </row>
    <row r="366" spans="1:28">
      <c r="A366" s="8">
        <f t="shared" si="487"/>
        <v>23.150000000000009</v>
      </c>
      <c r="B366" s="24" t="s">
        <v>244</v>
      </c>
      <c r="C366" s="25"/>
      <c r="D366" s="26"/>
      <c r="E366" s="17">
        <f t="shared" si="478"/>
        <v>0</v>
      </c>
      <c r="F366" s="18">
        <f t="shared" si="479"/>
        <v>0</v>
      </c>
      <c r="G366" s="8" t="e">
        <f t="shared" si="488"/>
        <v>#DIV/0!</v>
      </c>
      <c r="H366" s="18" t="e">
        <f t="shared" si="488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81"/>
        <v>0</v>
      </c>
      <c r="R366" s="92">
        <f t="shared" si="482"/>
        <v>0</v>
      </c>
      <c r="S366" s="18">
        <f t="shared" si="483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4"/>
        <v>0</v>
      </c>
      <c r="AA366" s="14">
        <f t="shared" si="485"/>
        <v>0</v>
      </c>
      <c r="AB366" s="18">
        <f t="shared" si="486"/>
        <v>0</v>
      </c>
    </row>
    <row r="367" spans="1:28" ht="31.5">
      <c r="A367" s="8">
        <f t="shared" si="487"/>
        <v>23.160000000000011</v>
      </c>
      <c r="B367" s="183" t="s">
        <v>245</v>
      </c>
      <c r="C367" s="184"/>
      <c r="D367" s="185"/>
      <c r="E367" s="17">
        <f t="shared" si="478"/>
        <v>0</v>
      </c>
      <c r="F367" s="18">
        <f t="shared" si="479"/>
        <v>0</v>
      </c>
      <c r="G367" s="8" t="e">
        <f t="shared" si="488"/>
        <v>#DIV/0!</v>
      </c>
      <c r="H367" s="18" t="e">
        <f t="shared" si="488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3</v>
      </c>
      <c r="Q367" s="18">
        <f t="shared" si="481"/>
        <v>24.900000000000002</v>
      </c>
      <c r="R367" s="92">
        <f t="shared" si="482"/>
        <v>3</v>
      </c>
      <c r="S367" s="18">
        <f t="shared" si="483"/>
        <v>24.900000000000002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4"/>
        <v>0</v>
      </c>
      <c r="AA367" s="14">
        <f t="shared" si="485"/>
        <v>0</v>
      </c>
      <c r="AB367" s="18">
        <f t="shared" si="486"/>
        <v>0</v>
      </c>
    </row>
    <row r="368" spans="1:28" ht="31.5">
      <c r="A368" s="8">
        <f t="shared" si="487"/>
        <v>23.170000000000012</v>
      </c>
      <c r="B368" s="183" t="s">
        <v>246</v>
      </c>
      <c r="C368" s="184"/>
      <c r="D368" s="185"/>
      <c r="E368" s="17">
        <f t="shared" si="478"/>
        <v>0</v>
      </c>
      <c r="F368" s="18">
        <f t="shared" si="479"/>
        <v>0</v>
      </c>
      <c r="G368" s="8" t="e">
        <f t="shared" si="488"/>
        <v>#DIV/0!</v>
      </c>
      <c r="H368" s="18" t="e">
        <f t="shared" si="488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81"/>
        <v>0</v>
      </c>
      <c r="R368" s="92">
        <f t="shared" si="482"/>
        <v>0</v>
      </c>
      <c r="S368" s="18">
        <f t="shared" si="483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4"/>
        <v>0</v>
      </c>
      <c r="AA368" s="14">
        <f t="shared" si="485"/>
        <v>0</v>
      </c>
      <c r="AB368" s="18">
        <f t="shared" si="486"/>
        <v>0</v>
      </c>
    </row>
    <row r="369" spans="1:28" ht="31.5">
      <c r="A369" s="8">
        <f t="shared" si="487"/>
        <v>23.180000000000014</v>
      </c>
      <c r="B369" s="183" t="s">
        <v>247</v>
      </c>
      <c r="C369" s="184"/>
      <c r="D369" s="185"/>
      <c r="E369" s="17">
        <f t="shared" si="478"/>
        <v>0</v>
      </c>
      <c r="F369" s="18">
        <f t="shared" si="479"/>
        <v>0</v>
      </c>
      <c r="G369" s="8" t="e">
        <f t="shared" si="488"/>
        <v>#DIV/0!</v>
      </c>
      <c r="H369" s="18" t="e">
        <f t="shared" si="488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81"/>
        <v>0</v>
      </c>
      <c r="R369" s="92">
        <f t="shared" si="482"/>
        <v>0</v>
      </c>
      <c r="S369" s="18">
        <f t="shared" si="483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4"/>
        <v>0</v>
      </c>
      <c r="AA369" s="14">
        <f t="shared" si="485"/>
        <v>0</v>
      </c>
      <c r="AB369" s="18">
        <f t="shared" si="486"/>
        <v>0</v>
      </c>
    </row>
    <row r="370" spans="1:28">
      <c r="A370" s="8">
        <f t="shared" si="487"/>
        <v>23.190000000000015</v>
      </c>
      <c r="B370" s="24" t="s">
        <v>248</v>
      </c>
      <c r="C370" s="25"/>
      <c r="D370" s="26"/>
      <c r="E370" s="17">
        <f t="shared" si="478"/>
        <v>0</v>
      </c>
      <c r="F370" s="18">
        <f t="shared" si="479"/>
        <v>0</v>
      </c>
      <c r="G370" s="8" t="e">
        <f t="shared" si="488"/>
        <v>#DIV/0!</v>
      </c>
      <c r="H370" s="18" t="e">
        <f t="shared" si="488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116</v>
      </c>
      <c r="Q370" s="18">
        <f>O370*P370</f>
        <v>30.16</v>
      </c>
      <c r="R370" s="92">
        <f>P370</f>
        <v>116</v>
      </c>
      <c r="S370" s="18">
        <f>L370+Q370</f>
        <v>30.16</v>
      </c>
      <c r="T370" s="24">
        <v>0</v>
      </c>
      <c r="U370" s="26">
        <v>0</v>
      </c>
      <c r="V370" s="24"/>
      <c r="W370" s="26"/>
      <c r="X370" s="244">
        <v>0.26</v>
      </c>
      <c r="Y370" s="14">
        <v>116</v>
      </c>
      <c r="Z370" s="18">
        <f t="shared" si="484"/>
        <v>30.16</v>
      </c>
      <c r="AA370" s="14">
        <f t="shared" si="485"/>
        <v>116</v>
      </c>
      <c r="AB370" s="18">
        <f t="shared" si="486"/>
        <v>30.16</v>
      </c>
    </row>
    <row r="371" spans="1:28">
      <c r="A371" s="8">
        <f t="shared" si="487"/>
        <v>23.200000000000017</v>
      </c>
      <c r="B371" s="24" t="s">
        <v>249</v>
      </c>
      <c r="C371" s="25"/>
      <c r="D371" s="26"/>
      <c r="E371" s="17">
        <f t="shared" si="478"/>
        <v>0</v>
      </c>
      <c r="F371" s="18">
        <f t="shared" si="479"/>
        <v>0</v>
      </c>
      <c r="G371" s="8" t="e">
        <f t="shared" si="488"/>
        <v>#DIV/0!</v>
      </c>
      <c r="H371" s="18" t="e">
        <f t="shared" si="488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9">O371*P371</f>
        <v>0</v>
      </c>
      <c r="R371" s="92">
        <f t="shared" ref="R371:R383" si="490">P371</f>
        <v>0</v>
      </c>
      <c r="S371" s="18">
        <f t="shared" ref="S371:S383" si="491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4"/>
        <v>0</v>
      </c>
      <c r="AA371" s="14">
        <f t="shared" si="485"/>
        <v>0</v>
      </c>
      <c r="AB371" s="18">
        <f t="shared" si="486"/>
        <v>0</v>
      </c>
    </row>
    <row r="372" spans="1:28" s="132" customFormat="1">
      <c r="A372" s="126">
        <f t="shared" si="487"/>
        <v>23.210000000000019</v>
      </c>
      <c r="B372" s="127" t="s">
        <v>250</v>
      </c>
      <c r="C372" s="193"/>
      <c r="D372" s="194"/>
      <c r="E372" s="17">
        <f t="shared" si="478"/>
        <v>0</v>
      </c>
      <c r="F372" s="18">
        <f t="shared" si="479"/>
        <v>0</v>
      </c>
      <c r="G372" s="8" t="e">
        <f t="shared" si="488"/>
        <v>#DIV/0!</v>
      </c>
      <c r="H372" s="18" t="e">
        <f t="shared" si="488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9"/>
        <v>0</v>
      </c>
      <c r="R372" s="92">
        <f t="shared" si="490"/>
        <v>0</v>
      </c>
      <c r="S372" s="18">
        <f t="shared" si="491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4"/>
        <v>0</v>
      </c>
      <c r="AA372" s="14">
        <f t="shared" si="485"/>
        <v>0</v>
      </c>
      <c r="AB372" s="18">
        <f t="shared" si="486"/>
        <v>0</v>
      </c>
    </row>
    <row r="373" spans="1:28" s="132" customFormat="1">
      <c r="A373" s="126">
        <f t="shared" si="487"/>
        <v>23.22000000000002</v>
      </c>
      <c r="B373" s="127" t="s">
        <v>251</v>
      </c>
      <c r="C373" s="193"/>
      <c r="D373" s="194"/>
      <c r="E373" s="17">
        <f t="shared" si="478"/>
        <v>0</v>
      </c>
      <c r="F373" s="18">
        <f t="shared" si="479"/>
        <v>0</v>
      </c>
      <c r="G373" s="8" t="e">
        <f t="shared" si="488"/>
        <v>#DIV/0!</v>
      </c>
      <c r="H373" s="18" t="e">
        <f t="shared" si="488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15</v>
      </c>
      <c r="Q373" s="18">
        <v>13.05</v>
      </c>
      <c r="R373" s="92">
        <f t="shared" si="490"/>
        <v>15</v>
      </c>
      <c r="S373" s="18">
        <f t="shared" si="491"/>
        <v>13.05</v>
      </c>
      <c r="T373" s="195">
        <v>0</v>
      </c>
      <c r="U373" s="194">
        <v>0</v>
      </c>
      <c r="V373" s="195"/>
      <c r="W373" s="194"/>
      <c r="X373" s="246"/>
      <c r="Y373" s="14">
        <v>15</v>
      </c>
      <c r="Z373" s="18">
        <v>13.05</v>
      </c>
      <c r="AA373" s="14">
        <f t="shared" si="485"/>
        <v>15</v>
      </c>
      <c r="AB373" s="18">
        <f t="shared" si="486"/>
        <v>13.05</v>
      </c>
    </row>
    <row r="374" spans="1:28" s="132" customFormat="1">
      <c r="A374" s="126">
        <f t="shared" si="487"/>
        <v>23.230000000000022</v>
      </c>
      <c r="B374" s="127" t="s">
        <v>252</v>
      </c>
      <c r="C374" s="193"/>
      <c r="D374" s="194"/>
      <c r="E374" s="17">
        <f t="shared" si="478"/>
        <v>0</v>
      </c>
      <c r="F374" s="18">
        <f t="shared" si="479"/>
        <v>0</v>
      </c>
      <c r="G374" s="8" t="e">
        <f t="shared" si="488"/>
        <v>#DIV/0!</v>
      </c>
      <c r="H374" s="18" t="e">
        <f t="shared" si="488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42</v>
      </c>
      <c r="Q374" s="18">
        <v>33.619999999999997</v>
      </c>
      <c r="R374" s="92">
        <f t="shared" si="490"/>
        <v>42</v>
      </c>
      <c r="S374" s="18">
        <f t="shared" si="491"/>
        <v>33.619999999999997</v>
      </c>
      <c r="T374" s="195">
        <v>0</v>
      </c>
      <c r="U374" s="194">
        <v>0</v>
      </c>
      <c r="V374" s="195"/>
      <c r="W374" s="194"/>
      <c r="X374" s="246"/>
      <c r="Y374" s="14">
        <v>42</v>
      </c>
      <c r="Z374" s="18">
        <v>33.619999999999997</v>
      </c>
      <c r="AA374" s="14">
        <f t="shared" si="485"/>
        <v>42</v>
      </c>
      <c r="AB374" s="18">
        <f t="shared" si="486"/>
        <v>33.619999999999997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8"/>
        <v>0</v>
      </c>
      <c r="F375" s="18">
        <f t="shared" si="479"/>
        <v>0</v>
      </c>
      <c r="G375" s="8" t="e">
        <f t="shared" si="488"/>
        <v>#DIV/0!</v>
      </c>
      <c r="H375" s="18" t="e">
        <f t="shared" si="488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9"/>
        <v>0</v>
      </c>
      <c r="R375" s="92">
        <f t="shared" si="490"/>
        <v>0</v>
      </c>
      <c r="S375" s="18">
        <f t="shared" si="491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4"/>
        <v>0</v>
      </c>
      <c r="AA375" s="14">
        <f t="shared" si="485"/>
        <v>0</v>
      </c>
      <c r="AB375" s="18">
        <f t="shared" si="486"/>
        <v>0</v>
      </c>
    </row>
    <row r="376" spans="1:28" ht="47.25">
      <c r="A376" s="8"/>
      <c r="B376" s="24" t="s">
        <v>254</v>
      </c>
      <c r="C376" s="25"/>
      <c r="D376" s="26">
        <v>105</v>
      </c>
      <c r="E376" s="17">
        <f t="shared" si="478"/>
        <v>0</v>
      </c>
      <c r="F376" s="18">
        <f t="shared" si="479"/>
        <v>49</v>
      </c>
      <c r="G376" s="8" t="e">
        <f t="shared" si="488"/>
        <v>#DIV/0!</v>
      </c>
      <c r="H376" s="18">
        <f t="shared" si="488"/>
        <v>46.666666666666664</v>
      </c>
      <c r="I376" s="24"/>
      <c r="J376" s="28"/>
      <c r="K376" s="24">
        <v>0</v>
      </c>
      <c r="L376" s="26">
        <v>56</v>
      </c>
      <c r="M376" s="24"/>
      <c r="N376" s="26"/>
      <c r="O376" s="244">
        <v>200</v>
      </c>
      <c r="P376" s="92"/>
      <c r="Q376" s="18">
        <f t="shared" si="489"/>
        <v>0</v>
      </c>
      <c r="R376" s="92">
        <f t="shared" si="490"/>
        <v>0</v>
      </c>
      <c r="S376" s="18">
        <f t="shared" si="491"/>
        <v>56</v>
      </c>
      <c r="T376" s="24">
        <v>0</v>
      </c>
      <c r="U376" s="26">
        <v>56</v>
      </c>
      <c r="V376" s="24"/>
      <c r="W376" s="26"/>
      <c r="X376" s="244">
        <v>200</v>
      </c>
      <c r="Y376" s="14"/>
      <c r="Z376" s="18">
        <f t="shared" si="484"/>
        <v>0</v>
      </c>
      <c r="AA376" s="14">
        <f t="shared" si="485"/>
        <v>0</v>
      </c>
      <c r="AB376" s="18">
        <f t="shared" si="486"/>
        <v>56</v>
      </c>
    </row>
    <row r="377" spans="1:28">
      <c r="A377" s="8"/>
      <c r="B377" s="24" t="s">
        <v>255</v>
      </c>
      <c r="C377" s="25"/>
      <c r="D377" s="26"/>
      <c r="E377" s="17">
        <f t="shared" si="478"/>
        <v>0</v>
      </c>
      <c r="F377" s="18">
        <f t="shared" si="479"/>
        <v>0</v>
      </c>
      <c r="G377" s="8" t="e">
        <f t="shared" si="488"/>
        <v>#DIV/0!</v>
      </c>
      <c r="H377" s="18" t="e">
        <f t="shared" si="488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9"/>
        <v>0</v>
      </c>
      <c r="R377" s="92">
        <f t="shared" si="490"/>
        <v>0</v>
      </c>
      <c r="S377" s="18">
        <f t="shared" si="491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4"/>
        <v>0</v>
      </c>
      <c r="AA377" s="14">
        <f t="shared" si="485"/>
        <v>0</v>
      </c>
      <c r="AB377" s="18">
        <f t="shared" si="486"/>
        <v>0</v>
      </c>
    </row>
    <row r="378" spans="1:28">
      <c r="A378" s="8"/>
      <c r="B378" s="24" t="s">
        <v>256</v>
      </c>
      <c r="C378" s="25"/>
      <c r="D378" s="26"/>
      <c r="E378" s="17">
        <f t="shared" si="478"/>
        <v>0</v>
      </c>
      <c r="F378" s="18">
        <f t="shared" si="479"/>
        <v>0</v>
      </c>
      <c r="G378" s="8" t="e">
        <f t="shared" si="488"/>
        <v>#DIV/0!</v>
      </c>
      <c r="H378" s="18" t="e">
        <f t="shared" si="488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9"/>
        <v>0</v>
      </c>
      <c r="R378" s="92">
        <f t="shared" si="490"/>
        <v>0</v>
      </c>
      <c r="S378" s="18">
        <f t="shared" si="491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4"/>
        <v>0</v>
      </c>
      <c r="AA378" s="14">
        <f t="shared" si="485"/>
        <v>0</v>
      </c>
      <c r="AB378" s="18">
        <f t="shared" si="486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8"/>
        <v>0</v>
      </c>
      <c r="F379" s="18">
        <f t="shared" si="479"/>
        <v>0</v>
      </c>
      <c r="G379" s="8" t="e">
        <f t="shared" si="488"/>
        <v>#DIV/0!</v>
      </c>
      <c r="H379" s="18" t="e">
        <f t="shared" si="488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9"/>
        <v>0</v>
      </c>
      <c r="R379" s="92">
        <f t="shared" si="490"/>
        <v>0</v>
      </c>
      <c r="S379" s="18">
        <f t="shared" si="491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4"/>
        <v>0</v>
      </c>
      <c r="AA379" s="14">
        <f t="shared" si="485"/>
        <v>0</v>
      </c>
      <c r="AB379" s="18">
        <f t="shared" si="486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8"/>
        <v>0</v>
      </c>
      <c r="F380" s="18">
        <f t="shared" si="479"/>
        <v>0</v>
      </c>
      <c r="G380" s="8" t="e">
        <f t="shared" si="488"/>
        <v>#DIV/0!</v>
      </c>
      <c r="H380" s="18" t="e">
        <f t="shared" si="488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9"/>
        <v>0</v>
      </c>
      <c r="R380" s="92">
        <f t="shared" si="490"/>
        <v>0</v>
      </c>
      <c r="S380" s="18">
        <f t="shared" si="491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4"/>
        <v>0</v>
      </c>
      <c r="AA380" s="14">
        <f t="shared" si="485"/>
        <v>0</v>
      </c>
      <c r="AB380" s="18">
        <f t="shared" si="486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8"/>
        <v>0</v>
      </c>
      <c r="F381" s="18">
        <f t="shared" si="479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1</v>
      </c>
      <c r="Q381" s="18">
        <f t="shared" si="489"/>
        <v>31</v>
      </c>
      <c r="R381" s="92">
        <f t="shared" si="490"/>
        <v>1</v>
      </c>
      <c r="S381" s="18">
        <f t="shared" si="491"/>
        <v>31</v>
      </c>
      <c r="T381" s="263">
        <v>0</v>
      </c>
      <c r="U381" s="265">
        <v>0</v>
      </c>
      <c r="V381" s="263"/>
      <c r="W381" s="265"/>
      <c r="X381" s="268">
        <v>31</v>
      </c>
      <c r="Y381" s="14">
        <v>1</v>
      </c>
      <c r="Z381" s="18">
        <f t="shared" si="484"/>
        <v>31</v>
      </c>
      <c r="AA381" s="14">
        <f t="shared" si="485"/>
        <v>1</v>
      </c>
      <c r="AB381" s="18">
        <f t="shared" si="486"/>
        <v>31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8"/>
        <v>0</v>
      </c>
      <c r="F382" s="18">
        <f t="shared" si="479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10</v>
      </c>
      <c r="Q382" s="18">
        <f t="shared" si="489"/>
        <v>92.5</v>
      </c>
      <c r="R382" s="92">
        <f t="shared" si="490"/>
        <v>10</v>
      </c>
      <c r="S382" s="18">
        <f t="shared" si="491"/>
        <v>92.5</v>
      </c>
      <c r="T382" s="271">
        <v>0</v>
      </c>
      <c r="U382" s="267">
        <v>0</v>
      </c>
      <c r="V382" s="271"/>
      <c r="W382" s="267"/>
      <c r="X382" s="274">
        <v>9.25</v>
      </c>
      <c r="Y382" s="14">
        <v>1</v>
      </c>
      <c r="Z382" s="18">
        <f t="shared" si="484"/>
        <v>9.25</v>
      </c>
      <c r="AA382" s="14">
        <f t="shared" si="485"/>
        <v>1</v>
      </c>
      <c r="AB382" s="18">
        <f t="shared" si="486"/>
        <v>9.25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8"/>
        <v>0</v>
      </c>
      <c r="F383" s="18">
        <f t="shared" si="479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20</v>
      </c>
      <c r="Q383" s="18">
        <f t="shared" si="489"/>
        <v>166</v>
      </c>
      <c r="R383" s="92">
        <f t="shared" si="490"/>
        <v>20</v>
      </c>
      <c r="S383" s="18">
        <f t="shared" si="491"/>
        <v>166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3</v>
      </c>
      <c r="Z383" s="18">
        <f t="shared" si="484"/>
        <v>24.900000000000002</v>
      </c>
      <c r="AA383" s="14">
        <f t="shared" si="485"/>
        <v>3</v>
      </c>
      <c r="AB383" s="18">
        <f t="shared" si="486"/>
        <v>24.900000000000002</v>
      </c>
    </row>
    <row r="384" spans="1:28" s="50" customFormat="1">
      <c r="A384" s="46"/>
      <c r="B384" s="82" t="s">
        <v>104</v>
      </c>
      <c r="C384" s="83">
        <f>SUM(C350:C383)</f>
        <v>120</v>
      </c>
      <c r="D384" s="84">
        <f>SUM(D350:D383)</f>
        <v>686.74</v>
      </c>
      <c r="E384" s="83">
        <f>SUM(E350:E383)</f>
        <v>0</v>
      </c>
      <c r="F384" s="84">
        <f>SUM(F350:F383)</f>
        <v>150</v>
      </c>
      <c r="G384" s="82"/>
      <c r="H384" s="82"/>
      <c r="I384" s="83">
        <f t="shared" ref="I384:L384" si="492">SUM(I350:I383)</f>
        <v>0</v>
      </c>
      <c r="J384" s="84">
        <f t="shared" si="492"/>
        <v>0</v>
      </c>
      <c r="K384" s="83">
        <f t="shared" si="492"/>
        <v>120</v>
      </c>
      <c r="L384" s="84">
        <f t="shared" si="492"/>
        <v>536.74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3">SUM(P350:P383)</f>
        <v>301</v>
      </c>
      <c r="Q384" s="84">
        <f t="shared" si="493"/>
        <v>604.78</v>
      </c>
      <c r="R384" s="276">
        <f t="shared" si="493"/>
        <v>301</v>
      </c>
      <c r="S384" s="84">
        <f t="shared" si="493"/>
        <v>1141.52</v>
      </c>
      <c r="T384" s="83">
        <f t="shared" si="493"/>
        <v>120</v>
      </c>
      <c r="U384" s="84">
        <f t="shared" si="493"/>
        <v>536.74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4">SUM(Y350:Y383)</f>
        <v>179</v>
      </c>
      <c r="Z384" s="84">
        <f t="shared" si="494"/>
        <v>151.22999999999999</v>
      </c>
      <c r="AA384" s="276">
        <f t="shared" si="494"/>
        <v>179</v>
      </c>
      <c r="AB384" s="84">
        <f t="shared" si="494"/>
        <v>687.96999999999991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5">E388/C388*100</f>
        <v>#DIV/0!</v>
      </c>
      <c r="H388" s="18">
        <f t="shared" si="495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439.35963749999996</v>
      </c>
      <c r="R388" s="92"/>
      <c r="S388" s="18">
        <f>Q388</f>
        <v>439.35963749999996</v>
      </c>
      <c r="T388" s="16"/>
      <c r="U388" s="18"/>
      <c r="V388" s="16"/>
      <c r="W388" s="18"/>
      <c r="X388" s="21"/>
      <c r="Y388" s="14"/>
      <c r="Z388" s="18">
        <v>218</v>
      </c>
      <c r="AA388" s="14">
        <f t="shared" ref="AA388" si="496">Y388</f>
        <v>0</v>
      </c>
      <c r="AB388" s="18">
        <f t="shared" ref="AB388" si="497">U388+Z388</f>
        <v>218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5"/>
        <v>#DIV/0!</v>
      </c>
      <c r="H389" s="18" t="e">
        <f t="shared" si="495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8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9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5"/>
        <v>#DIV/0!</v>
      </c>
      <c r="H390" s="18" t="e">
        <f t="shared" si="495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8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9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500">SUM(I388:I390)</f>
        <v>0</v>
      </c>
      <c r="J391" s="84">
        <f t="shared" si="500"/>
        <v>0</v>
      </c>
      <c r="K391" s="83">
        <f t="shared" si="500"/>
        <v>0</v>
      </c>
      <c r="L391" s="84">
        <f t="shared" si="500"/>
        <v>0</v>
      </c>
      <c r="M391" s="82">
        <f t="shared" ref="M391:N391" si="501">SUM(M388:M390)</f>
        <v>0</v>
      </c>
      <c r="N391" s="84">
        <f t="shared" si="501"/>
        <v>0</v>
      </c>
      <c r="O391" s="88"/>
      <c r="P391" s="276">
        <f t="shared" ref="P391:U391" si="502">SUM(P388:P390)</f>
        <v>0</v>
      </c>
      <c r="Q391" s="84">
        <f t="shared" si="502"/>
        <v>439.35963749999996</v>
      </c>
      <c r="R391" s="276">
        <f t="shared" si="502"/>
        <v>0</v>
      </c>
      <c r="S391" s="84">
        <f t="shared" si="502"/>
        <v>439.35963749999996</v>
      </c>
      <c r="T391" s="83">
        <f t="shared" si="502"/>
        <v>0</v>
      </c>
      <c r="U391" s="84">
        <f t="shared" si="502"/>
        <v>0</v>
      </c>
      <c r="V391" s="82">
        <f t="shared" ref="V391:W391" si="503">SUM(V388:V390)</f>
        <v>0</v>
      </c>
      <c r="W391" s="84">
        <f t="shared" si="503"/>
        <v>0</v>
      </c>
      <c r="X391" s="88"/>
      <c r="Y391" s="276">
        <f>SUM(Y388:Y390)</f>
        <v>0</v>
      </c>
      <c r="Z391" s="84">
        <f>SUM(Z388:Z390)</f>
        <v>218</v>
      </c>
      <c r="AA391" s="276">
        <f>SUM(AA388:AA390)</f>
        <v>0</v>
      </c>
      <c r="AB391" s="84">
        <f>SUM(AB388:AB390)</f>
        <v>218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50.85</v>
      </c>
      <c r="E393" s="189"/>
      <c r="F393" s="129"/>
      <c r="G393" s="8" t="e">
        <f t="shared" ref="G393:H396" si="504">E393/C393*100</f>
        <v>#DIV/0!</v>
      </c>
      <c r="H393" s="18">
        <f t="shared" si="504"/>
        <v>0</v>
      </c>
      <c r="I393" s="127"/>
      <c r="J393" s="130"/>
      <c r="K393" s="127"/>
      <c r="L393" s="129"/>
      <c r="M393" s="127"/>
      <c r="N393" s="129"/>
      <c r="O393" s="131"/>
      <c r="P393" s="277">
        <v>1304</v>
      </c>
      <c r="Q393" s="129">
        <v>39.756</v>
      </c>
      <c r="R393" s="92">
        <f>P393</f>
        <v>1304</v>
      </c>
      <c r="S393" s="18">
        <f>Q393</f>
        <v>39.756</v>
      </c>
      <c r="T393" s="127"/>
      <c r="U393" s="129"/>
      <c r="V393" s="127"/>
      <c r="W393" s="129"/>
      <c r="X393" s="131"/>
      <c r="Y393" s="108">
        <v>1304</v>
      </c>
      <c r="Z393" s="129">
        <v>39.756</v>
      </c>
      <c r="AA393" s="14">
        <f t="shared" ref="AA393:AA396" si="505">Y393</f>
        <v>1304</v>
      </c>
      <c r="AB393" s="18">
        <f t="shared" ref="AB393:AB396" si="506">U393+Z393</f>
        <v>39.756</v>
      </c>
    </row>
    <row r="394" spans="1:29">
      <c r="A394" s="126"/>
      <c r="B394" s="127" t="s">
        <v>172</v>
      </c>
      <c r="C394" s="128"/>
      <c r="D394" s="129">
        <v>10.9</v>
      </c>
      <c r="E394" s="189">
        <v>57878</v>
      </c>
      <c r="F394" s="129">
        <v>3.47</v>
      </c>
      <c r="G394" s="8" t="e">
        <f t="shared" si="504"/>
        <v>#DIV/0!</v>
      </c>
      <c r="H394" s="18">
        <f t="shared" si="504"/>
        <v>31.834862385321099</v>
      </c>
      <c r="I394" s="127"/>
      <c r="J394" s="130"/>
      <c r="K394" s="127"/>
      <c r="L394" s="129"/>
      <c r="M394" s="127"/>
      <c r="N394" s="129"/>
      <c r="O394" s="131"/>
      <c r="P394" s="277">
        <v>14316</v>
      </c>
      <c r="Q394" s="129">
        <v>17.178999999999998</v>
      </c>
      <c r="R394" s="92">
        <f t="shared" ref="R394:R396" si="507">P394</f>
        <v>14316</v>
      </c>
      <c r="S394" s="18">
        <f t="shared" ref="S394:S396" si="508">Q394</f>
        <v>17.178999999999998</v>
      </c>
      <c r="T394" s="127"/>
      <c r="U394" s="129"/>
      <c r="V394" s="127"/>
      <c r="W394" s="129"/>
      <c r="X394" s="131"/>
      <c r="Y394" s="108">
        <v>14316</v>
      </c>
      <c r="Z394" s="129">
        <v>17.178999999999998</v>
      </c>
      <c r="AA394" s="14">
        <f t="shared" si="505"/>
        <v>14316</v>
      </c>
      <c r="AB394" s="18">
        <f t="shared" si="506"/>
        <v>17.178999999999998</v>
      </c>
    </row>
    <row r="395" spans="1:29">
      <c r="A395" s="126"/>
      <c r="B395" s="127" t="s">
        <v>173</v>
      </c>
      <c r="C395" s="128"/>
      <c r="D395" s="129">
        <v>91.74</v>
      </c>
      <c r="E395" s="189">
        <v>38486</v>
      </c>
      <c r="F395" s="129">
        <v>3.08</v>
      </c>
      <c r="G395" s="8" t="e">
        <f t="shared" si="504"/>
        <v>#DIV/0!</v>
      </c>
      <c r="H395" s="18">
        <f t="shared" si="504"/>
        <v>3.3573141486810552</v>
      </c>
      <c r="I395" s="127"/>
      <c r="J395" s="130"/>
      <c r="K395" s="127"/>
      <c r="L395" s="129"/>
      <c r="M395" s="127"/>
      <c r="N395" s="129"/>
      <c r="O395" s="131"/>
      <c r="P395" s="277">
        <v>458</v>
      </c>
      <c r="Q395" s="129">
        <v>111.2</v>
      </c>
      <c r="R395" s="92">
        <f t="shared" si="507"/>
        <v>458</v>
      </c>
      <c r="S395" s="18">
        <f t="shared" si="508"/>
        <v>111.2</v>
      </c>
      <c r="T395" s="127"/>
      <c r="U395" s="129"/>
      <c r="V395" s="127"/>
      <c r="W395" s="129"/>
      <c r="X395" s="131"/>
      <c r="Y395" s="108">
        <v>458</v>
      </c>
      <c r="Z395" s="129">
        <v>111.2</v>
      </c>
      <c r="AA395" s="14">
        <f t="shared" si="505"/>
        <v>458</v>
      </c>
      <c r="AB395" s="18">
        <f t="shared" si="506"/>
        <v>111.2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4"/>
        <v>#DIV/0!</v>
      </c>
      <c r="H396" s="18">
        <f t="shared" si="504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64.962460687499984</v>
      </c>
      <c r="R396" s="92">
        <f t="shared" si="507"/>
        <v>0</v>
      </c>
      <c r="S396" s="18">
        <f t="shared" si="508"/>
        <v>64.962460687499984</v>
      </c>
      <c r="T396" s="16"/>
      <c r="U396" s="18"/>
      <c r="V396" s="16"/>
      <c r="W396" s="18"/>
      <c r="X396" s="21"/>
      <c r="Y396" s="14"/>
      <c r="Z396" s="18">
        <v>45</v>
      </c>
      <c r="AA396" s="14">
        <f t="shared" si="505"/>
        <v>0</v>
      </c>
      <c r="AB396" s="18">
        <f t="shared" si="506"/>
        <v>45</v>
      </c>
    </row>
    <row r="397" spans="1:29" s="50" customFormat="1">
      <c r="A397" s="46"/>
      <c r="B397" s="82" t="s">
        <v>106</v>
      </c>
      <c r="C397" s="83"/>
      <c r="D397" s="84">
        <f>SUM(D393:D396)</f>
        <v>177.322</v>
      </c>
      <c r="E397" s="83">
        <f>SUM(E393:E396)</f>
        <v>96364</v>
      </c>
      <c r="F397" s="84">
        <f>SUM(F393:F396)</f>
        <v>6.5500000000000007</v>
      </c>
      <c r="G397" s="82"/>
      <c r="H397" s="82"/>
      <c r="I397" s="83">
        <f t="shared" ref="I397:L397" si="509">SUM(I393:I396)</f>
        <v>0</v>
      </c>
      <c r="J397" s="84">
        <f t="shared" si="509"/>
        <v>0</v>
      </c>
      <c r="K397" s="83">
        <f t="shared" si="509"/>
        <v>0</v>
      </c>
      <c r="L397" s="84">
        <f t="shared" si="509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10">SUM(P393:P396)</f>
        <v>16078</v>
      </c>
      <c r="Q397" s="84">
        <f t="shared" si="510"/>
        <v>233.09746068749996</v>
      </c>
      <c r="R397" s="276">
        <f t="shared" si="510"/>
        <v>16078</v>
      </c>
      <c r="S397" s="84">
        <f t="shared" si="510"/>
        <v>233.09746068749996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16078</v>
      </c>
      <c r="Z397" s="84">
        <f>SUM(Z393:Z396)</f>
        <v>213.13499999999999</v>
      </c>
      <c r="AA397" s="276">
        <f>SUM(AA393:AA396)</f>
        <v>16078</v>
      </c>
      <c r="AB397" s="84">
        <f>SUM(AB393:AB396)</f>
        <v>213.13499999999999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7556.7366000000002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6604.22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120</v>
      </c>
      <c r="L398" s="84">
        <f>SUM(L21+L44+L52+L76+L86+L109+L117+L141+L147+L149+L156+L162+L168+L174+L180+L186+L192+L206+L212+L216+L237+L258+L283+L297+L306+L311+L315+L322+L326+L330+L333+L337+L343+L347+L384+L391+L397)</f>
        <v>536.74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214412</v>
      </c>
      <c r="Q398" s="84">
        <f>SUM(Q21+Q44+Q52+Q76+Q86+Q109+Q117+Q141+Q147+Q149+Q156+Q162+Q168+Q174+Q180+Q186+Q192+Q206+Q212+Q216+Q237+Q258+Q283+Q297+Q306+Q311+Q315+Q322+Q326+Q330+Q333+Q337+Q343+Q347+Q384+Q391+Q397)</f>
        <v>8616.5869981875021</v>
      </c>
      <c r="R398" s="276">
        <f>R397+R391+R384+R347+R343+R337+R333+R330+R326+R322+R315+R311+R306+R297+R283+R260+R216+R212+R206+R193+R147+R143+R78</f>
        <v>214412</v>
      </c>
      <c r="S398" s="84">
        <f>SUM(S21+S44+S52+S76+S86+S109+S117+S141+S147+S149+S156+S162+S168+S174+S180+S186+S192+S206+S212+S216+S237+S258+S283+S297+S306+S311+S315+S322+S326+S330+S333+S337+S343+S347+S384+S391+S397)</f>
        <v>9153.3269981875019</v>
      </c>
      <c r="T398" s="83">
        <f>T397+T391+T384+T347+T343+T337+T333+T330+T326+T322+T315+T311+T306+T297+T283+T260+T216+T212+T206+T193+T147+T143+T78</f>
        <v>120</v>
      </c>
      <c r="U398" s="84">
        <f>SUM(U21+U44+U52+U76+U86+U109+U117+U141+U147+U149+U156+U162+U168+U174+U180+U186+U192+U206+U212+U216+U237+U258+U283+U297+U306+U311+U315+U322+U326+U330+U333+U337+U343+U347+U384+U391+U397)</f>
        <v>536.74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211984</v>
      </c>
      <c r="Z398" s="84">
        <f>SUM(Z21+Z44+Z52+Z76+Z86+Z109+Z117+Z141+Z147+Z149+Z156+Z162+Z168+Z174+Z180+Z186+Z192+Z206+Z212+Z216+Z237+Z258+Z283+Z297+Z306+Z311+Z315+Z322+Z326+Z330+Z333+Z337+Z343+Z347+Z384+Z391+Z397)</f>
        <v>7787.6628999999994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211984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8324.4028999999991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11">Y400</f>
        <v>0</v>
      </c>
      <c r="AB400" s="18">
        <f t="shared" ref="AB400:AB401" si="512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11"/>
        <v>0</v>
      </c>
      <c r="AB401" s="18">
        <f t="shared" si="512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7556.7366000000002</v>
      </c>
      <c r="E403" s="82"/>
      <c r="F403" s="84">
        <f>F398</f>
        <v>6604.22</v>
      </c>
      <c r="G403" s="82"/>
      <c r="H403" s="82"/>
      <c r="I403" s="82"/>
      <c r="J403" s="84">
        <f>J398</f>
        <v>0</v>
      </c>
      <c r="K403" s="83"/>
      <c r="L403" s="84">
        <f>L398</f>
        <v>536.74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8616.5869981875021</v>
      </c>
      <c r="R403" s="276"/>
      <c r="S403" s="84">
        <f>S398</f>
        <v>9153.3269981875019</v>
      </c>
      <c r="T403" s="83"/>
      <c r="U403" s="84">
        <f>U398</f>
        <v>536.74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7787.6628999999994</v>
      </c>
      <c r="AA403" s="276"/>
      <c r="AB403" s="84">
        <f>AB398</f>
        <v>8324.4028999999991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3">E407/C407*100</f>
        <v>#DIV/0!</v>
      </c>
      <c r="H407" s="18" t="e">
        <f t="shared" si="513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1</v>
      </c>
      <c r="Q407" s="18">
        <f>O407*P407</f>
        <v>270</v>
      </c>
      <c r="R407" s="92">
        <f>P407</f>
        <v>1</v>
      </c>
      <c r="S407" s="18">
        <f>L407+Q407</f>
        <v>270</v>
      </c>
      <c r="T407" s="22"/>
      <c r="U407" s="18"/>
      <c r="V407" s="22"/>
      <c r="W407" s="18"/>
      <c r="X407" s="138">
        <v>270</v>
      </c>
      <c r="Y407" s="14">
        <v>1</v>
      </c>
      <c r="Z407" s="18">
        <f>X407*Y407</f>
        <v>270</v>
      </c>
      <c r="AA407" s="14">
        <f>Y407</f>
        <v>1</v>
      </c>
      <c r="AB407" s="18">
        <f>U407+Z407</f>
        <v>270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3"/>
        <v>#DIV/0!</v>
      </c>
      <c r="H408" s="18" t="e">
        <f t="shared" si="513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4">O408*P408</f>
        <v>0</v>
      </c>
      <c r="R408" s="92">
        <f t="shared" ref="R408:R415" si="515">P408</f>
        <v>0</v>
      </c>
      <c r="S408" s="18">
        <f t="shared" ref="S408:S415" si="516">L408+Q408</f>
        <v>0</v>
      </c>
      <c r="T408" s="22"/>
      <c r="U408" s="18"/>
      <c r="V408" s="22"/>
      <c r="W408" s="18"/>
      <c r="X408" s="21"/>
      <c r="Y408" s="14"/>
      <c r="Z408" s="18">
        <f t="shared" ref="Z408:Z415" si="517">X408*Y408</f>
        <v>0</v>
      </c>
      <c r="AA408" s="14">
        <f t="shared" ref="AA408:AA415" si="518">Y408</f>
        <v>0</v>
      </c>
      <c r="AB408" s="18">
        <f t="shared" ref="AB408:AB415" si="519">U408+Z408</f>
        <v>0</v>
      </c>
    </row>
    <row r="409" spans="1:28" s="132" customFormat="1">
      <c r="A409" s="126">
        <f t="shared" ref="A409:A415" si="520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3"/>
        <v>#DIV/0!</v>
      </c>
      <c r="H409" s="18" t="e">
        <f t="shared" si="513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4"/>
        <v>0</v>
      </c>
      <c r="R409" s="92">
        <f t="shared" si="515"/>
        <v>0</v>
      </c>
      <c r="S409" s="18">
        <f t="shared" si="516"/>
        <v>0</v>
      </c>
      <c r="T409" s="204"/>
      <c r="U409" s="129"/>
      <c r="V409" s="204"/>
      <c r="W409" s="129"/>
      <c r="X409" s="131"/>
      <c r="Y409" s="108"/>
      <c r="Z409" s="18">
        <f t="shared" si="517"/>
        <v>0</v>
      </c>
      <c r="AA409" s="14">
        <f t="shared" si="518"/>
        <v>0</v>
      </c>
      <c r="AB409" s="18">
        <f t="shared" si="519"/>
        <v>0</v>
      </c>
    </row>
    <row r="410" spans="1:28" s="132" customFormat="1">
      <c r="A410" s="126">
        <f t="shared" si="520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3"/>
        <v>#DIV/0!</v>
      </c>
      <c r="H410" s="18" t="e">
        <f t="shared" si="513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4"/>
        <v>0</v>
      </c>
      <c r="R410" s="92">
        <f t="shared" si="515"/>
        <v>0</v>
      </c>
      <c r="S410" s="18">
        <f t="shared" si="516"/>
        <v>0</v>
      </c>
      <c r="T410" s="204"/>
      <c r="U410" s="129"/>
      <c r="V410" s="204"/>
      <c r="W410" s="129"/>
      <c r="X410" s="131"/>
      <c r="Y410" s="108"/>
      <c r="Z410" s="18">
        <f t="shared" si="517"/>
        <v>0</v>
      </c>
      <c r="AA410" s="14">
        <f t="shared" si="518"/>
        <v>0</v>
      </c>
      <c r="AB410" s="18">
        <f t="shared" si="519"/>
        <v>0</v>
      </c>
    </row>
    <row r="411" spans="1:28" s="132" customFormat="1">
      <c r="A411" s="126">
        <f t="shared" si="520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3"/>
        <v>#DIV/0!</v>
      </c>
      <c r="H411" s="18" t="e">
        <f t="shared" si="513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4"/>
        <v>0</v>
      </c>
      <c r="R411" s="92">
        <f t="shared" si="515"/>
        <v>0</v>
      </c>
      <c r="S411" s="18">
        <f t="shared" si="516"/>
        <v>0</v>
      </c>
      <c r="T411" s="204"/>
      <c r="U411" s="129"/>
      <c r="V411" s="204"/>
      <c r="W411" s="129"/>
      <c r="X411" s="131"/>
      <c r="Y411" s="108"/>
      <c r="Z411" s="18">
        <f t="shared" si="517"/>
        <v>0</v>
      </c>
      <c r="AA411" s="14">
        <f t="shared" si="518"/>
        <v>0</v>
      </c>
      <c r="AB411" s="18">
        <f t="shared" si="519"/>
        <v>0</v>
      </c>
    </row>
    <row r="412" spans="1:28">
      <c r="A412" s="8">
        <f t="shared" si="520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3"/>
        <v>#DIV/0!</v>
      </c>
      <c r="H412" s="18" t="e">
        <f t="shared" si="513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14</v>
      </c>
      <c r="Q412" s="18">
        <f t="shared" si="514"/>
        <v>42</v>
      </c>
      <c r="R412" s="92">
        <f t="shared" si="515"/>
        <v>14</v>
      </c>
      <c r="S412" s="18">
        <f t="shared" si="516"/>
        <v>42</v>
      </c>
      <c r="T412" s="22"/>
      <c r="U412" s="18"/>
      <c r="V412" s="22"/>
      <c r="W412" s="18"/>
      <c r="X412" s="21">
        <v>3</v>
      </c>
      <c r="Y412" s="14">
        <v>1</v>
      </c>
      <c r="Z412" s="18">
        <f t="shared" si="517"/>
        <v>3</v>
      </c>
      <c r="AA412" s="14">
        <f t="shared" si="518"/>
        <v>1</v>
      </c>
      <c r="AB412" s="18">
        <f t="shared" si="519"/>
        <v>3</v>
      </c>
    </row>
    <row r="413" spans="1:28">
      <c r="A413" s="8">
        <f t="shared" si="520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3"/>
        <v>#DIV/0!</v>
      </c>
      <c r="H413" s="18" t="e">
        <f t="shared" si="513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14</v>
      </c>
      <c r="Q413" s="18">
        <f t="shared" si="514"/>
        <v>49</v>
      </c>
      <c r="R413" s="92">
        <f t="shared" si="515"/>
        <v>14</v>
      </c>
      <c r="S413" s="18">
        <f t="shared" si="516"/>
        <v>49</v>
      </c>
      <c r="T413" s="22"/>
      <c r="U413" s="18"/>
      <c r="V413" s="22"/>
      <c r="W413" s="18"/>
      <c r="X413" s="21">
        <v>3.5</v>
      </c>
      <c r="Y413" s="14">
        <v>1</v>
      </c>
      <c r="Z413" s="18">
        <f t="shared" si="517"/>
        <v>3.5</v>
      </c>
      <c r="AA413" s="14">
        <f t="shared" si="518"/>
        <v>1</v>
      </c>
      <c r="AB413" s="18">
        <f t="shared" si="519"/>
        <v>3.5</v>
      </c>
    </row>
    <row r="414" spans="1:28">
      <c r="A414" s="8">
        <f t="shared" si="520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3"/>
        <v>#DIV/0!</v>
      </c>
      <c r="H414" s="18" t="e">
        <f t="shared" si="513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1</v>
      </c>
      <c r="Q414" s="18">
        <f t="shared" si="514"/>
        <v>0.75</v>
      </c>
      <c r="R414" s="92">
        <f t="shared" si="515"/>
        <v>1</v>
      </c>
      <c r="S414" s="18">
        <f t="shared" si="516"/>
        <v>0.75</v>
      </c>
      <c r="T414" s="22"/>
      <c r="U414" s="18"/>
      <c r="V414" s="22"/>
      <c r="W414" s="18"/>
      <c r="X414" s="21">
        <v>0.75</v>
      </c>
      <c r="Y414" s="14">
        <v>1</v>
      </c>
      <c r="Z414" s="18">
        <f t="shared" si="517"/>
        <v>0.75</v>
      </c>
      <c r="AA414" s="14">
        <f t="shared" si="518"/>
        <v>1</v>
      </c>
      <c r="AB414" s="18">
        <f t="shared" si="519"/>
        <v>0.75</v>
      </c>
    </row>
    <row r="415" spans="1:28">
      <c r="A415" s="8">
        <f t="shared" si="520"/>
        <v>26.090000000000014</v>
      </c>
      <c r="B415" s="22" t="s">
        <v>34</v>
      </c>
      <c r="C415" s="17">
        <v>4</v>
      </c>
      <c r="D415" s="18">
        <v>3.6</v>
      </c>
      <c r="E415" s="17">
        <f>C415</f>
        <v>4</v>
      </c>
      <c r="F415" s="18">
        <f>D415</f>
        <v>3.6</v>
      </c>
      <c r="G415" s="8">
        <f t="shared" si="513"/>
        <v>100</v>
      </c>
      <c r="H415" s="18">
        <f t="shared" si="513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8</v>
      </c>
      <c r="Q415" s="18">
        <f t="shared" si="514"/>
        <v>7.2</v>
      </c>
      <c r="R415" s="92">
        <f t="shared" si="515"/>
        <v>8</v>
      </c>
      <c r="S415" s="18">
        <f t="shared" si="516"/>
        <v>7.2</v>
      </c>
      <c r="T415" s="22"/>
      <c r="U415" s="18"/>
      <c r="V415" s="22"/>
      <c r="W415" s="18"/>
      <c r="X415" s="21">
        <v>0.9</v>
      </c>
      <c r="Y415" s="14">
        <v>8</v>
      </c>
      <c r="Z415" s="18">
        <f t="shared" si="517"/>
        <v>7.2</v>
      </c>
      <c r="AA415" s="14">
        <f t="shared" si="518"/>
        <v>8</v>
      </c>
      <c r="AB415" s="18">
        <f t="shared" si="519"/>
        <v>7.2</v>
      </c>
    </row>
    <row r="416" spans="1:28" s="50" customFormat="1">
      <c r="A416" s="46"/>
      <c r="B416" s="89" t="s">
        <v>282</v>
      </c>
      <c r="C416" s="83">
        <f>SUM(C407:C415)</f>
        <v>4</v>
      </c>
      <c r="D416" s="84">
        <f>SUM(D407:D415)</f>
        <v>3.6</v>
      </c>
      <c r="E416" s="83">
        <f>SUM(E407:E415)</f>
        <v>4</v>
      </c>
      <c r="F416" s="84">
        <f>SUM(F407:F415)</f>
        <v>3.6</v>
      </c>
      <c r="G416" s="89"/>
      <c r="H416" s="89"/>
      <c r="I416" s="83">
        <f t="shared" ref="I416:L416" si="521">SUM(I407:I415)</f>
        <v>0</v>
      </c>
      <c r="J416" s="84">
        <f t="shared" si="521"/>
        <v>0</v>
      </c>
      <c r="K416" s="83">
        <f t="shared" si="521"/>
        <v>0</v>
      </c>
      <c r="L416" s="84">
        <f t="shared" si="521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368.95</v>
      </c>
      <c r="R416" s="276"/>
      <c r="S416" s="84">
        <f>SUM(S407:S415)</f>
        <v>368.95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284.45</v>
      </c>
      <c r="AA416" s="276"/>
      <c r="AB416" s="84">
        <f>SUM(AB407:AB415)</f>
        <v>284.45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1560</v>
      </c>
      <c r="D418" s="53">
        <v>280.8</v>
      </c>
      <c r="E418" s="17">
        <f t="shared" ref="E418:F439" si="522">C418</f>
        <v>1560</v>
      </c>
      <c r="F418" s="18">
        <f t="shared" si="522"/>
        <v>280.8</v>
      </c>
      <c r="G418" s="8">
        <f t="shared" ref="G418:H439" si="523">E418/C418*100</f>
        <v>100</v>
      </c>
      <c r="H418" s="18">
        <f t="shared" si="523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1680</v>
      </c>
      <c r="Q418" s="18">
        <f t="shared" ref="Q418:Q439" si="524">O418*P418</f>
        <v>302.39999999999998</v>
      </c>
      <c r="R418" s="92">
        <f t="shared" ref="R418:R439" si="525">P418</f>
        <v>1680</v>
      </c>
      <c r="S418" s="18">
        <f t="shared" ref="S418:S439" si="526">L418+Q418</f>
        <v>302.39999999999998</v>
      </c>
      <c r="T418" s="51"/>
      <c r="U418" s="53"/>
      <c r="V418" s="51"/>
      <c r="W418" s="53"/>
      <c r="X418" s="250">
        <v>0.18</v>
      </c>
      <c r="Y418" s="312">
        <f>1590+80</f>
        <v>1670</v>
      </c>
      <c r="Z418" s="18">
        <f t="shared" ref="Z418:Z439" si="527">X418*Y418</f>
        <v>300.59999999999997</v>
      </c>
      <c r="AA418" s="14">
        <f t="shared" ref="AA418:AA439" si="528">Y418</f>
        <v>1670</v>
      </c>
      <c r="AB418" s="18">
        <f t="shared" ref="AB418:AB439" si="529">U418+Z418</f>
        <v>300.59999999999997</v>
      </c>
    </row>
    <row r="419" spans="1:28">
      <c r="A419" s="206">
        <f>+A418+0.01</f>
        <v>26.110000000000003</v>
      </c>
      <c r="B419" s="51" t="s">
        <v>285</v>
      </c>
      <c r="C419" s="52">
        <v>1560</v>
      </c>
      <c r="D419" s="53">
        <v>18.72</v>
      </c>
      <c r="E419" s="17">
        <f t="shared" si="522"/>
        <v>1560</v>
      </c>
      <c r="F419" s="18">
        <f t="shared" si="522"/>
        <v>18.72</v>
      </c>
      <c r="G419" s="8">
        <f t="shared" si="523"/>
        <v>100</v>
      </c>
      <c r="H419" s="18">
        <f t="shared" si="523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1680</v>
      </c>
      <c r="Q419" s="18">
        <f t="shared" si="524"/>
        <v>20.16</v>
      </c>
      <c r="R419" s="92">
        <f t="shared" si="525"/>
        <v>1680</v>
      </c>
      <c r="S419" s="18">
        <f t="shared" si="526"/>
        <v>20.16</v>
      </c>
      <c r="T419" s="51"/>
      <c r="U419" s="53"/>
      <c r="V419" s="51"/>
      <c r="W419" s="53"/>
      <c r="X419" s="250">
        <v>1.2E-2</v>
      </c>
      <c r="Y419" s="312">
        <v>1670</v>
      </c>
      <c r="Z419" s="18">
        <f t="shared" si="527"/>
        <v>20.04</v>
      </c>
      <c r="AA419" s="14">
        <f t="shared" si="528"/>
        <v>1670</v>
      </c>
      <c r="AB419" s="18">
        <f t="shared" si="529"/>
        <v>20.04</v>
      </c>
    </row>
    <row r="420" spans="1:28" ht="47.25">
      <c r="A420" s="206">
        <f>+A419+0.01</f>
        <v>26.120000000000005</v>
      </c>
      <c r="B420" s="51" t="s">
        <v>286</v>
      </c>
      <c r="C420" s="52">
        <v>1560</v>
      </c>
      <c r="D420" s="53">
        <v>15.6</v>
      </c>
      <c r="E420" s="17">
        <f t="shared" si="522"/>
        <v>1560</v>
      </c>
      <c r="F420" s="18">
        <f t="shared" si="522"/>
        <v>15.6</v>
      </c>
      <c r="G420" s="8">
        <f t="shared" si="523"/>
        <v>100</v>
      </c>
      <c r="H420" s="18">
        <f t="shared" si="523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1680</v>
      </c>
      <c r="Q420" s="18">
        <f t="shared" si="524"/>
        <v>16.8</v>
      </c>
      <c r="R420" s="92">
        <f t="shared" si="525"/>
        <v>1680</v>
      </c>
      <c r="S420" s="18">
        <f t="shared" si="526"/>
        <v>16.8</v>
      </c>
      <c r="T420" s="51"/>
      <c r="U420" s="53"/>
      <c r="V420" s="51"/>
      <c r="W420" s="53"/>
      <c r="X420" s="250">
        <v>0.01</v>
      </c>
      <c r="Y420" s="312">
        <v>1670</v>
      </c>
      <c r="Z420" s="18">
        <f t="shared" si="527"/>
        <v>16.7</v>
      </c>
      <c r="AA420" s="14">
        <f t="shared" si="528"/>
        <v>1670</v>
      </c>
      <c r="AB420" s="18">
        <f t="shared" si="529"/>
        <v>16.7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2"/>
        <v>0</v>
      </c>
      <c r="F421" s="18">
        <f t="shared" si="522"/>
        <v>0</v>
      </c>
      <c r="G421" s="8" t="e">
        <f t="shared" si="523"/>
        <v>#DIV/0!</v>
      </c>
      <c r="H421" s="18" t="e">
        <f t="shared" si="523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4"/>
        <v>0</v>
      </c>
      <c r="R421" s="92">
        <f t="shared" si="525"/>
        <v>0</v>
      </c>
      <c r="S421" s="18">
        <f t="shared" si="526"/>
        <v>0</v>
      </c>
      <c r="T421" s="51"/>
      <c r="U421" s="53"/>
      <c r="V421" s="51"/>
      <c r="W421" s="53"/>
      <c r="X421" s="250"/>
      <c r="Y421" s="312"/>
      <c r="Z421" s="18">
        <f t="shared" si="527"/>
        <v>0</v>
      </c>
      <c r="AA421" s="14">
        <f t="shared" si="528"/>
        <v>0</v>
      </c>
      <c r="AB421" s="18">
        <f t="shared" si="529"/>
        <v>0</v>
      </c>
    </row>
    <row r="422" spans="1:28">
      <c r="A422" s="206" t="s">
        <v>41</v>
      </c>
      <c r="B422" s="22" t="s">
        <v>76</v>
      </c>
      <c r="C422" s="17">
        <v>13</v>
      </c>
      <c r="D422" s="18">
        <v>39</v>
      </c>
      <c r="E422" s="17">
        <f t="shared" si="522"/>
        <v>13</v>
      </c>
      <c r="F422" s="18">
        <f t="shared" si="522"/>
        <v>39</v>
      </c>
      <c r="G422" s="8">
        <f t="shared" si="523"/>
        <v>100</v>
      </c>
      <c r="H422" s="18">
        <f t="shared" si="523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14</v>
      </c>
      <c r="Q422" s="18">
        <f t="shared" si="524"/>
        <v>42</v>
      </c>
      <c r="R422" s="92">
        <f t="shared" si="525"/>
        <v>14</v>
      </c>
      <c r="S422" s="18">
        <f t="shared" si="526"/>
        <v>42</v>
      </c>
      <c r="T422" s="22"/>
      <c r="U422" s="18"/>
      <c r="V422" s="22"/>
      <c r="W422" s="18"/>
      <c r="X422" s="21">
        <v>3</v>
      </c>
      <c r="Y422" s="14">
        <v>14</v>
      </c>
      <c r="Z422" s="18">
        <f t="shared" si="527"/>
        <v>42</v>
      </c>
      <c r="AA422" s="14">
        <f t="shared" si="528"/>
        <v>14</v>
      </c>
      <c r="AB422" s="18">
        <f t="shared" si="529"/>
        <v>42</v>
      </c>
    </row>
    <row r="423" spans="1:28" ht="31.5">
      <c r="A423" s="206" t="s">
        <v>43</v>
      </c>
      <c r="B423" s="22" t="s">
        <v>77</v>
      </c>
      <c r="C423" s="17">
        <v>13</v>
      </c>
      <c r="D423" s="18">
        <v>39</v>
      </c>
      <c r="E423" s="17">
        <f t="shared" si="522"/>
        <v>13</v>
      </c>
      <c r="F423" s="18">
        <f t="shared" si="522"/>
        <v>39</v>
      </c>
      <c r="G423" s="8">
        <f t="shared" si="523"/>
        <v>100</v>
      </c>
      <c r="H423" s="18">
        <f t="shared" si="523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14</v>
      </c>
      <c r="Q423" s="18">
        <f t="shared" si="524"/>
        <v>42</v>
      </c>
      <c r="R423" s="92">
        <f t="shared" si="525"/>
        <v>14</v>
      </c>
      <c r="S423" s="18">
        <f t="shared" si="526"/>
        <v>42</v>
      </c>
      <c r="T423" s="22"/>
      <c r="U423" s="18"/>
      <c r="V423" s="22"/>
      <c r="W423" s="18"/>
      <c r="X423" s="21">
        <v>3</v>
      </c>
      <c r="Y423" s="14">
        <v>14</v>
      </c>
      <c r="Z423" s="18">
        <f t="shared" si="527"/>
        <v>42</v>
      </c>
      <c r="AA423" s="14">
        <f t="shared" si="528"/>
        <v>14</v>
      </c>
      <c r="AB423" s="18">
        <f t="shared" si="529"/>
        <v>42</v>
      </c>
    </row>
    <row r="424" spans="1:28" ht="31.5">
      <c r="A424" s="206" t="s">
        <v>45</v>
      </c>
      <c r="B424" s="22" t="s">
        <v>78</v>
      </c>
      <c r="C424" s="17">
        <v>13</v>
      </c>
      <c r="D424" s="18">
        <v>124.80000000000001</v>
      </c>
      <c r="E424" s="17">
        <f t="shared" si="522"/>
        <v>13</v>
      </c>
      <c r="F424" s="18">
        <f t="shared" si="522"/>
        <v>124.80000000000001</v>
      </c>
      <c r="G424" s="8">
        <f t="shared" si="523"/>
        <v>100</v>
      </c>
      <c r="H424" s="18">
        <f t="shared" si="523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14</v>
      </c>
      <c r="Q424" s="18">
        <f t="shared" si="524"/>
        <v>134.4</v>
      </c>
      <c r="R424" s="92">
        <f t="shared" si="525"/>
        <v>14</v>
      </c>
      <c r="S424" s="18">
        <f t="shared" si="526"/>
        <v>134.4</v>
      </c>
      <c r="T424" s="22"/>
      <c r="U424" s="18"/>
      <c r="V424" s="22"/>
      <c r="W424" s="18"/>
      <c r="X424" s="21">
        <v>9.6</v>
      </c>
      <c r="Y424" s="14">
        <v>14</v>
      </c>
      <c r="Z424" s="18">
        <f t="shared" si="527"/>
        <v>134.4</v>
      </c>
      <c r="AA424" s="14">
        <f t="shared" si="528"/>
        <v>14</v>
      </c>
      <c r="AB424" s="18">
        <f t="shared" si="529"/>
        <v>134.4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2"/>
        <v>0</v>
      </c>
      <c r="F425" s="18">
        <f t="shared" si="522"/>
        <v>0</v>
      </c>
      <c r="G425" s="8" t="e">
        <f t="shared" si="523"/>
        <v>#DIV/0!</v>
      </c>
      <c r="H425" s="18" t="e">
        <f t="shared" si="523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4"/>
        <v>0</v>
      </c>
      <c r="R425" s="92">
        <f t="shared" si="525"/>
        <v>0</v>
      </c>
      <c r="S425" s="18">
        <f t="shared" si="526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7"/>
        <v>0</v>
      </c>
      <c r="AA425" s="14">
        <f t="shared" si="528"/>
        <v>0</v>
      </c>
      <c r="AB425" s="18">
        <f t="shared" si="529"/>
        <v>0</v>
      </c>
    </row>
    <row r="426" spans="1:28" ht="31.5">
      <c r="A426" s="206" t="s">
        <v>49</v>
      </c>
      <c r="B426" s="22" t="s">
        <v>80</v>
      </c>
      <c r="C426" s="17">
        <v>13</v>
      </c>
      <c r="D426" s="18">
        <v>23.400000000000002</v>
      </c>
      <c r="E426" s="17">
        <f t="shared" si="522"/>
        <v>13</v>
      </c>
      <c r="F426" s="18">
        <f t="shared" si="522"/>
        <v>23.400000000000002</v>
      </c>
      <c r="G426" s="8">
        <f t="shared" si="523"/>
        <v>100</v>
      </c>
      <c r="H426" s="18">
        <f t="shared" si="523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14</v>
      </c>
      <c r="Q426" s="18">
        <f t="shared" si="524"/>
        <v>25.2</v>
      </c>
      <c r="R426" s="92">
        <f t="shared" si="525"/>
        <v>14</v>
      </c>
      <c r="S426" s="18">
        <f t="shared" si="526"/>
        <v>25.2</v>
      </c>
      <c r="T426" s="22"/>
      <c r="U426" s="18"/>
      <c r="V426" s="22"/>
      <c r="W426" s="18"/>
      <c r="X426" s="21">
        <v>1.8</v>
      </c>
      <c r="Y426" s="14">
        <v>14</v>
      </c>
      <c r="Z426" s="18">
        <f t="shared" si="527"/>
        <v>25.2</v>
      </c>
      <c r="AA426" s="14">
        <f t="shared" si="528"/>
        <v>14</v>
      </c>
      <c r="AB426" s="18">
        <f t="shared" si="529"/>
        <v>25.2</v>
      </c>
    </row>
    <row r="427" spans="1:28" ht="31.5">
      <c r="A427" s="206" t="s">
        <v>51</v>
      </c>
      <c r="B427" s="22" t="s">
        <v>50</v>
      </c>
      <c r="C427" s="17">
        <v>13</v>
      </c>
      <c r="D427" s="18">
        <v>15.6</v>
      </c>
      <c r="E427" s="17">
        <f t="shared" si="522"/>
        <v>13</v>
      </c>
      <c r="F427" s="18">
        <f t="shared" si="522"/>
        <v>15.6</v>
      </c>
      <c r="G427" s="8">
        <f t="shared" si="523"/>
        <v>100</v>
      </c>
      <c r="H427" s="18">
        <f t="shared" si="523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14</v>
      </c>
      <c r="Q427" s="18">
        <f t="shared" si="524"/>
        <v>16.8</v>
      </c>
      <c r="R427" s="92">
        <f t="shared" si="525"/>
        <v>14</v>
      </c>
      <c r="S427" s="18">
        <f t="shared" si="526"/>
        <v>16.8</v>
      </c>
      <c r="T427" s="22"/>
      <c r="U427" s="18"/>
      <c r="V427" s="22"/>
      <c r="W427" s="18"/>
      <c r="X427" s="21">
        <v>1.2</v>
      </c>
      <c r="Y427" s="14">
        <v>14</v>
      </c>
      <c r="Z427" s="18">
        <f t="shared" si="527"/>
        <v>16.8</v>
      </c>
      <c r="AA427" s="14">
        <f t="shared" si="528"/>
        <v>14</v>
      </c>
      <c r="AB427" s="18">
        <f t="shared" si="529"/>
        <v>16.8</v>
      </c>
    </row>
    <row r="428" spans="1:28" ht="47.25">
      <c r="A428" s="206" t="s">
        <v>53</v>
      </c>
      <c r="B428" s="22" t="s">
        <v>81</v>
      </c>
      <c r="C428" s="17">
        <v>13</v>
      </c>
      <c r="D428" s="18">
        <v>15.6</v>
      </c>
      <c r="E428" s="17">
        <f t="shared" si="522"/>
        <v>13</v>
      </c>
      <c r="F428" s="18">
        <f t="shared" si="522"/>
        <v>15.6</v>
      </c>
      <c r="G428" s="8">
        <f t="shared" si="523"/>
        <v>100</v>
      </c>
      <c r="H428" s="18">
        <f t="shared" si="523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14</v>
      </c>
      <c r="Q428" s="18">
        <f t="shared" si="524"/>
        <v>16.8</v>
      </c>
      <c r="R428" s="92">
        <f t="shared" si="525"/>
        <v>14</v>
      </c>
      <c r="S428" s="18">
        <f t="shared" si="526"/>
        <v>16.8</v>
      </c>
      <c r="T428" s="22"/>
      <c r="U428" s="18"/>
      <c r="V428" s="22"/>
      <c r="W428" s="18"/>
      <c r="X428" s="21">
        <v>1.2</v>
      </c>
      <c r="Y428" s="14">
        <v>14</v>
      </c>
      <c r="Z428" s="18">
        <f t="shared" si="527"/>
        <v>16.8</v>
      </c>
      <c r="AA428" s="14">
        <f t="shared" si="528"/>
        <v>14</v>
      </c>
      <c r="AB428" s="18">
        <f t="shared" si="529"/>
        <v>16.8</v>
      </c>
    </row>
    <row r="429" spans="1:28" ht="47.25">
      <c r="A429" s="206" t="s">
        <v>82</v>
      </c>
      <c r="B429" s="22" t="s">
        <v>83</v>
      </c>
      <c r="C429" s="17">
        <v>13</v>
      </c>
      <c r="D429" s="18">
        <v>23.400000000000002</v>
      </c>
      <c r="E429" s="17">
        <f t="shared" si="522"/>
        <v>13</v>
      </c>
      <c r="F429" s="18">
        <f t="shared" si="522"/>
        <v>23.400000000000002</v>
      </c>
      <c r="G429" s="8">
        <f t="shared" si="523"/>
        <v>100</v>
      </c>
      <c r="H429" s="18">
        <f t="shared" si="523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14</v>
      </c>
      <c r="Q429" s="18">
        <f t="shared" si="524"/>
        <v>25.2</v>
      </c>
      <c r="R429" s="92">
        <f t="shared" si="525"/>
        <v>14</v>
      </c>
      <c r="S429" s="18">
        <f t="shared" si="526"/>
        <v>25.2</v>
      </c>
      <c r="T429" s="22"/>
      <c r="U429" s="18"/>
      <c r="V429" s="22"/>
      <c r="W429" s="18"/>
      <c r="X429" s="21">
        <v>1.8</v>
      </c>
      <c r="Y429" s="14">
        <v>14</v>
      </c>
      <c r="Z429" s="18">
        <f t="shared" si="527"/>
        <v>25.2</v>
      </c>
      <c r="AA429" s="14">
        <f t="shared" si="528"/>
        <v>14</v>
      </c>
      <c r="AB429" s="18">
        <f t="shared" si="529"/>
        <v>25.2</v>
      </c>
    </row>
    <row r="430" spans="1:28" ht="31.5">
      <c r="A430" s="206">
        <v>26.14</v>
      </c>
      <c r="B430" s="51" t="s">
        <v>287</v>
      </c>
      <c r="C430" s="52">
        <v>1560</v>
      </c>
      <c r="D430" s="53">
        <v>15.6</v>
      </c>
      <c r="E430" s="17">
        <f t="shared" si="522"/>
        <v>1560</v>
      </c>
      <c r="F430" s="18">
        <f t="shared" si="522"/>
        <v>15.6</v>
      </c>
      <c r="G430" s="8">
        <f t="shared" si="523"/>
        <v>100</v>
      </c>
      <c r="H430" s="18">
        <f t="shared" si="523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1680</v>
      </c>
      <c r="Q430" s="18">
        <f t="shared" si="524"/>
        <v>16.8</v>
      </c>
      <c r="R430" s="92">
        <f t="shared" si="525"/>
        <v>1680</v>
      </c>
      <c r="S430" s="18">
        <f t="shared" si="526"/>
        <v>16.8</v>
      </c>
      <c r="T430" s="51"/>
      <c r="U430" s="53"/>
      <c r="V430" s="51"/>
      <c r="W430" s="53"/>
      <c r="X430" s="250">
        <v>0.01</v>
      </c>
      <c r="Y430" s="312">
        <v>1670</v>
      </c>
      <c r="Z430" s="18">
        <f t="shared" si="527"/>
        <v>16.7</v>
      </c>
      <c r="AA430" s="14">
        <f t="shared" si="528"/>
        <v>1670</v>
      </c>
      <c r="AB430" s="18">
        <f t="shared" si="529"/>
        <v>16.7</v>
      </c>
    </row>
    <row r="431" spans="1:28" ht="31.5">
      <c r="A431" s="206">
        <f t="shared" ref="A431:A439" si="530">+A430+0.01</f>
        <v>26.150000000000002</v>
      </c>
      <c r="B431" s="51" t="s">
        <v>288</v>
      </c>
      <c r="C431" s="52">
        <v>1560</v>
      </c>
      <c r="D431" s="53">
        <v>15.6</v>
      </c>
      <c r="E431" s="17">
        <f t="shared" si="522"/>
        <v>1560</v>
      </c>
      <c r="F431" s="18">
        <f t="shared" si="522"/>
        <v>15.6</v>
      </c>
      <c r="G431" s="8">
        <f t="shared" si="523"/>
        <v>100</v>
      </c>
      <c r="H431" s="18">
        <f t="shared" si="523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1680</v>
      </c>
      <c r="Q431" s="18">
        <f t="shared" si="524"/>
        <v>16.8</v>
      </c>
      <c r="R431" s="92">
        <f t="shared" si="525"/>
        <v>1680</v>
      </c>
      <c r="S431" s="18">
        <f t="shared" si="526"/>
        <v>16.8</v>
      </c>
      <c r="T431" s="51"/>
      <c r="U431" s="53"/>
      <c r="V431" s="51"/>
      <c r="W431" s="53"/>
      <c r="X431" s="250">
        <v>0.01</v>
      </c>
      <c r="Y431" s="312">
        <v>1670</v>
      </c>
      <c r="Z431" s="18">
        <f t="shared" si="527"/>
        <v>16.7</v>
      </c>
      <c r="AA431" s="14">
        <f t="shared" si="528"/>
        <v>1670</v>
      </c>
      <c r="AB431" s="18">
        <f t="shared" si="529"/>
        <v>16.7</v>
      </c>
    </row>
    <row r="432" spans="1:28" ht="31.5">
      <c r="A432" s="206">
        <f t="shared" si="530"/>
        <v>26.160000000000004</v>
      </c>
      <c r="B432" s="51" t="s">
        <v>289</v>
      </c>
      <c r="C432" s="52">
        <v>1560</v>
      </c>
      <c r="D432" s="53">
        <v>19.5</v>
      </c>
      <c r="E432" s="17">
        <f t="shared" si="522"/>
        <v>1560</v>
      </c>
      <c r="F432" s="18">
        <f t="shared" si="522"/>
        <v>19.5</v>
      </c>
      <c r="G432" s="8">
        <f t="shared" si="523"/>
        <v>100</v>
      </c>
      <c r="H432" s="18">
        <f t="shared" si="523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1680</v>
      </c>
      <c r="Q432" s="18">
        <f t="shared" si="524"/>
        <v>21</v>
      </c>
      <c r="R432" s="92">
        <f t="shared" si="525"/>
        <v>1680</v>
      </c>
      <c r="S432" s="18">
        <f t="shared" si="526"/>
        <v>21</v>
      </c>
      <c r="T432" s="51"/>
      <c r="U432" s="53"/>
      <c r="V432" s="51"/>
      <c r="W432" s="53"/>
      <c r="X432" s="250">
        <v>1.2500000000000001E-2</v>
      </c>
      <c r="Y432" s="312">
        <v>1670</v>
      </c>
      <c r="Z432" s="18">
        <f t="shared" si="527"/>
        <v>20.875</v>
      </c>
      <c r="AA432" s="14">
        <f t="shared" si="528"/>
        <v>1670</v>
      </c>
      <c r="AB432" s="18">
        <f t="shared" si="529"/>
        <v>20.875</v>
      </c>
    </row>
    <row r="433" spans="1:28">
      <c r="A433" s="206">
        <f t="shared" si="530"/>
        <v>26.170000000000005</v>
      </c>
      <c r="B433" s="51" t="s">
        <v>290</v>
      </c>
      <c r="C433" s="52">
        <v>1560</v>
      </c>
      <c r="D433" s="53">
        <v>11.7</v>
      </c>
      <c r="E433" s="17">
        <f t="shared" si="522"/>
        <v>1560</v>
      </c>
      <c r="F433" s="18">
        <f t="shared" si="522"/>
        <v>11.7</v>
      </c>
      <c r="G433" s="8">
        <f t="shared" si="523"/>
        <v>100</v>
      </c>
      <c r="H433" s="18">
        <f t="shared" si="523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1680</v>
      </c>
      <c r="Q433" s="18">
        <f t="shared" si="524"/>
        <v>12.6</v>
      </c>
      <c r="R433" s="92">
        <f t="shared" si="525"/>
        <v>1680</v>
      </c>
      <c r="S433" s="18">
        <f t="shared" si="526"/>
        <v>12.6</v>
      </c>
      <c r="T433" s="51"/>
      <c r="U433" s="53"/>
      <c r="V433" s="51"/>
      <c r="W433" s="53"/>
      <c r="X433" s="250">
        <v>7.4999999999999997E-3</v>
      </c>
      <c r="Y433" s="312">
        <v>1670</v>
      </c>
      <c r="Z433" s="18">
        <f t="shared" si="527"/>
        <v>12.525</v>
      </c>
      <c r="AA433" s="14">
        <f t="shared" si="528"/>
        <v>1670</v>
      </c>
      <c r="AB433" s="18">
        <f t="shared" si="529"/>
        <v>12.525</v>
      </c>
    </row>
    <row r="434" spans="1:28" ht="31.5">
      <c r="A434" s="206">
        <f t="shared" si="530"/>
        <v>26.180000000000007</v>
      </c>
      <c r="B434" s="51" t="s">
        <v>291</v>
      </c>
      <c r="C434" s="52">
        <v>1560</v>
      </c>
      <c r="D434" s="53">
        <v>11.7</v>
      </c>
      <c r="E434" s="17">
        <f t="shared" si="522"/>
        <v>1560</v>
      </c>
      <c r="F434" s="18">
        <f t="shared" si="522"/>
        <v>11.7</v>
      </c>
      <c r="G434" s="8">
        <f t="shared" si="523"/>
        <v>100</v>
      </c>
      <c r="H434" s="18">
        <f t="shared" si="523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1680</v>
      </c>
      <c r="Q434" s="18">
        <f t="shared" si="524"/>
        <v>12.6</v>
      </c>
      <c r="R434" s="92">
        <f t="shared" si="525"/>
        <v>1680</v>
      </c>
      <c r="S434" s="18">
        <f t="shared" si="526"/>
        <v>12.6</v>
      </c>
      <c r="T434" s="51"/>
      <c r="U434" s="53"/>
      <c r="V434" s="51"/>
      <c r="W434" s="53"/>
      <c r="X434" s="250">
        <v>7.4999999999999997E-3</v>
      </c>
      <c r="Y434" s="312">
        <v>1670</v>
      </c>
      <c r="Z434" s="18">
        <f t="shared" si="527"/>
        <v>12.525</v>
      </c>
      <c r="AA434" s="14">
        <f t="shared" si="528"/>
        <v>1670</v>
      </c>
      <c r="AB434" s="18">
        <f t="shared" si="529"/>
        <v>12.525</v>
      </c>
    </row>
    <row r="435" spans="1:28" ht="31.5">
      <c r="A435" s="206">
        <f t="shared" si="530"/>
        <v>26.190000000000008</v>
      </c>
      <c r="B435" s="51" t="s">
        <v>292</v>
      </c>
      <c r="C435" s="52">
        <v>1560</v>
      </c>
      <c r="D435" s="53">
        <v>3.12</v>
      </c>
      <c r="E435" s="17">
        <f t="shared" si="522"/>
        <v>1560</v>
      </c>
      <c r="F435" s="18">
        <f t="shared" si="522"/>
        <v>3.12</v>
      </c>
      <c r="G435" s="8">
        <f t="shared" si="523"/>
        <v>100</v>
      </c>
      <c r="H435" s="18">
        <f t="shared" si="523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1680</v>
      </c>
      <c r="Q435" s="18">
        <f t="shared" si="524"/>
        <v>3.36</v>
      </c>
      <c r="R435" s="92">
        <f t="shared" si="525"/>
        <v>1680</v>
      </c>
      <c r="S435" s="18">
        <f t="shared" si="526"/>
        <v>3.36</v>
      </c>
      <c r="T435" s="51"/>
      <c r="U435" s="53"/>
      <c r="V435" s="51"/>
      <c r="W435" s="53"/>
      <c r="X435" s="250">
        <v>2E-3</v>
      </c>
      <c r="Y435" s="312">
        <v>1670</v>
      </c>
      <c r="Z435" s="18">
        <f t="shared" si="527"/>
        <v>3.34</v>
      </c>
      <c r="AA435" s="14">
        <f t="shared" si="528"/>
        <v>1670</v>
      </c>
      <c r="AB435" s="18">
        <f t="shared" si="529"/>
        <v>3.34</v>
      </c>
    </row>
    <row r="436" spans="1:28" ht="31.5">
      <c r="A436" s="206">
        <f t="shared" si="530"/>
        <v>26.20000000000001</v>
      </c>
      <c r="B436" s="51" t="s">
        <v>293</v>
      </c>
      <c r="C436" s="52">
        <v>1560</v>
      </c>
      <c r="D436" s="53">
        <v>3.12</v>
      </c>
      <c r="E436" s="17">
        <f t="shared" si="522"/>
        <v>1560</v>
      </c>
      <c r="F436" s="18">
        <f t="shared" si="522"/>
        <v>3.12</v>
      </c>
      <c r="G436" s="8">
        <f t="shared" si="523"/>
        <v>100</v>
      </c>
      <c r="H436" s="18">
        <f t="shared" si="523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1680</v>
      </c>
      <c r="Q436" s="18">
        <f t="shared" si="524"/>
        <v>3.36</v>
      </c>
      <c r="R436" s="92">
        <f t="shared" si="525"/>
        <v>1680</v>
      </c>
      <c r="S436" s="18">
        <f t="shared" si="526"/>
        <v>3.36</v>
      </c>
      <c r="T436" s="51"/>
      <c r="U436" s="53"/>
      <c r="V436" s="51"/>
      <c r="W436" s="53"/>
      <c r="X436" s="250">
        <v>2E-3</v>
      </c>
      <c r="Y436" s="312">
        <v>1670</v>
      </c>
      <c r="Z436" s="18">
        <f t="shared" si="527"/>
        <v>3.34</v>
      </c>
      <c r="AA436" s="14">
        <f t="shared" si="528"/>
        <v>1670</v>
      </c>
      <c r="AB436" s="18">
        <f t="shared" si="529"/>
        <v>3.34</v>
      </c>
    </row>
    <row r="437" spans="1:28" s="215" customFormat="1" ht="29.25" customHeight="1">
      <c r="A437" s="207">
        <f t="shared" si="530"/>
        <v>26.210000000000012</v>
      </c>
      <c r="B437" s="208" t="s">
        <v>91</v>
      </c>
      <c r="C437" s="209">
        <v>2</v>
      </c>
      <c r="D437" s="210">
        <v>3</v>
      </c>
      <c r="E437" s="17">
        <f t="shared" si="522"/>
        <v>2</v>
      </c>
      <c r="F437" s="18">
        <f t="shared" si="522"/>
        <v>3</v>
      </c>
      <c r="G437" s="211">
        <f t="shared" si="523"/>
        <v>100</v>
      </c>
      <c r="H437" s="212">
        <f t="shared" si="523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1</v>
      </c>
      <c r="Q437" s="18">
        <f t="shared" si="524"/>
        <v>1.74</v>
      </c>
      <c r="R437" s="92">
        <f t="shared" si="525"/>
        <v>1</v>
      </c>
      <c r="S437" s="18">
        <f t="shared" si="526"/>
        <v>1.74</v>
      </c>
      <c r="T437" s="208"/>
      <c r="U437" s="210"/>
      <c r="V437" s="208"/>
      <c r="W437" s="210"/>
      <c r="X437" s="259">
        <v>1.74</v>
      </c>
      <c r="Y437" s="214">
        <v>1</v>
      </c>
      <c r="Z437" s="18">
        <f t="shared" si="527"/>
        <v>1.74</v>
      </c>
      <c r="AA437" s="14">
        <f t="shared" si="528"/>
        <v>1</v>
      </c>
      <c r="AB437" s="18">
        <f t="shared" si="529"/>
        <v>1.74</v>
      </c>
    </row>
    <row r="438" spans="1:28" ht="31.5">
      <c r="A438" s="206">
        <f t="shared" si="530"/>
        <v>26.220000000000013</v>
      </c>
      <c r="B438" s="51" t="s">
        <v>294</v>
      </c>
      <c r="C438" s="52">
        <v>1560</v>
      </c>
      <c r="D438" s="53">
        <v>7.8</v>
      </c>
      <c r="E438" s="17">
        <f t="shared" si="522"/>
        <v>1560</v>
      </c>
      <c r="F438" s="18">
        <f t="shared" si="522"/>
        <v>7.8</v>
      </c>
      <c r="G438" s="8">
        <f t="shared" si="523"/>
        <v>100</v>
      </c>
      <c r="H438" s="18">
        <f t="shared" si="523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1680</v>
      </c>
      <c r="Q438" s="18">
        <f t="shared" si="524"/>
        <v>8.4</v>
      </c>
      <c r="R438" s="92">
        <f t="shared" si="525"/>
        <v>1680</v>
      </c>
      <c r="S438" s="18">
        <f t="shared" si="526"/>
        <v>8.4</v>
      </c>
      <c r="T438" s="51"/>
      <c r="U438" s="53"/>
      <c r="V438" s="51"/>
      <c r="W438" s="53"/>
      <c r="X438" s="250">
        <v>5.0000000000000001E-3</v>
      </c>
      <c r="Y438" s="312">
        <v>1670</v>
      </c>
      <c r="Z438" s="18">
        <f t="shared" si="527"/>
        <v>8.35</v>
      </c>
      <c r="AA438" s="14">
        <f t="shared" si="528"/>
        <v>1670</v>
      </c>
      <c r="AB438" s="18">
        <f t="shared" si="529"/>
        <v>8.35</v>
      </c>
    </row>
    <row r="439" spans="1:28" ht="31.5">
      <c r="A439" s="206">
        <f t="shared" si="530"/>
        <v>26.230000000000015</v>
      </c>
      <c r="B439" s="51" t="s">
        <v>93</v>
      </c>
      <c r="C439" s="52">
        <v>1560</v>
      </c>
      <c r="D439" s="53">
        <v>3.12</v>
      </c>
      <c r="E439" s="17">
        <f t="shared" si="522"/>
        <v>1560</v>
      </c>
      <c r="F439" s="18">
        <f t="shared" si="522"/>
        <v>3.12</v>
      </c>
      <c r="G439" s="8">
        <f t="shared" si="523"/>
        <v>100</v>
      </c>
      <c r="H439" s="18">
        <f t="shared" si="523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1680</v>
      </c>
      <c r="Q439" s="18">
        <f t="shared" si="524"/>
        <v>3.36</v>
      </c>
      <c r="R439" s="92">
        <f t="shared" si="525"/>
        <v>1680</v>
      </c>
      <c r="S439" s="18">
        <f t="shared" si="526"/>
        <v>3.36</v>
      </c>
      <c r="T439" s="51"/>
      <c r="U439" s="53"/>
      <c r="V439" s="51"/>
      <c r="W439" s="53"/>
      <c r="X439" s="250">
        <v>2E-3</v>
      </c>
      <c r="Y439" s="312">
        <v>1670</v>
      </c>
      <c r="Z439" s="18">
        <f t="shared" si="527"/>
        <v>3.34</v>
      </c>
      <c r="AA439" s="14">
        <f t="shared" si="528"/>
        <v>1670</v>
      </c>
      <c r="AB439" s="18">
        <f t="shared" si="529"/>
        <v>3.34</v>
      </c>
    </row>
    <row r="440" spans="1:28" s="50" customFormat="1">
      <c r="A440" s="46"/>
      <c r="B440" s="89" t="s">
        <v>295</v>
      </c>
      <c r="C440" s="82"/>
      <c r="D440" s="84">
        <f>SUM(D418:D439)</f>
        <v>690.18000000000018</v>
      </c>
      <c r="E440" s="82"/>
      <c r="F440" s="84">
        <f>SUM(F418:F439)</f>
        <v>690.18000000000018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741.78</v>
      </c>
      <c r="R440" s="85"/>
      <c r="S440" s="84">
        <f>SUM(S418:S439)</f>
        <v>741.78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1670</v>
      </c>
      <c r="Z440" s="84">
        <f>SUM(Z418:Z439)</f>
        <v>739.17500000000018</v>
      </c>
      <c r="AA440" s="276"/>
      <c r="AB440" s="84">
        <f>SUM(AB418:AB439)</f>
        <v>739.17500000000018</v>
      </c>
    </row>
    <row r="441" spans="1:28" s="50" customFormat="1" ht="31.5">
      <c r="A441" s="46"/>
      <c r="B441" s="89" t="s">
        <v>296</v>
      </c>
      <c r="C441" s="82"/>
      <c r="D441" s="84">
        <f>D416+D440</f>
        <v>693.7800000000002</v>
      </c>
      <c r="E441" s="82"/>
      <c r="F441" s="84">
        <f>F416+F440</f>
        <v>693.7800000000002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1110.73</v>
      </c>
      <c r="R441" s="85"/>
      <c r="S441" s="84">
        <f>S416+S440</f>
        <v>1110.73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1670</v>
      </c>
      <c r="Z441" s="84">
        <f>Z416+Z440</f>
        <v>1023.6250000000002</v>
      </c>
      <c r="AA441" s="276"/>
      <c r="AB441" s="84">
        <f>AB416+AB440</f>
        <v>1023.6250000000002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31">E444/C444*100</f>
        <v>#DIV/0!</v>
      </c>
      <c r="H444" s="18" t="e">
        <f t="shared" si="531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2">+A444+0.01</f>
        <v>26.25</v>
      </c>
      <c r="B445" s="72" t="s">
        <v>300</v>
      </c>
      <c r="C445" s="73"/>
      <c r="D445" s="74"/>
      <c r="E445" s="75"/>
      <c r="F445" s="74"/>
      <c r="G445" s="8" t="e">
        <f t="shared" si="531"/>
        <v>#DIV/0!</v>
      </c>
      <c r="H445" s="18" t="e">
        <f t="shared" si="531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2"/>
        <v>26.26</v>
      </c>
      <c r="B446" s="220" t="s">
        <v>278</v>
      </c>
      <c r="C446" s="221"/>
      <c r="D446" s="222"/>
      <c r="E446" s="223"/>
      <c r="F446" s="222"/>
      <c r="G446" s="8" t="e">
        <f t="shared" si="531"/>
        <v>#DIV/0!</v>
      </c>
      <c r="H446" s="18" t="e">
        <f t="shared" si="531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2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31"/>
        <v>#DIV/0!</v>
      </c>
      <c r="H447" s="18" t="e">
        <f t="shared" si="531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2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31"/>
        <v>#DIV/0!</v>
      </c>
      <c r="H448" s="18" t="e">
        <f t="shared" si="531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2"/>
        <v>26.290000000000006</v>
      </c>
      <c r="B449" s="72" t="s">
        <v>68</v>
      </c>
      <c r="C449" s="73"/>
      <c r="D449" s="74"/>
      <c r="E449" s="75"/>
      <c r="F449" s="74"/>
      <c r="G449" s="8" t="e">
        <f t="shared" si="531"/>
        <v>#DIV/0!</v>
      </c>
      <c r="H449" s="18" t="e">
        <f t="shared" si="531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2"/>
        <v>26.300000000000008</v>
      </c>
      <c r="B450" s="72" t="s">
        <v>69</v>
      </c>
      <c r="C450" s="73"/>
      <c r="D450" s="74"/>
      <c r="E450" s="75"/>
      <c r="F450" s="74"/>
      <c r="G450" s="8" t="e">
        <f t="shared" si="531"/>
        <v>#DIV/0!</v>
      </c>
      <c r="H450" s="18" t="e">
        <f t="shared" si="531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2"/>
        <v>26.310000000000009</v>
      </c>
      <c r="B451" s="72" t="s">
        <v>281</v>
      </c>
      <c r="C451" s="73"/>
      <c r="D451" s="74"/>
      <c r="E451" s="75"/>
      <c r="F451" s="74"/>
      <c r="G451" s="8" t="e">
        <f t="shared" si="531"/>
        <v>#DIV/0!</v>
      </c>
      <c r="H451" s="18" t="e">
        <f t="shared" si="531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2"/>
        <v>26.320000000000011</v>
      </c>
      <c r="B452" s="72" t="s">
        <v>34</v>
      </c>
      <c r="C452" s="73"/>
      <c r="D452" s="74"/>
      <c r="E452" s="75"/>
      <c r="F452" s="74"/>
      <c r="G452" s="8" t="e">
        <f t="shared" si="531"/>
        <v>#DIV/0!</v>
      </c>
      <c r="H452" s="18" t="e">
        <f t="shared" si="531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3">E455/C455*100</f>
        <v>#DIV/0!</v>
      </c>
      <c r="H455" s="18" t="e">
        <f t="shared" si="533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3"/>
        <v>#DIV/0!</v>
      </c>
      <c r="H456" s="18" t="e">
        <f t="shared" si="533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3"/>
        <v>#DIV/0!</v>
      </c>
      <c r="H457" s="18" t="e">
        <f t="shared" si="533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3"/>
        <v>#DIV/0!</v>
      </c>
      <c r="H458" s="18" t="e">
        <f t="shared" si="533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3"/>
        <v>#DIV/0!</v>
      </c>
      <c r="H459" s="18" t="e">
        <f t="shared" si="533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3"/>
        <v>#DIV/0!</v>
      </c>
      <c r="H460" s="18" t="e">
        <f t="shared" si="533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3"/>
        <v>#DIV/0!</v>
      </c>
      <c r="H461" s="18" t="e">
        <f t="shared" si="533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3"/>
        <v>#DIV/0!</v>
      </c>
      <c r="H462" s="18" t="e">
        <f t="shared" si="533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3"/>
        <v>#DIV/0!</v>
      </c>
      <c r="H463" s="18" t="e">
        <f t="shared" si="533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3"/>
        <v>#DIV/0!</v>
      </c>
      <c r="H464" s="18" t="e">
        <f t="shared" si="533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3"/>
        <v>#DIV/0!</v>
      </c>
      <c r="H465" s="18" t="e">
        <f t="shared" si="533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3"/>
        <v>#DIV/0!</v>
      </c>
      <c r="H466" s="18" t="e">
        <f t="shared" si="533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4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3"/>
        <v>#DIV/0!</v>
      </c>
      <c r="H467" s="18" t="e">
        <f t="shared" si="533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4"/>
        <v>26.390000000000004</v>
      </c>
      <c r="B468" s="56" t="s">
        <v>86</v>
      </c>
      <c r="C468" s="57"/>
      <c r="D468" s="58"/>
      <c r="E468" s="59"/>
      <c r="F468" s="58"/>
      <c r="G468" s="8" t="e">
        <f t="shared" si="533"/>
        <v>#DIV/0!</v>
      </c>
      <c r="H468" s="18" t="e">
        <f t="shared" si="533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4"/>
        <v>26.400000000000006</v>
      </c>
      <c r="B469" s="56" t="s">
        <v>58</v>
      </c>
      <c r="C469" s="57"/>
      <c r="D469" s="58"/>
      <c r="E469" s="59"/>
      <c r="F469" s="58"/>
      <c r="G469" s="8" t="e">
        <f t="shared" si="533"/>
        <v>#DIV/0!</v>
      </c>
      <c r="H469" s="18" t="e">
        <f t="shared" si="533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4"/>
        <v>26.410000000000007</v>
      </c>
      <c r="B470" s="56" t="s">
        <v>59</v>
      </c>
      <c r="C470" s="57"/>
      <c r="D470" s="58"/>
      <c r="E470" s="59"/>
      <c r="F470" s="58"/>
      <c r="G470" s="8" t="e">
        <f t="shared" si="533"/>
        <v>#DIV/0!</v>
      </c>
      <c r="H470" s="18" t="e">
        <f t="shared" si="533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4"/>
        <v>26.420000000000009</v>
      </c>
      <c r="B471" s="56" t="s">
        <v>60</v>
      </c>
      <c r="C471" s="57"/>
      <c r="D471" s="58"/>
      <c r="E471" s="59"/>
      <c r="F471" s="58"/>
      <c r="G471" s="8" t="e">
        <f t="shared" si="533"/>
        <v>#DIV/0!</v>
      </c>
      <c r="H471" s="18" t="e">
        <f t="shared" si="533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4"/>
        <v>26.43000000000001</v>
      </c>
      <c r="B472" s="56" t="s">
        <v>61</v>
      </c>
      <c r="C472" s="57"/>
      <c r="D472" s="58"/>
      <c r="E472" s="59"/>
      <c r="F472" s="58"/>
      <c r="G472" s="8" t="e">
        <f t="shared" si="533"/>
        <v>#DIV/0!</v>
      </c>
      <c r="H472" s="18" t="e">
        <f t="shared" si="533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4"/>
        <v>26.440000000000012</v>
      </c>
      <c r="B473" s="56" t="s">
        <v>62</v>
      </c>
      <c r="C473" s="57"/>
      <c r="D473" s="58"/>
      <c r="E473" s="59"/>
      <c r="F473" s="58"/>
      <c r="G473" s="8" t="e">
        <f t="shared" si="533"/>
        <v>#DIV/0!</v>
      </c>
      <c r="H473" s="18" t="e">
        <f t="shared" si="533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4"/>
        <v>26.450000000000014</v>
      </c>
      <c r="B474" s="56" t="s">
        <v>63</v>
      </c>
      <c r="C474" s="57"/>
      <c r="D474" s="58"/>
      <c r="E474" s="59"/>
      <c r="F474" s="58"/>
      <c r="G474" s="8" t="e">
        <f t="shared" si="533"/>
        <v>#DIV/0!</v>
      </c>
      <c r="H474" s="18" t="e">
        <f t="shared" si="533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4"/>
        <v>26.460000000000015</v>
      </c>
      <c r="B475" s="56" t="s">
        <v>64</v>
      </c>
      <c r="C475" s="57"/>
      <c r="D475" s="58"/>
      <c r="E475" s="59"/>
      <c r="F475" s="58"/>
      <c r="G475" s="8" t="e">
        <f t="shared" si="533"/>
        <v>#DIV/0!</v>
      </c>
      <c r="H475" s="18" t="e">
        <f t="shared" si="533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5">E480/C480*100</f>
        <v>#DIV/0!</v>
      </c>
      <c r="H480" s="18" t="e">
        <f t="shared" si="535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6">+A480+0.01</f>
        <v>26.48</v>
      </c>
      <c r="B481" s="22" t="s">
        <v>312</v>
      </c>
      <c r="C481" s="17"/>
      <c r="D481" s="18"/>
      <c r="E481" s="19"/>
      <c r="F481" s="18"/>
      <c r="G481" s="8" t="e">
        <f t="shared" si="535"/>
        <v>#DIV/0!</v>
      </c>
      <c r="H481" s="18" t="e">
        <f t="shared" si="535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6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5"/>
        <v>#DIV/0!</v>
      </c>
      <c r="H482" s="18" t="e">
        <f t="shared" si="535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6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5"/>
        <v>#DIV/0!</v>
      </c>
      <c r="H483" s="18" t="e">
        <f t="shared" si="535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6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5"/>
        <v>#DIV/0!</v>
      </c>
      <c r="H484" s="18" t="e">
        <f t="shared" si="535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6"/>
        <v>26.520000000000007</v>
      </c>
      <c r="B485" s="22" t="s">
        <v>68</v>
      </c>
      <c r="C485" s="17"/>
      <c r="D485" s="18"/>
      <c r="E485" s="19"/>
      <c r="F485" s="18"/>
      <c r="G485" s="8" t="e">
        <f t="shared" si="535"/>
        <v>#DIV/0!</v>
      </c>
      <c r="H485" s="18" t="e">
        <f t="shared" si="535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6"/>
        <v>26.530000000000008</v>
      </c>
      <c r="B486" s="22" t="s">
        <v>32</v>
      </c>
      <c r="C486" s="17"/>
      <c r="D486" s="18"/>
      <c r="E486" s="19"/>
      <c r="F486" s="18"/>
      <c r="G486" s="8" t="e">
        <f t="shared" si="535"/>
        <v>#DIV/0!</v>
      </c>
      <c r="H486" s="18" t="e">
        <f t="shared" si="535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6"/>
        <v>26.54000000000001</v>
      </c>
      <c r="B487" s="22" t="s">
        <v>281</v>
      </c>
      <c r="C487" s="17"/>
      <c r="D487" s="18"/>
      <c r="E487" s="19"/>
      <c r="F487" s="18"/>
      <c r="G487" s="8" t="e">
        <f t="shared" si="535"/>
        <v>#DIV/0!</v>
      </c>
      <c r="H487" s="18" t="e">
        <f t="shared" si="535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6"/>
        <v>26.550000000000011</v>
      </c>
      <c r="B488" s="22" t="s">
        <v>34</v>
      </c>
      <c r="C488" s="17"/>
      <c r="D488" s="18"/>
      <c r="E488" s="19"/>
      <c r="F488" s="18"/>
      <c r="G488" s="8" t="e">
        <f t="shared" si="535"/>
        <v>#DIV/0!</v>
      </c>
      <c r="H488" s="18" t="e">
        <f t="shared" si="535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7">E491/C491*100</f>
        <v>#DIV/0!</v>
      </c>
      <c r="H491" s="18" t="e">
        <f t="shared" si="537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7"/>
        <v>#DIV/0!</v>
      </c>
      <c r="H492" s="18" t="e">
        <f t="shared" si="537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7"/>
        <v>#DIV/0!</v>
      </c>
      <c r="H493" s="18" t="e">
        <f t="shared" si="537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7"/>
        <v>#DIV/0!</v>
      </c>
      <c r="H494" s="18" t="e">
        <f t="shared" si="537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7"/>
        <v>#DIV/0!</v>
      </c>
      <c r="H495" s="18" t="e">
        <f t="shared" si="537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7"/>
        <v>#DIV/0!</v>
      </c>
      <c r="H496" s="18" t="e">
        <f t="shared" si="537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7"/>
        <v>#DIV/0!</v>
      </c>
      <c r="H497" s="18" t="e">
        <f t="shared" si="537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7"/>
        <v>#DIV/0!</v>
      </c>
      <c r="H498" s="18" t="e">
        <f t="shared" si="537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7"/>
        <v>#DIV/0!</v>
      </c>
      <c r="H499" s="18" t="e">
        <f t="shared" si="537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7"/>
        <v>#DIV/0!</v>
      </c>
      <c r="H500" s="18" t="e">
        <f t="shared" si="537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7"/>
        <v>#DIV/0!</v>
      </c>
      <c r="H501" s="18" t="e">
        <f t="shared" si="537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8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7"/>
        <v>#DIV/0!</v>
      </c>
      <c r="H502" s="18" t="e">
        <f t="shared" si="537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8"/>
        <v>26.620000000000022</v>
      </c>
      <c r="B503" s="22" t="s">
        <v>86</v>
      </c>
      <c r="C503" s="17"/>
      <c r="D503" s="18"/>
      <c r="E503" s="19"/>
      <c r="F503" s="18"/>
      <c r="G503" s="8" t="e">
        <f t="shared" si="537"/>
        <v>#DIV/0!</v>
      </c>
      <c r="H503" s="18" t="e">
        <f t="shared" si="537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8"/>
        <v>26.630000000000024</v>
      </c>
      <c r="B504" s="22" t="s">
        <v>323</v>
      </c>
      <c r="C504" s="17"/>
      <c r="D504" s="18"/>
      <c r="E504" s="19"/>
      <c r="F504" s="18"/>
      <c r="G504" s="8" t="e">
        <f t="shared" si="537"/>
        <v>#DIV/0!</v>
      </c>
      <c r="H504" s="18" t="e">
        <f t="shared" si="537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8"/>
        <v>26.640000000000025</v>
      </c>
      <c r="B505" s="22" t="s">
        <v>324</v>
      </c>
      <c r="C505" s="17"/>
      <c r="D505" s="18"/>
      <c r="E505" s="19"/>
      <c r="F505" s="18"/>
      <c r="G505" s="8" t="e">
        <f t="shared" si="537"/>
        <v>#DIV/0!</v>
      </c>
      <c r="H505" s="18" t="e">
        <f t="shared" si="537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8"/>
        <v>26.650000000000027</v>
      </c>
      <c r="B506" s="22" t="s">
        <v>325</v>
      </c>
      <c r="C506" s="17"/>
      <c r="D506" s="18"/>
      <c r="E506" s="19"/>
      <c r="F506" s="18"/>
      <c r="G506" s="8" t="e">
        <f t="shared" si="537"/>
        <v>#DIV/0!</v>
      </c>
      <c r="H506" s="18" t="e">
        <f t="shared" si="537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8"/>
        <v>26.660000000000029</v>
      </c>
      <c r="B507" s="22" t="s">
        <v>326</v>
      </c>
      <c r="C507" s="17"/>
      <c r="D507" s="18"/>
      <c r="E507" s="19"/>
      <c r="F507" s="18"/>
      <c r="G507" s="8" t="e">
        <f t="shared" si="537"/>
        <v>#DIV/0!</v>
      </c>
      <c r="H507" s="18" t="e">
        <f t="shared" si="537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8"/>
        <v>26.67000000000003</v>
      </c>
      <c r="B508" s="22" t="s">
        <v>327</v>
      </c>
      <c r="C508" s="17"/>
      <c r="D508" s="18"/>
      <c r="E508" s="19"/>
      <c r="F508" s="18"/>
      <c r="G508" s="8" t="e">
        <f t="shared" si="537"/>
        <v>#DIV/0!</v>
      </c>
      <c r="H508" s="18" t="e">
        <f t="shared" si="537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8"/>
        <v>26.680000000000032</v>
      </c>
      <c r="B509" s="22" t="s">
        <v>328</v>
      </c>
      <c r="C509" s="17"/>
      <c r="D509" s="18"/>
      <c r="E509" s="19"/>
      <c r="F509" s="18"/>
      <c r="G509" s="8" t="e">
        <f t="shared" si="537"/>
        <v>#DIV/0!</v>
      </c>
      <c r="H509" s="18" t="e">
        <f t="shared" si="537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8"/>
        <v>26.690000000000033</v>
      </c>
      <c r="B510" s="22" t="s">
        <v>329</v>
      </c>
      <c r="C510" s="17"/>
      <c r="D510" s="18"/>
      <c r="E510" s="19"/>
      <c r="F510" s="18"/>
      <c r="G510" s="8" t="e">
        <f t="shared" si="537"/>
        <v>#DIV/0!</v>
      </c>
      <c r="H510" s="18" t="e">
        <f t="shared" si="537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9">D512+D511</f>
        <v>0</v>
      </c>
      <c r="E513" s="228">
        <f t="shared" si="539"/>
        <v>0</v>
      </c>
      <c r="F513" s="11">
        <f t="shared" si="539"/>
        <v>0</v>
      </c>
      <c r="G513" s="64"/>
      <c r="H513" s="64"/>
      <c r="I513" s="228">
        <f t="shared" ref="I513" si="540">I512+I511</f>
        <v>0</v>
      </c>
      <c r="J513" s="228">
        <f t="shared" ref="J513" si="541">J512+J511</f>
        <v>0</v>
      </c>
      <c r="K513" s="228">
        <f t="shared" ref="K513" si="542">K512+K511</f>
        <v>0</v>
      </c>
      <c r="L513" s="228">
        <f t="shared" ref="L513" si="543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4">P512+P511</f>
        <v>0</v>
      </c>
      <c r="Q513" s="11">
        <f t="shared" ref="Q513" si="545">Q512+Q511</f>
        <v>0</v>
      </c>
      <c r="R513" s="199">
        <f t="shared" ref="R513" si="546">R512+R511</f>
        <v>0</v>
      </c>
      <c r="S513" s="11">
        <f t="shared" ref="S513:U513" si="547">S512+S511</f>
        <v>0</v>
      </c>
      <c r="T513" s="228">
        <f t="shared" si="547"/>
        <v>0</v>
      </c>
      <c r="U513" s="228">
        <f t="shared" si="547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8">Y512+Y511</f>
        <v>0</v>
      </c>
      <c r="Z513" s="11">
        <f t="shared" si="548"/>
        <v>0</v>
      </c>
      <c r="AA513" s="199">
        <f t="shared" si="548"/>
        <v>0</v>
      </c>
      <c r="AB513" s="11">
        <f t="shared" si="548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693.7800000000002</v>
      </c>
      <c r="E514" s="228">
        <f t="shared" ref="E514" si="549">E440</f>
        <v>0</v>
      </c>
      <c r="F514" s="11">
        <f>F441</f>
        <v>693.7800000000002</v>
      </c>
      <c r="G514" s="64"/>
      <c r="H514" s="64"/>
      <c r="I514" s="228">
        <f t="shared" ref="I514" si="550">I440</f>
        <v>0</v>
      </c>
      <c r="J514" s="11">
        <f>J441</f>
        <v>0</v>
      </c>
      <c r="K514" s="228">
        <f t="shared" ref="K514" si="551">K440</f>
        <v>0</v>
      </c>
      <c r="L514" s="11">
        <f>L441</f>
        <v>0</v>
      </c>
      <c r="M514" s="229">
        <f t="shared" ref="M514:N515" si="552">M440+M476+M511</f>
        <v>0</v>
      </c>
      <c r="N514" s="65">
        <f t="shared" si="552"/>
        <v>0</v>
      </c>
      <c r="O514" s="13"/>
      <c r="P514" s="199">
        <f t="shared" ref="P514:U514" si="553">P440</f>
        <v>0</v>
      </c>
      <c r="Q514" s="11">
        <f>Q441</f>
        <v>1110.73</v>
      </c>
      <c r="R514" s="199">
        <f>R422</f>
        <v>14</v>
      </c>
      <c r="S514" s="11">
        <f>S441</f>
        <v>1110.73</v>
      </c>
      <c r="T514" s="228">
        <f t="shared" si="553"/>
        <v>0</v>
      </c>
      <c r="U514" s="11">
        <f t="shared" si="553"/>
        <v>0</v>
      </c>
      <c r="V514" s="315">
        <f t="shared" ref="V514:W514" si="554">V440+V476+V511</f>
        <v>0</v>
      </c>
      <c r="W514" s="65">
        <f t="shared" si="554"/>
        <v>0</v>
      </c>
      <c r="X514" s="13"/>
      <c r="Y514" s="199">
        <f t="shared" ref="Y514" si="555">Y440</f>
        <v>1670</v>
      </c>
      <c r="Z514" s="11">
        <f>Z441</f>
        <v>1023.6250000000002</v>
      </c>
      <c r="AA514" s="199">
        <f>AA422</f>
        <v>14</v>
      </c>
      <c r="AB514" s="11">
        <f>AB441</f>
        <v>1023.6250000000002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693.7800000000002</v>
      </c>
      <c r="E515" s="228">
        <f t="shared" ref="E515" si="556">E514</f>
        <v>0</v>
      </c>
      <c r="F515" s="11">
        <f>F514</f>
        <v>693.7800000000002</v>
      </c>
      <c r="G515" s="64"/>
      <c r="H515" s="64"/>
      <c r="I515" s="228">
        <f t="shared" ref="I515" si="557">I514</f>
        <v>0</v>
      </c>
      <c r="J515" s="11">
        <f>J514</f>
        <v>0</v>
      </c>
      <c r="K515" s="228">
        <f t="shared" ref="K515" si="558">K514</f>
        <v>0</v>
      </c>
      <c r="L515" s="11">
        <f>L514</f>
        <v>0</v>
      </c>
      <c r="M515" s="229">
        <f t="shared" si="552"/>
        <v>0</v>
      </c>
      <c r="N515" s="65">
        <f t="shared" si="552"/>
        <v>0</v>
      </c>
      <c r="O515" s="13"/>
      <c r="P515" s="199">
        <f t="shared" ref="P515" si="559">P514</f>
        <v>0</v>
      </c>
      <c r="Q515" s="11">
        <f>Q514</f>
        <v>1110.73</v>
      </c>
      <c r="R515" s="199">
        <f t="shared" ref="R515:U515" si="560">R514</f>
        <v>14</v>
      </c>
      <c r="S515" s="11">
        <f>S514</f>
        <v>1110.73</v>
      </c>
      <c r="T515" s="228">
        <f t="shared" si="560"/>
        <v>0</v>
      </c>
      <c r="U515" s="11">
        <f t="shared" si="560"/>
        <v>0</v>
      </c>
      <c r="V515" s="315">
        <f t="shared" ref="V515:W515" si="561">V441+V477+V512</f>
        <v>0</v>
      </c>
      <c r="W515" s="65">
        <f t="shared" si="561"/>
        <v>0</v>
      </c>
      <c r="X515" s="13"/>
      <c r="Y515" s="199">
        <f t="shared" ref="Y515:AA515" si="562">Y514</f>
        <v>1670</v>
      </c>
      <c r="Z515" s="11">
        <f>Z514</f>
        <v>1023.6250000000002</v>
      </c>
      <c r="AA515" s="199">
        <f t="shared" si="562"/>
        <v>14</v>
      </c>
      <c r="AB515" s="11">
        <f>AB514</f>
        <v>1023.6250000000002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8250.5166000000008</v>
      </c>
      <c r="E516" s="228">
        <f t="shared" ref="E516" si="563">E515+E403</f>
        <v>0</v>
      </c>
      <c r="F516" s="11">
        <f>F403+F515</f>
        <v>7298</v>
      </c>
      <c r="G516" s="64"/>
      <c r="H516" s="64"/>
      <c r="I516" s="228">
        <f t="shared" ref="I516" si="564">I515+I403</f>
        <v>0</v>
      </c>
      <c r="J516" s="11">
        <f>J403+J515</f>
        <v>0</v>
      </c>
      <c r="K516" s="228">
        <f t="shared" ref="K516" si="565">K515+K403</f>
        <v>0</v>
      </c>
      <c r="L516" s="11">
        <f>L403+L515</f>
        <v>536.74</v>
      </c>
      <c r="M516" s="199">
        <f>M403+M515</f>
        <v>0</v>
      </c>
      <c r="N516" s="11">
        <f>N403+N515</f>
        <v>0</v>
      </c>
      <c r="O516" s="13"/>
      <c r="P516" s="199">
        <f t="shared" ref="P516" si="566">P515+P403</f>
        <v>0</v>
      </c>
      <c r="Q516" s="11">
        <f>Q403+Q515</f>
        <v>9727.3169981875017</v>
      </c>
      <c r="R516" s="199">
        <f t="shared" ref="R516:T516" si="567">R515+R403</f>
        <v>14</v>
      </c>
      <c r="S516" s="11">
        <f>S403+S515</f>
        <v>10264.056998187501</v>
      </c>
      <c r="T516" s="228">
        <f t="shared" si="567"/>
        <v>0</v>
      </c>
      <c r="U516" s="11">
        <f>U403+U515</f>
        <v>536.74</v>
      </c>
      <c r="V516" s="199">
        <f>V403+V515</f>
        <v>0</v>
      </c>
      <c r="W516" s="11">
        <f>W403+W515</f>
        <v>0</v>
      </c>
      <c r="X516" s="13"/>
      <c r="Y516" s="199">
        <f t="shared" ref="Y516:AA516" si="568">Y515+Y403</f>
        <v>1670</v>
      </c>
      <c r="Z516" s="11">
        <f>Z403+Z515</f>
        <v>8811.2878999999994</v>
      </c>
      <c r="AA516" s="199">
        <f t="shared" si="568"/>
        <v>14</v>
      </c>
      <c r="AB516" s="11">
        <f>AB403+AB515</f>
        <v>9348.0278999999991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the District: Khammam&amp;C&amp;"-,Bold"&amp;18Costing Sheets for AWP&amp;&amp;B 2017-18 - SSA-RTE&amp;R&amp;"-,Bold"&amp;20Annexure-XII(Rs. in lakh)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5">
    <tabColor rgb="FFFF0000"/>
  </sheetPr>
  <dimension ref="A1:U527"/>
  <sheetViews>
    <sheetView showZeros="0" zoomScale="70" zoomScaleNormal="70" zoomScaleSheetLayoutView="70" workbookViewId="0">
      <pane xSplit="2" ySplit="5" topLeftCell="C423" activePane="bottomRight" state="frozen"/>
      <selection activeCell="AD522" sqref="AD522"/>
      <selection pane="topRight" activeCell="AD522" sqref="AD522"/>
      <selection pane="bottomLeft" activeCell="AD522" sqref="AD522"/>
      <selection pane="bottomRight" activeCell="AD522" sqref="AD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bestFit="1" customWidth="1"/>
    <col min="6" max="6" width="12" style="232" customWidth="1"/>
    <col min="7" max="8" width="10.7109375" style="1" bestFit="1" customWidth="1"/>
    <col min="9" max="9" width="6" style="1" bestFit="1" customWidth="1"/>
    <col min="10" max="10" width="5.28515625" style="236" customWidth="1"/>
    <col min="11" max="11" width="6" style="1" bestFit="1" customWidth="1"/>
    <col min="12" max="12" width="10.5703125" style="232" customWidth="1"/>
    <col min="13" max="13" width="6" style="1" hidden="1" customWidth="1"/>
    <col min="14" max="14" width="5.28515625" style="232" hidden="1" customWidth="1"/>
    <col min="15" max="15" width="13.42578125" style="233" bestFit="1" customWidth="1"/>
    <col min="16" max="16" width="13" style="230" bestFit="1" customWidth="1"/>
    <col min="17" max="17" width="12" style="232" customWidth="1"/>
    <col min="18" max="18" width="10" style="230" bestFit="1" customWidth="1"/>
    <col min="19" max="19" width="12" style="232" bestFit="1" customWidth="1"/>
    <col min="20" max="20" width="11.7109375" style="1" bestFit="1" customWidth="1"/>
    <col min="21" max="21" width="9.28515625" style="1" bestFit="1" customWidth="1"/>
    <col min="22" max="16384" width="9.140625" style="1"/>
  </cols>
  <sheetData>
    <row r="1" spans="1:19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</row>
    <row r="2" spans="1:19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</row>
    <row r="3" spans="1:19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</row>
    <row r="4" spans="1:19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0"/>
      <c r="Q4" s="11"/>
      <c r="R4" s="310"/>
      <c r="S4" s="11"/>
    </row>
    <row r="5" spans="1:19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0"/>
      <c r="Q5" s="11"/>
      <c r="R5" s="310"/>
      <c r="S5" s="11"/>
    </row>
    <row r="6" spans="1:19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0"/>
      <c r="Q6" s="11"/>
      <c r="R6" s="310"/>
      <c r="S6" s="11"/>
    </row>
    <row r="7" spans="1:19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</row>
    <row r="8" spans="1:19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</row>
    <row r="9" spans="1:19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</row>
    <row r="10" spans="1:19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</row>
    <row r="11" spans="1:19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</row>
    <row r="12" spans="1:19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</row>
    <row r="13" spans="1:19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</row>
    <row r="14" spans="1:19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</row>
    <row r="15" spans="1:19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</row>
    <row r="16" spans="1:19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</row>
    <row r="17" spans="1:19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 t="shared" ref="Q17:Q20" si="2">P17*O17</f>
        <v>0</v>
      </c>
      <c r="R17" s="92">
        <f t="shared" ref="R17:R20" si="3">P17</f>
        <v>0</v>
      </c>
      <c r="S17" s="18">
        <f t="shared" ref="S17:S20" si="4">Q17</f>
        <v>0</v>
      </c>
    </row>
    <row r="18" spans="1:19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si="2"/>
        <v>0</v>
      </c>
      <c r="R18" s="92">
        <f t="shared" si="3"/>
        <v>0</v>
      </c>
      <c r="S18" s="18">
        <f t="shared" si="4"/>
        <v>0</v>
      </c>
    </row>
    <row r="19" spans="1:19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</row>
    <row r="20" spans="1:19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</row>
    <row r="21" spans="1:19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5">SUM(I17:I20)</f>
        <v>0</v>
      </c>
      <c r="J21" s="49">
        <f t="shared" si="5"/>
        <v>0</v>
      </c>
      <c r="K21" s="48">
        <f t="shared" si="5"/>
        <v>0</v>
      </c>
      <c r="L21" s="49">
        <f t="shared" si="5"/>
        <v>0</v>
      </c>
      <c r="M21" s="47">
        <f>SUM(M17:M20)</f>
        <v>0</v>
      </c>
      <c r="N21" s="49">
        <f>SUM(N17:N20)</f>
        <v>0</v>
      </c>
      <c r="O21" s="249"/>
      <c r="P21" s="286">
        <f t="shared" ref="P21:S21" si="6">SUM(P17:P20)</f>
        <v>0</v>
      </c>
      <c r="Q21" s="49">
        <f t="shared" si="6"/>
        <v>0</v>
      </c>
      <c r="R21" s="286">
        <f t="shared" si="6"/>
        <v>0</v>
      </c>
      <c r="S21" s="49">
        <f t="shared" si="6"/>
        <v>0</v>
      </c>
    </row>
    <row r="22" spans="1:19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</row>
    <row r="23" spans="1:19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7">E23/C23*100</f>
        <v>#DIV/0!</v>
      </c>
      <c r="H23" s="18" t="e">
        <f t="shared" si="7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51" si="8">P23*O23</f>
        <v>0</v>
      </c>
      <c r="R23" s="92">
        <f t="shared" ref="R23:R51" si="9">P23</f>
        <v>0</v>
      </c>
      <c r="S23" s="18">
        <f t="shared" ref="S23:S51" si="10">Q23</f>
        <v>0</v>
      </c>
    </row>
    <row r="24" spans="1:19">
      <c r="A24" s="8">
        <v>2.06</v>
      </c>
      <c r="B24" s="51" t="s">
        <v>38</v>
      </c>
      <c r="C24" s="52"/>
      <c r="D24" s="53"/>
      <c r="E24" s="54"/>
      <c r="F24" s="53"/>
      <c r="G24" s="8" t="e">
        <f t="shared" si="7"/>
        <v>#DIV/0!</v>
      </c>
      <c r="H24" s="18" t="e">
        <f t="shared" si="7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8"/>
        <v>0</v>
      </c>
      <c r="R24" s="92">
        <f t="shared" si="9"/>
        <v>0</v>
      </c>
      <c r="S24" s="18">
        <f t="shared" si="10"/>
        <v>0</v>
      </c>
    </row>
    <row r="25" spans="1:19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7"/>
        <v>#DIV/0!</v>
      </c>
      <c r="H25" s="18" t="e">
        <f t="shared" si="7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8"/>
        <v>0</v>
      </c>
      <c r="R25" s="92">
        <f t="shared" si="9"/>
        <v>0</v>
      </c>
      <c r="S25" s="18">
        <f t="shared" si="10"/>
        <v>0</v>
      </c>
    </row>
    <row r="26" spans="1:19">
      <c r="A26" s="8">
        <v>2.08</v>
      </c>
      <c r="B26" s="51" t="s">
        <v>40</v>
      </c>
      <c r="C26" s="52"/>
      <c r="D26" s="53"/>
      <c r="E26" s="54"/>
      <c r="F26" s="53"/>
      <c r="G26" s="8" t="e">
        <f t="shared" si="7"/>
        <v>#DIV/0!</v>
      </c>
      <c r="H26" s="18" t="e">
        <f t="shared" si="7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8"/>
        <v>0</v>
      </c>
      <c r="R26" s="92">
        <f t="shared" si="9"/>
        <v>0</v>
      </c>
      <c r="S26" s="18">
        <f t="shared" si="10"/>
        <v>0</v>
      </c>
    </row>
    <row r="27" spans="1:19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7"/>
        <v>#DIV/0!</v>
      </c>
      <c r="H27" s="18" t="e">
        <f t="shared" si="7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8"/>
        <v>0</v>
      </c>
      <c r="R27" s="92">
        <f t="shared" si="9"/>
        <v>0</v>
      </c>
      <c r="S27" s="18">
        <f t="shared" si="10"/>
        <v>0</v>
      </c>
    </row>
    <row r="28" spans="1:19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7"/>
        <v>#DIV/0!</v>
      </c>
      <c r="H28" s="18" t="e">
        <f t="shared" si="7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8"/>
        <v>0</v>
      </c>
      <c r="R28" s="92">
        <f t="shared" si="9"/>
        <v>0</v>
      </c>
      <c r="S28" s="18">
        <f t="shared" si="10"/>
        <v>0</v>
      </c>
    </row>
    <row r="29" spans="1:19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7"/>
        <v>#DIV/0!</v>
      </c>
      <c r="H29" s="18" t="e">
        <f t="shared" si="7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8"/>
        <v>0</v>
      </c>
      <c r="R29" s="92">
        <f t="shared" si="9"/>
        <v>0</v>
      </c>
      <c r="S29" s="18">
        <f t="shared" si="10"/>
        <v>0</v>
      </c>
    </row>
    <row r="30" spans="1:19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7"/>
        <v>#DIV/0!</v>
      </c>
      <c r="H30" s="18" t="e">
        <f t="shared" si="7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8"/>
        <v>0</v>
      </c>
      <c r="R30" s="92">
        <f t="shared" si="9"/>
        <v>0</v>
      </c>
      <c r="S30" s="18">
        <f t="shared" si="10"/>
        <v>0</v>
      </c>
    </row>
    <row r="31" spans="1:19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7"/>
        <v>#DIV/0!</v>
      </c>
      <c r="H31" s="18" t="e">
        <f t="shared" si="7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8"/>
        <v>0</v>
      </c>
      <c r="R31" s="92">
        <f t="shared" si="9"/>
        <v>0</v>
      </c>
      <c r="S31" s="18">
        <f t="shared" si="10"/>
        <v>0</v>
      </c>
    </row>
    <row r="32" spans="1:19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7"/>
        <v>#DIV/0!</v>
      </c>
      <c r="H32" s="18" t="e">
        <f t="shared" si="7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8"/>
        <v>0</v>
      </c>
      <c r="R32" s="92">
        <f t="shared" si="9"/>
        <v>0</v>
      </c>
      <c r="S32" s="18">
        <f t="shared" si="10"/>
        <v>0</v>
      </c>
    </row>
    <row r="33" spans="1:19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7"/>
        <v>#DIV/0!</v>
      </c>
      <c r="H33" s="18" t="e">
        <f t="shared" si="7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8"/>
        <v>0</v>
      </c>
      <c r="R33" s="92">
        <f t="shared" si="9"/>
        <v>0</v>
      </c>
      <c r="S33" s="18">
        <f t="shared" si="10"/>
        <v>0</v>
      </c>
    </row>
    <row r="34" spans="1:19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7"/>
        <v>#DIV/0!</v>
      </c>
      <c r="H34" s="18" t="e">
        <f t="shared" si="7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8"/>
        <v>0</v>
      </c>
      <c r="R34" s="92">
        <f t="shared" si="9"/>
        <v>0</v>
      </c>
      <c r="S34" s="18">
        <f t="shared" si="10"/>
        <v>0</v>
      </c>
    </row>
    <row r="35" spans="1:19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7"/>
        <v>#DIV/0!</v>
      </c>
      <c r="H35" s="18" t="e">
        <f t="shared" si="7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8"/>
        <v>0</v>
      </c>
      <c r="R35" s="92">
        <f t="shared" si="9"/>
        <v>0</v>
      </c>
      <c r="S35" s="18">
        <f t="shared" si="10"/>
        <v>0</v>
      </c>
    </row>
    <row r="36" spans="1:19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7"/>
        <v>#DIV/0!</v>
      </c>
      <c r="H36" s="18" t="e">
        <f t="shared" si="7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8"/>
        <v>0</v>
      </c>
      <c r="R36" s="92">
        <f t="shared" si="9"/>
        <v>0</v>
      </c>
      <c r="S36" s="18">
        <f t="shared" si="10"/>
        <v>0</v>
      </c>
    </row>
    <row r="37" spans="1:19" ht="31.5">
      <c r="A37" s="8">
        <f t="shared" ref="A37:A43" si="11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7"/>
        <v>#DIV/0!</v>
      </c>
      <c r="H37" s="18" t="e">
        <f t="shared" si="7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8"/>
        <v>0</v>
      </c>
      <c r="R37" s="92">
        <f t="shared" si="9"/>
        <v>0</v>
      </c>
      <c r="S37" s="18">
        <f t="shared" si="10"/>
        <v>0</v>
      </c>
    </row>
    <row r="38" spans="1:19" ht="31.5">
      <c r="A38" s="8">
        <f t="shared" si="11"/>
        <v>2.1299999999999994</v>
      </c>
      <c r="B38" s="56" t="s">
        <v>59</v>
      </c>
      <c r="C38" s="57"/>
      <c r="D38" s="58"/>
      <c r="E38" s="59"/>
      <c r="F38" s="58"/>
      <c r="G38" s="8" t="e">
        <f t="shared" si="7"/>
        <v>#DIV/0!</v>
      </c>
      <c r="H38" s="18" t="e">
        <f t="shared" si="7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8"/>
        <v>0</v>
      </c>
      <c r="R38" s="92">
        <f t="shared" si="9"/>
        <v>0</v>
      </c>
      <c r="S38" s="18">
        <f t="shared" si="10"/>
        <v>0</v>
      </c>
    </row>
    <row r="39" spans="1:19" ht="31.5">
      <c r="A39" s="8">
        <f t="shared" si="11"/>
        <v>2.1399999999999992</v>
      </c>
      <c r="B39" s="56" t="s">
        <v>60</v>
      </c>
      <c r="C39" s="57"/>
      <c r="D39" s="58"/>
      <c r="E39" s="59"/>
      <c r="F39" s="58"/>
      <c r="G39" s="8" t="e">
        <f t="shared" si="7"/>
        <v>#DIV/0!</v>
      </c>
      <c r="H39" s="18" t="e">
        <f t="shared" si="7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8"/>
        <v>0</v>
      </c>
      <c r="R39" s="92">
        <f t="shared" si="9"/>
        <v>0</v>
      </c>
      <c r="S39" s="18">
        <f t="shared" si="10"/>
        <v>0</v>
      </c>
    </row>
    <row r="40" spans="1:19" ht="31.5">
      <c r="A40" s="8">
        <f t="shared" si="11"/>
        <v>2.149999999999999</v>
      </c>
      <c r="B40" s="56" t="s">
        <v>61</v>
      </c>
      <c r="C40" s="57"/>
      <c r="D40" s="58"/>
      <c r="E40" s="59"/>
      <c r="F40" s="58"/>
      <c r="G40" s="8" t="e">
        <f t="shared" si="7"/>
        <v>#DIV/0!</v>
      </c>
      <c r="H40" s="18" t="e">
        <f t="shared" si="7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8"/>
        <v>0</v>
      </c>
      <c r="R40" s="92">
        <f t="shared" si="9"/>
        <v>0</v>
      </c>
      <c r="S40" s="18">
        <f t="shared" si="10"/>
        <v>0</v>
      </c>
    </row>
    <row r="41" spans="1:19" ht="31.5">
      <c r="A41" s="8">
        <f t="shared" si="11"/>
        <v>2.1599999999999988</v>
      </c>
      <c r="B41" s="56" t="s">
        <v>62</v>
      </c>
      <c r="C41" s="57"/>
      <c r="D41" s="58"/>
      <c r="E41" s="59"/>
      <c r="F41" s="58"/>
      <c r="G41" s="8" t="e">
        <f t="shared" si="7"/>
        <v>#DIV/0!</v>
      </c>
      <c r="H41" s="18" t="e">
        <f t="shared" si="7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8"/>
        <v>0</v>
      </c>
      <c r="R41" s="92">
        <f t="shared" si="9"/>
        <v>0</v>
      </c>
      <c r="S41" s="18">
        <f t="shared" si="10"/>
        <v>0</v>
      </c>
    </row>
    <row r="42" spans="1:19" ht="31.5">
      <c r="A42" s="8">
        <f t="shared" si="11"/>
        <v>2.1699999999999986</v>
      </c>
      <c r="B42" s="56" t="s">
        <v>63</v>
      </c>
      <c r="C42" s="57"/>
      <c r="D42" s="58"/>
      <c r="E42" s="59"/>
      <c r="F42" s="58"/>
      <c r="G42" s="8" t="e">
        <f t="shared" si="7"/>
        <v>#DIV/0!</v>
      </c>
      <c r="H42" s="18" t="e">
        <f t="shared" si="7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8"/>
        <v>0</v>
      </c>
      <c r="R42" s="92">
        <f t="shared" si="9"/>
        <v>0</v>
      </c>
      <c r="S42" s="18">
        <f t="shared" si="10"/>
        <v>0</v>
      </c>
    </row>
    <row r="43" spans="1:19" ht="31.5">
      <c r="A43" s="8">
        <f t="shared" si="11"/>
        <v>2.1799999999999984</v>
      </c>
      <c r="B43" s="56" t="s">
        <v>64</v>
      </c>
      <c r="C43" s="57"/>
      <c r="D43" s="58"/>
      <c r="E43" s="59"/>
      <c r="F43" s="58"/>
      <c r="G43" s="8" t="e">
        <f t="shared" si="7"/>
        <v>#DIV/0!</v>
      </c>
      <c r="H43" s="18" t="e">
        <f t="shared" si="7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8"/>
        <v>0</v>
      </c>
      <c r="R43" s="92">
        <f t="shared" si="9"/>
        <v>0</v>
      </c>
      <c r="S43" s="18">
        <f t="shared" si="10"/>
        <v>0</v>
      </c>
    </row>
    <row r="44" spans="1:19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2">SUM(I23:I43)</f>
        <v>0</v>
      </c>
      <c r="J44" s="63">
        <f t="shared" si="12"/>
        <v>0</v>
      </c>
      <c r="K44" s="62">
        <f t="shared" si="12"/>
        <v>0</v>
      </c>
      <c r="L44" s="63">
        <f t="shared" si="12"/>
        <v>0</v>
      </c>
      <c r="M44" s="61">
        <f t="shared" ref="M44:N44" si="13">SUM(M23:M43)</f>
        <v>0</v>
      </c>
      <c r="N44" s="63">
        <f t="shared" si="13"/>
        <v>0</v>
      </c>
      <c r="O44" s="252"/>
      <c r="P44" s="289">
        <f t="shared" ref="P44" si="14">SUM(P23:P43)</f>
        <v>0</v>
      </c>
      <c r="Q44" s="18">
        <f t="shared" si="8"/>
        <v>0</v>
      </c>
      <c r="R44" s="92">
        <f t="shared" si="9"/>
        <v>0</v>
      </c>
      <c r="S44" s="18">
        <f t="shared" si="10"/>
        <v>0</v>
      </c>
    </row>
    <row r="45" spans="1:19" s="50" customFormat="1">
      <c r="A45" s="46"/>
      <c r="B45" s="47" t="s">
        <v>66</v>
      </c>
      <c r="C45" s="48">
        <f>C44+C21</f>
        <v>0</v>
      </c>
      <c r="D45" s="49">
        <f>D44+D21</f>
        <v>0</v>
      </c>
      <c r="E45" s="48">
        <f>E44+E21</f>
        <v>0</v>
      </c>
      <c r="F45" s="49">
        <f>F44+F21</f>
        <v>0</v>
      </c>
      <c r="G45" s="47"/>
      <c r="H45" s="47"/>
      <c r="I45" s="48">
        <f t="shared" ref="I45:L45" si="15">I44+I21</f>
        <v>0</v>
      </c>
      <c r="J45" s="49">
        <f t="shared" si="15"/>
        <v>0</v>
      </c>
      <c r="K45" s="48">
        <f t="shared" si="15"/>
        <v>0</v>
      </c>
      <c r="L45" s="49">
        <f t="shared" si="15"/>
        <v>0</v>
      </c>
      <c r="M45" s="47">
        <f t="shared" ref="M45:N45" si="16">M21+M44</f>
        <v>0</v>
      </c>
      <c r="N45" s="49">
        <f t="shared" si="16"/>
        <v>0</v>
      </c>
      <c r="O45" s="249"/>
      <c r="P45" s="286">
        <f t="shared" ref="P45" si="17">P44+P21</f>
        <v>0</v>
      </c>
      <c r="Q45" s="18">
        <f t="shared" si="8"/>
        <v>0</v>
      </c>
      <c r="R45" s="92">
        <f t="shared" si="9"/>
        <v>0</v>
      </c>
      <c r="S45" s="18">
        <f t="shared" si="10"/>
        <v>0</v>
      </c>
    </row>
    <row r="46" spans="1:19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0"/>
      <c r="Q46" s="18">
        <f t="shared" si="8"/>
        <v>0</v>
      </c>
      <c r="R46" s="92">
        <f t="shared" si="9"/>
        <v>0</v>
      </c>
      <c r="S46" s="18">
        <f t="shared" si="10"/>
        <v>0</v>
      </c>
    </row>
    <row r="47" spans="1:19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8"/>
        <v>0</v>
      </c>
      <c r="R47" s="92">
        <f t="shared" si="9"/>
        <v>0</v>
      </c>
      <c r="S47" s="18">
        <f t="shared" si="10"/>
        <v>0</v>
      </c>
    </row>
    <row r="48" spans="1:19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18">E48/C48*100</f>
        <v>#DIV/0!</v>
      </c>
      <c r="H48" s="18" t="e">
        <f t="shared" si="18"/>
        <v>#DIV/0!</v>
      </c>
      <c r="I48" s="72"/>
      <c r="J48" s="76"/>
      <c r="K48" s="72"/>
      <c r="L48" s="74"/>
      <c r="M48" s="72"/>
      <c r="N48" s="74"/>
      <c r="O48" s="253">
        <v>3</v>
      </c>
      <c r="P48" s="217"/>
      <c r="Q48" s="18">
        <f t="shared" si="8"/>
        <v>0</v>
      </c>
      <c r="R48" s="92">
        <f t="shared" si="9"/>
        <v>0</v>
      </c>
      <c r="S48" s="18">
        <f t="shared" si="10"/>
        <v>0</v>
      </c>
    </row>
    <row r="49" spans="1:19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18"/>
        <v>#DIV/0!</v>
      </c>
      <c r="H49" s="18" t="e">
        <f t="shared" si="18"/>
        <v>#DIV/0!</v>
      </c>
      <c r="I49" s="72"/>
      <c r="J49" s="76"/>
      <c r="K49" s="72"/>
      <c r="L49" s="74"/>
      <c r="M49" s="72"/>
      <c r="N49" s="74"/>
      <c r="O49" s="253">
        <v>3.5</v>
      </c>
      <c r="P49" s="217"/>
      <c r="Q49" s="18">
        <f t="shared" si="8"/>
        <v>0</v>
      </c>
      <c r="R49" s="92">
        <f t="shared" si="9"/>
        <v>0</v>
      </c>
      <c r="S49" s="18">
        <f t="shared" si="10"/>
        <v>0</v>
      </c>
    </row>
    <row r="50" spans="1:19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18"/>
        <v>#DIV/0!</v>
      </c>
      <c r="H50" s="18" t="e">
        <f t="shared" si="18"/>
        <v>#DIV/0!</v>
      </c>
      <c r="I50" s="72"/>
      <c r="J50" s="76"/>
      <c r="K50" s="72"/>
      <c r="L50" s="74"/>
      <c r="M50" s="72"/>
      <c r="N50" s="74"/>
      <c r="O50" s="253">
        <v>0.75</v>
      </c>
      <c r="P50" s="217"/>
      <c r="Q50" s="18">
        <f t="shared" si="8"/>
        <v>0</v>
      </c>
      <c r="R50" s="92">
        <f t="shared" si="9"/>
        <v>0</v>
      </c>
      <c r="S50" s="18">
        <f t="shared" si="10"/>
        <v>0</v>
      </c>
    </row>
    <row r="51" spans="1:19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18"/>
        <v>#DIV/0!</v>
      </c>
      <c r="H51" s="18" t="e">
        <f t="shared" si="18"/>
        <v>#DIV/0!</v>
      </c>
      <c r="I51" s="72"/>
      <c r="J51" s="76"/>
      <c r="K51" s="72"/>
      <c r="L51" s="74"/>
      <c r="M51" s="72"/>
      <c r="N51" s="74"/>
      <c r="O51" s="253"/>
      <c r="P51" s="217"/>
      <c r="Q51" s="18">
        <f t="shared" si="8"/>
        <v>0</v>
      </c>
      <c r="R51" s="92">
        <f t="shared" si="9"/>
        <v>0</v>
      </c>
      <c r="S51" s="18">
        <f t="shared" si="10"/>
        <v>0</v>
      </c>
    </row>
    <row r="52" spans="1:19" s="50" customFormat="1">
      <c r="A52" s="46"/>
      <c r="B52" s="77" t="s">
        <v>71</v>
      </c>
      <c r="C52" s="78">
        <f>SUM(C48:C51)</f>
        <v>0</v>
      </c>
      <c r="D52" s="79">
        <f t="shared" ref="D52:F52" si="19">SUM(D48:D51)</f>
        <v>0</v>
      </c>
      <c r="E52" s="78">
        <f t="shared" si="19"/>
        <v>0</v>
      </c>
      <c r="F52" s="79">
        <f t="shared" si="19"/>
        <v>0</v>
      </c>
      <c r="G52" s="77"/>
      <c r="H52" s="77"/>
      <c r="I52" s="78">
        <f t="shared" ref="I52:L52" si="20">SUM(I48:I51)</f>
        <v>0</v>
      </c>
      <c r="J52" s="79">
        <f t="shared" si="20"/>
        <v>0</v>
      </c>
      <c r="K52" s="78">
        <f t="shared" si="20"/>
        <v>0</v>
      </c>
      <c r="L52" s="79">
        <f t="shared" si="20"/>
        <v>0</v>
      </c>
      <c r="M52" s="77">
        <f t="shared" ref="M52:N52" si="21">SUM(M48:M51)</f>
        <v>0</v>
      </c>
      <c r="N52" s="79">
        <f t="shared" si="21"/>
        <v>0</v>
      </c>
      <c r="O52" s="254"/>
      <c r="P52" s="291">
        <f t="shared" ref="P52:S52" si="22">SUM(P48:P51)</f>
        <v>0</v>
      </c>
      <c r="Q52" s="79">
        <f t="shared" si="22"/>
        <v>0</v>
      </c>
      <c r="R52" s="291">
        <f t="shared" si="22"/>
        <v>0</v>
      </c>
      <c r="S52" s="79">
        <f t="shared" si="22"/>
        <v>0</v>
      </c>
    </row>
    <row r="53" spans="1:19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</row>
    <row r="54" spans="1:19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23">E54/C54*100</f>
        <v>#DIV/0!</v>
      </c>
      <c r="H54" s="18" t="e">
        <f t="shared" si="23"/>
        <v>#DIV/0!</v>
      </c>
      <c r="I54" s="56"/>
      <c r="J54" s="60"/>
      <c r="K54" s="56"/>
      <c r="L54" s="58"/>
      <c r="M54" s="56"/>
      <c r="N54" s="58"/>
      <c r="O54" s="251">
        <v>18</v>
      </c>
      <c r="P54" s="288"/>
      <c r="Q54" s="18">
        <f t="shared" ref="Q54:Q75" si="24">P54*O54</f>
        <v>0</v>
      </c>
      <c r="R54" s="92">
        <f t="shared" ref="R54:R75" si="25">P54</f>
        <v>0</v>
      </c>
      <c r="S54" s="18">
        <f t="shared" ref="S54:S75" si="26">Q54</f>
        <v>0</v>
      </c>
    </row>
    <row r="55" spans="1:19" s="66" customFormat="1">
      <c r="A55" s="8">
        <f t="shared" ref="A55:A75" si="27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23"/>
        <v>#DIV/0!</v>
      </c>
      <c r="H55" s="18" t="e">
        <f t="shared" si="23"/>
        <v>#DIV/0!</v>
      </c>
      <c r="I55" s="56"/>
      <c r="J55" s="60"/>
      <c r="K55" s="56"/>
      <c r="L55" s="58"/>
      <c r="M55" s="56"/>
      <c r="N55" s="58"/>
      <c r="O55" s="251">
        <v>1.2</v>
      </c>
      <c r="P55" s="288"/>
      <c r="Q55" s="18">
        <f t="shared" si="24"/>
        <v>0</v>
      </c>
      <c r="R55" s="92">
        <f t="shared" si="25"/>
        <v>0</v>
      </c>
      <c r="S55" s="18">
        <f t="shared" si="26"/>
        <v>0</v>
      </c>
    </row>
    <row r="56" spans="1:19" s="66" customFormat="1" ht="47.25">
      <c r="A56" s="8">
        <f t="shared" si="27"/>
        <v>2.2499999999999996</v>
      </c>
      <c r="B56" s="22" t="s">
        <v>74</v>
      </c>
      <c r="C56" s="17"/>
      <c r="D56" s="18"/>
      <c r="E56" s="19"/>
      <c r="F56" s="18"/>
      <c r="G56" s="8" t="e">
        <f t="shared" si="23"/>
        <v>#DIV/0!</v>
      </c>
      <c r="H56" s="18" t="e">
        <f t="shared" si="23"/>
        <v>#DIV/0!</v>
      </c>
      <c r="I56" s="22"/>
      <c r="J56" s="23"/>
      <c r="K56" s="22"/>
      <c r="L56" s="18"/>
      <c r="M56" s="22"/>
      <c r="N56" s="18"/>
      <c r="O56" s="21">
        <v>1</v>
      </c>
      <c r="P56" s="92"/>
      <c r="Q56" s="18">
        <f t="shared" si="24"/>
        <v>0</v>
      </c>
      <c r="R56" s="92">
        <f t="shared" si="25"/>
        <v>0</v>
      </c>
      <c r="S56" s="18">
        <f t="shared" si="26"/>
        <v>0</v>
      </c>
    </row>
    <row r="57" spans="1:19" s="66" customFormat="1">
      <c r="A57" s="8">
        <f t="shared" si="27"/>
        <v>2.2599999999999993</v>
      </c>
      <c r="B57" s="56" t="s">
        <v>75</v>
      </c>
      <c r="C57" s="57"/>
      <c r="D57" s="58"/>
      <c r="E57" s="59"/>
      <c r="F57" s="58"/>
      <c r="G57" s="8" t="e">
        <f t="shared" si="23"/>
        <v>#DIV/0!</v>
      </c>
      <c r="H57" s="18" t="e">
        <f t="shared" si="23"/>
        <v>#DIV/0!</v>
      </c>
      <c r="I57" s="56"/>
      <c r="J57" s="60"/>
      <c r="K57" s="56"/>
      <c r="L57" s="58"/>
      <c r="M57" s="56"/>
      <c r="N57" s="58"/>
      <c r="O57" s="251"/>
      <c r="P57" s="288"/>
      <c r="Q57" s="18">
        <f t="shared" si="24"/>
        <v>0</v>
      </c>
      <c r="R57" s="92">
        <f t="shared" si="25"/>
        <v>0</v>
      </c>
      <c r="S57" s="18">
        <f t="shared" si="26"/>
        <v>0</v>
      </c>
    </row>
    <row r="58" spans="1:19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23"/>
        <v>#DIV/0!</v>
      </c>
      <c r="H58" s="18" t="e">
        <f t="shared" si="23"/>
        <v>#DIV/0!</v>
      </c>
      <c r="I58" s="22"/>
      <c r="J58" s="23"/>
      <c r="K58" s="22"/>
      <c r="L58" s="18"/>
      <c r="M58" s="22"/>
      <c r="N58" s="18"/>
      <c r="O58" s="21">
        <v>3</v>
      </c>
      <c r="P58" s="92"/>
      <c r="Q58" s="18">
        <f t="shared" si="24"/>
        <v>0</v>
      </c>
      <c r="R58" s="92">
        <f t="shared" si="25"/>
        <v>0</v>
      </c>
      <c r="S58" s="18">
        <f t="shared" si="26"/>
        <v>0</v>
      </c>
    </row>
    <row r="59" spans="1:19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23"/>
        <v>#DIV/0!</v>
      </c>
      <c r="H59" s="18" t="e">
        <f t="shared" si="23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24"/>
        <v>0</v>
      </c>
      <c r="R59" s="92">
        <f t="shared" si="25"/>
        <v>0</v>
      </c>
      <c r="S59" s="18">
        <f t="shared" si="26"/>
        <v>0</v>
      </c>
    </row>
    <row r="60" spans="1:19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23"/>
        <v>#DIV/0!</v>
      </c>
      <c r="H60" s="18" t="e">
        <f t="shared" si="23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/>
      <c r="Q60" s="18">
        <f t="shared" si="24"/>
        <v>0</v>
      </c>
      <c r="R60" s="92">
        <f t="shared" si="25"/>
        <v>0</v>
      </c>
      <c r="S60" s="18">
        <f t="shared" si="26"/>
        <v>0</v>
      </c>
    </row>
    <row r="61" spans="1:19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23"/>
        <v>#DIV/0!</v>
      </c>
      <c r="H61" s="18" t="e">
        <f t="shared" si="23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24"/>
        <v>0</v>
      </c>
      <c r="R61" s="92">
        <f t="shared" si="25"/>
        <v>0</v>
      </c>
      <c r="S61" s="18">
        <f t="shared" si="26"/>
        <v>0</v>
      </c>
    </row>
    <row r="62" spans="1:19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23"/>
        <v>#DIV/0!</v>
      </c>
      <c r="H62" s="18" t="e">
        <f t="shared" si="23"/>
        <v>#DIV/0!</v>
      </c>
      <c r="I62" s="22"/>
      <c r="J62" s="23"/>
      <c r="K62" s="22"/>
      <c r="L62" s="18"/>
      <c r="M62" s="22"/>
      <c r="N62" s="18"/>
      <c r="O62" s="21">
        <v>1.5</v>
      </c>
      <c r="P62" s="92"/>
      <c r="Q62" s="18">
        <f t="shared" si="24"/>
        <v>0</v>
      </c>
      <c r="R62" s="92">
        <f t="shared" si="25"/>
        <v>0</v>
      </c>
      <c r="S62" s="18">
        <f t="shared" si="26"/>
        <v>0</v>
      </c>
    </row>
    <row r="63" spans="1:19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23"/>
        <v>#DIV/0!</v>
      </c>
      <c r="H63" s="18" t="e">
        <f t="shared" si="23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/>
      <c r="Q63" s="18">
        <f t="shared" si="24"/>
        <v>0</v>
      </c>
      <c r="R63" s="92">
        <f t="shared" si="25"/>
        <v>0</v>
      </c>
      <c r="S63" s="18">
        <f t="shared" si="26"/>
        <v>0</v>
      </c>
    </row>
    <row r="64" spans="1:19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23"/>
        <v>#DIV/0!</v>
      </c>
      <c r="H64" s="18" t="e">
        <f t="shared" si="23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/>
      <c r="Q64" s="18">
        <f t="shared" si="24"/>
        <v>0</v>
      </c>
      <c r="R64" s="92">
        <f t="shared" si="25"/>
        <v>0</v>
      </c>
      <c r="S64" s="18">
        <f t="shared" si="26"/>
        <v>0</v>
      </c>
    </row>
    <row r="65" spans="1:19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23"/>
        <v>#DIV/0!</v>
      </c>
      <c r="H65" s="18" t="e">
        <f t="shared" si="23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/>
      <c r="Q65" s="18">
        <f t="shared" si="24"/>
        <v>0</v>
      </c>
      <c r="R65" s="92">
        <f t="shared" si="25"/>
        <v>0</v>
      </c>
      <c r="S65" s="18">
        <f t="shared" si="26"/>
        <v>0</v>
      </c>
    </row>
    <row r="66" spans="1:19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23"/>
        <v>#DIV/0!</v>
      </c>
      <c r="H66" s="18" t="e">
        <f t="shared" si="23"/>
        <v>#DIV/0!</v>
      </c>
      <c r="I66" s="51"/>
      <c r="J66" s="55"/>
      <c r="K66" s="51"/>
      <c r="L66" s="53"/>
      <c r="M66" s="51"/>
      <c r="N66" s="53"/>
      <c r="O66" s="250">
        <v>1</v>
      </c>
      <c r="P66" s="287"/>
      <c r="Q66" s="18">
        <f t="shared" si="24"/>
        <v>0</v>
      </c>
      <c r="R66" s="92">
        <f t="shared" si="25"/>
        <v>0</v>
      </c>
      <c r="S66" s="18">
        <f t="shared" si="26"/>
        <v>0</v>
      </c>
    </row>
    <row r="67" spans="1:19" s="66" customFormat="1" ht="31.5">
      <c r="A67" s="8">
        <f t="shared" si="27"/>
        <v>2.2799999999999998</v>
      </c>
      <c r="B67" s="51" t="s">
        <v>85</v>
      </c>
      <c r="C67" s="52"/>
      <c r="D67" s="53"/>
      <c r="E67" s="54"/>
      <c r="F67" s="53"/>
      <c r="G67" s="8" t="e">
        <f t="shared" si="23"/>
        <v>#DIV/0!</v>
      </c>
      <c r="H67" s="18" t="e">
        <f t="shared" si="23"/>
        <v>#DIV/0!</v>
      </c>
      <c r="I67" s="51"/>
      <c r="J67" s="55"/>
      <c r="K67" s="51"/>
      <c r="L67" s="53"/>
      <c r="M67" s="51"/>
      <c r="N67" s="53"/>
      <c r="O67" s="250">
        <v>1</v>
      </c>
      <c r="P67" s="287"/>
      <c r="Q67" s="18">
        <f t="shared" si="24"/>
        <v>0</v>
      </c>
      <c r="R67" s="92">
        <f t="shared" si="25"/>
        <v>0</v>
      </c>
      <c r="S67" s="18">
        <f t="shared" si="26"/>
        <v>0</v>
      </c>
    </row>
    <row r="68" spans="1:19" s="66" customFormat="1" ht="31.5">
      <c r="A68" s="8">
        <f t="shared" si="27"/>
        <v>2.2899999999999996</v>
      </c>
      <c r="B68" s="51" t="s">
        <v>86</v>
      </c>
      <c r="C68" s="52"/>
      <c r="D68" s="53"/>
      <c r="E68" s="54"/>
      <c r="F68" s="53"/>
      <c r="G68" s="8" t="e">
        <f t="shared" si="23"/>
        <v>#DIV/0!</v>
      </c>
      <c r="H68" s="18" t="e">
        <f t="shared" si="23"/>
        <v>#DIV/0!</v>
      </c>
      <c r="I68" s="51"/>
      <c r="J68" s="55"/>
      <c r="K68" s="51"/>
      <c r="L68" s="53"/>
      <c r="M68" s="51"/>
      <c r="N68" s="53"/>
      <c r="O68" s="250">
        <v>1.25</v>
      </c>
      <c r="P68" s="287"/>
      <c r="Q68" s="18">
        <f t="shared" si="24"/>
        <v>0</v>
      </c>
      <c r="R68" s="92">
        <f t="shared" si="25"/>
        <v>0</v>
      </c>
      <c r="S68" s="18">
        <f t="shared" si="26"/>
        <v>0</v>
      </c>
    </row>
    <row r="69" spans="1:19" s="66" customFormat="1" ht="31.5">
      <c r="A69" s="8">
        <f t="shared" si="27"/>
        <v>2.2999999999999994</v>
      </c>
      <c r="B69" s="51" t="s">
        <v>87</v>
      </c>
      <c r="C69" s="52"/>
      <c r="D69" s="53"/>
      <c r="E69" s="54"/>
      <c r="F69" s="53"/>
      <c r="G69" s="8" t="e">
        <f t="shared" si="23"/>
        <v>#DIV/0!</v>
      </c>
      <c r="H69" s="18" t="e">
        <f t="shared" si="23"/>
        <v>#DIV/0!</v>
      </c>
      <c r="I69" s="51"/>
      <c r="J69" s="55"/>
      <c r="K69" s="51"/>
      <c r="L69" s="53"/>
      <c r="M69" s="51"/>
      <c r="N69" s="53"/>
      <c r="O69" s="250">
        <v>0.75</v>
      </c>
      <c r="P69" s="287"/>
      <c r="Q69" s="18">
        <f t="shared" si="24"/>
        <v>0</v>
      </c>
      <c r="R69" s="92">
        <f t="shared" si="25"/>
        <v>0</v>
      </c>
      <c r="S69" s="18">
        <f t="shared" si="26"/>
        <v>0</v>
      </c>
    </row>
    <row r="70" spans="1:19" s="66" customFormat="1" ht="31.5">
      <c r="A70" s="8">
        <f t="shared" si="27"/>
        <v>2.3099999999999992</v>
      </c>
      <c r="B70" s="51" t="s">
        <v>88</v>
      </c>
      <c r="C70" s="52"/>
      <c r="D70" s="53"/>
      <c r="E70" s="54"/>
      <c r="F70" s="53"/>
      <c r="G70" s="8" t="e">
        <f t="shared" si="23"/>
        <v>#DIV/0!</v>
      </c>
      <c r="H70" s="18" t="e">
        <f t="shared" si="23"/>
        <v>#DIV/0!</v>
      </c>
      <c r="I70" s="51"/>
      <c r="J70" s="55"/>
      <c r="K70" s="51"/>
      <c r="L70" s="53"/>
      <c r="M70" s="51"/>
      <c r="N70" s="53"/>
      <c r="O70" s="250">
        <v>0.75</v>
      </c>
      <c r="P70" s="287"/>
      <c r="Q70" s="18">
        <f t="shared" si="24"/>
        <v>0</v>
      </c>
      <c r="R70" s="92">
        <f t="shared" si="25"/>
        <v>0</v>
      </c>
      <c r="S70" s="18">
        <f t="shared" si="26"/>
        <v>0</v>
      </c>
    </row>
    <row r="71" spans="1:19" s="66" customFormat="1" ht="31.5">
      <c r="A71" s="8">
        <f t="shared" si="27"/>
        <v>2.319999999999999</v>
      </c>
      <c r="B71" s="51" t="s">
        <v>89</v>
      </c>
      <c r="C71" s="52"/>
      <c r="D71" s="53"/>
      <c r="E71" s="54"/>
      <c r="F71" s="53"/>
      <c r="G71" s="8" t="e">
        <f t="shared" si="23"/>
        <v>#DIV/0!</v>
      </c>
      <c r="H71" s="18" t="e">
        <f t="shared" si="23"/>
        <v>#DIV/0!</v>
      </c>
      <c r="I71" s="51"/>
      <c r="J71" s="55"/>
      <c r="K71" s="51"/>
      <c r="L71" s="53"/>
      <c r="M71" s="51"/>
      <c r="N71" s="53"/>
      <c r="O71" s="250">
        <v>0.2</v>
      </c>
      <c r="P71" s="287"/>
      <c r="Q71" s="18">
        <f t="shared" si="24"/>
        <v>0</v>
      </c>
      <c r="R71" s="92">
        <f t="shared" si="25"/>
        <v>0</v>
      </c>
      <c r="S71" s="18">
        <f t="shared" si="26"/>
        <v>0</v>
      </c>
    </row>
    <row r="72" spans="1:19" s="66" customFormat="1" ht="31.5">
      <c r="A72" s="8">
        <f t="shared" si="27"/>
        <v>2.3299999999999987</v>
      </c>
      <c r="B72" s="51" t="s">
        <v>90</v>
      </c>
      <c r="C72" s="52"/>
      <c r="D72" s="53"/>
      <c r="E72" s="54"/>
      <c r="F72" s="53"/>
      <c r="G72" s="8" t="e">
        <f t="shared" si="23"/>
        <v>#DIV/0!</v>
      </c>
      <c r="H72" s="18" t="e">
        <f t="shared" si="23"/>
        <v>#DIV/0!</v>
      </c>
      <c r="I72" s="51"/>
      <c r="J72" s="55"/>
      <c r="K72" s="51"/>
      <c r="L72" s="53"/>
      <c r="M72" s="51"/>
      <c r="N72" s="53"/>
      <c r="O72" s="250">
        <v>0.2</v>
      </c>
      <c r="P72" s="287"/>
      <c r="Q72" s="18">
        <f t="shared" si="24"/>
        <v>0</v>
      </c>
      <c r="R72" s="92">
        <f t="shared" si="25"/>
        <v>0</v>
      </c>
      <c r="S72" s="18">
        <f t="shared" si="26"/>
        <v>0</v>
      </c>
    </row>
    <row r="73" spans="1:19" s="66" customFormat="1" ht="31.5">
      <c r="A73" s="8">
        <f t="shared" si="27"/>
        <v>2.3399999999999985</v>
      </c>
      <c r="B73" s="51" t="s">
        <v>91</v>
      </c>
      <c r="C73" s="52"/>
      <c r="D73" s="53"/>
      <c r="E73" s="54"/>
      <c r="F73" s="53"/>
      <c r="G73" s="8" t="e">
        <f t="shared" si="23"/>
        <v>#DIV/0!</v>
      </c>
      <c r="H73" s="18" t="e">
        <f t="shared" si="23"/>
        <v>#DIV/0!</v>
      </c>
      <c r="I73" s="51"/>
      <c r="J73" s="55"/>
      <c r="K73" s="51"/>
      <c r="L73" s="53"/>
      <c r="M73" s="51"/>
      <c r="N73" s="53"/>
      <c r="O73" s="250"/>
      <c r="P73" s="287"/>
      <c r="Q73" s="18">
        <f t="shared" si="24"/>
        <v>0</v>
      </c>
      <c r="R73" s="92">
        <f t="shared" si="25"/>
        <v>0</v>
      </c>
      <c r="S73" s="18">
        <f t="shared" si="26"/>
        <v>0</v>
      </c>
    </row>
    <row r="74" spans="1:19" s="66" customFormat="1" ht="31.5">
      <c r="A74" s="8">
        <f t="shared" si="27"/>
        <v>2.3499999999999983</v>
      </c>
      <c r="B74" s="51" t="s">
        <v>92</v>
      </c>
      <c r="C74" s="52"/>
      <c r="D74" s="53"/>
      <c r="E74" s="54"/>
      <c r="F74" s="53"/>
      <c r="G74" s="8" t="e">
        <f t="shared" si="23"/>
        <v>#DIV/0!</v>
      </c>
      <c r="H74" s="18" t="e">
        <f t="shared" si="23"/>
        <v>#DIV/0!</v>
      </c>
      <c r="I74" s="51"/>
      <c r="J74" s="55"/>
      <c r="K74" s="51"/>
      <c r="L74" s="53"/>
      <c r="M74" s="51"/>
      <c r="N74" s="53"/>
      <c r="O74" s="250">
        <v>0.5</v>
      </c>
      <c r="P74" s="287"/>
      <c r="Q74" s="18">
        <f t="shared" si="24"/>
        <v>0</v>
      </c>
      <c r="R74" s="92">
        <f t="shared" si="25"/>
        <v>0</v>
      </c>
      <c r="S74" s="18">
        <f t="shared" si="26"/>
        <v>0</v>
      </c>
    </row>
    <row r="75" spans="1:19" s="66" customFormat="1" ht="31.5">
      <c r="A75" s="8">
        <f t="shared" si="27"/>
        <v>2.3599999999999981</v>
      </c>
      <c r="B75" s="51" t="s">
        <v>93</v>
      </c>
      <c r="C75" s="52"/>
      <c r="D75" s="53"/>
      <c r="E75" s="54"/>
      <c r="F75" s="53"/>
      <c r="G75" s="8" t="e">
        <f t="shared" si="23"/>
        <v>#DIV/0!</v>
      </c>
      <c r="H75" s="18" t="e">
        <f t="shared" si="23"/>
        <v>#DIV/0!</v>
      </c>
      <c r="I75" s="51"/>
      <c r="J75" s="55"/>
      <c r="K75" s="51"/>
      <c r="L75" s="53"/>
      <c r="M75" s="51"/>
      <c r="N75" s="53"/>
      <c r="O75" s="250">
        <v>0.2</v>
      </c>
      <c r="P75" s="287"/>
      <c r="Q75" s="18">
        <f t="shared" si="24"/>
        <v>0</v>
      </c>
      <c r="R75" s="92">
        <f t="shared" si="25"/>
        <v>0</v>
      </c>
      <c r="S75" s="18">
        <f t="shared" si="26"/>
        <v>0</v>
      </c>
    </row>
    <row r="76" spans="1:19" s="50" customFormat="1">
      <c r="A76" s="46"/>
      <c r="B76" s="82" t="s">
        <v>65</v>
      </c>
      <c r="C76" s="83">
        <f>C74</f>
        <v>0</v>
      </c>
      <c r="D76" s="84">
        <f t="shared" ref="D76:F76" si="28">SUM(D54:D75)</f>
        <v>0</v>
      </c>
      <c r="E76" s="83">
        <f t="shared" si="28"/>
        <v>0</v>
      </c>
      <c r="F76" s="84">
        <f t="shared" si="28"/>
        <v>0</v>
      </c>
      <c r="G76" s="82"/>
      <c r="H76" s="82"/>
      <c r="I76" s="83">
        <f>I74</f>
        <v>0</v>
      </c>
      <c r="J76" s="84">
        <f t="shared" ref="J76" si="29">SUM(J54:J75)</f>
        <v>0</v>
      </c>
      <c r="K76" s="83">
        <f>K74</f>
        <v>0</v>
      </c>
      <c r="L76" s="84">
        <f t="shared" ref="L76" si="30">SUM(L54:L75)</f>
        <v>0</v>
      </c>
      <c r="M76" s="85">
        <f t="shared" ref="M76:N76" si="31">SUM(M54:M75)</f>
        <v>0</v>
      </c>
      <c r="N76" s="84">
        <f t="shared" si="31"/>
        <v>0</v>
      </c>
      <c r="O76" s="88"/>
      <c r="P76" s="276">
        <f>P58</f>
        <v>0</v>
      </c>
      <c r="Q76" s="84">
        <f t="shared" ref="Q76" si="32">SUM(Q54:Q75)</f>
        <v>0</v>
      </c>
      <c r="R76" s="276">
        <f>R54</f>
        <v>0</v>
      </c>
      <c r="S76" s="84">
        <f t="shared" ref="S76" si="33">SUM(S54:S75)</f>
        <v>0</v>
      </c>
    </row>
    <row r="77" spans="1:19" s="50" customFormat="1">
      <c r="A77" s="46"/>
      <c r="B77" s="86" t="s">
        <v>94</v>
      </c>
      <c r="C77" s="83">
        <f>C76+C52</f>
        <v>0</v>
      </c>
      <c r="D77" s="84">
        <f t="shared" ref="D77:F77" si="34">D76+D52</f>
        <v>0</v>
      </c>
      <c r="E77" s="83">
        <f t="shared" si="34"/>
        <v>0</v>
      </c>
      <c r="F77" s="84">
        <f t="shared" si="34"/>
        <v>0</v>
      </c>
      <c r="G77" s="86"/>
      <c r="H77" s="86"/>
      <c r="I77" s="83">
        <f>I76+I52</f>
        <v>0</v>
      </c>
      <c r="J77" s="84">
        <f t="shared" ref="J77" si="35">J76+J52</f>
        <v>0</v>
      </c>
      <c r="K77" s="83">
        <f>K76+K52</f>
        <v>0</v>
      </c>
      <c r="L77" s="84">
        <f t="shared" ref="L77" si="36">L76+L52</f>
        <v>0</v>
      </c>
      <c r="M77" s="85">
        <f t="shared" ref="M77:N77" si="37">M52+M76</f>
        <v>0</v>
      </c>
      <c r="N77" s="84">
        <f t="shared" si="37"/>
        <v>0</v>
      </c>
      <c r="O77" s="88"/>
      <c r="P77" s="276">
        <f t="shared" ref="P77:S77" si="38">P76+P52</f>
        <v>0</v>
      </c>
      <c r="Q77" s="84">
        <f t="shared" si="38"/>
        <v>0</v>
      </c>
      <c r="R77" s="276">
        <f t="shared" si="38"/>
        <v>0</v>
      </c>
      <c r="S77" s="84">
        <f t="shared" si="38"/>
        <v>0</v>
      </c>
    </row>
    <row r="78" spans="1:19" s="50" customFormat="1">
      <c r="A78" s="46"/>
      <c r="B78" s="89" t="s">
        <v>95</v>
      </c>
      <c r="C78" s="83">
        <f>C77+C45</f>
        <v>0</v>
      </c>
      <c r="D78" s="84">
        <f t="shared" ref="D78:F78" si="39">D77+D45</f>
        <v>0</v>
      </c>
      <c r="E78" s="83">
        <f t="shared" si="39"/>
        <v>0</v>
      </c>
      <c r="F78" s="84">
        <f t="shared" si="39"/>
        <v>0</v>
      </c>
      <c r="G78" s="89"/>
      <c r="H78" s="89"/>
      <c r="I78" s="83">
        <f>I77+I45</f>
        <v>0</v>
      </c>
      <c r="J78" s="84">
        <f t="shared" ref="J78" si="40">J77+J45</f>
        <v>0</v>
      </c>
      <c r="K78" s="83">
        <f>K77+K45</f>
        <v>0</v>
      </c>
      <c r="L78" s="84">
        <f t="shared" ref="L78" si="41">L77+L45</f>
        <v>0</v>
      </c>
      <c r="M78" s="85">
        <f t="shared" ref="M78:N78" si="42">M45+M77</f>
        <v>0</v>
      </c>
      <c r="N78" s="84">
        <f t="shared" si="42"/>
        <v>0</v>
      </c>
      <c r="O78" s="88"/>
      <c r="P78" s="276">
        <f t="shared" ref="P78:S78" si="43">P77+P45</f>
        <v>0</v>
      </c>
      <c r="Q78" s="84">
        <f t="shared" si="43"/>
        <v>0</v>
      </c>
      <c r="R78" s="276">
        <f t="shared" si="43"/>
        <v>0</v>
      </c>
      <c r="S78" s="84">
        <f t="shared" si="43"/>
        <v>0</v>
      </c>
    </row>
    <row r="79" spans="1:19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</row>
    <row r="80" spans="1:19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5" si="44">P80*O80</f>
        <v>0</v>
      </c>
      <c r="R80" s="92">
        <f t="shared" ref="R80:R85" si="45">P80</f>
        <v>0</v>
      </c>
      <c r="S80" s="18">
        <f t="shared" ref="S80:S85" si="46">Q80</f>
        <v>0</v>
      </c>
    </row>
    <row r="81" spans="1:19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44"/>
        <v>0</v>
      </c>
      <c r="R81" s="92">
        <f t="shared" si="45"/>
        <v>0</v>
      </c>
      <c r="S81" s="18">
        <f t="shared" si="46"/>
        <v>0</v>
      </c>
    </row>
    <row r="82" spans="1:19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47">E82/C82*100</f>
        <v>#DIV/0!</v>
      </c>
      <c r="H82" s="18" t="e">
        <f t="shared" si="47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si="44"/>
        <v>0</v>
      </c>
      <c r="R82" s="92">
        <f t="shared" si="45"/>
        <v>0</v>
      </c>
      <c r="S82" s="18">
        <f t="shared" si="46"/>
        <v>0</v>
      </c>
    </row>
    <row r="83" spans="1:19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47"/>
        <v>#DIV/0!</v>
      </c>
      <c r="H83" s="18" t="e">
        <f t="shared" si="47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44"/>
        <v>0</v>
      </c>
      <c r="R83" s="92">
        <f t="shared" si="45"/>
        <v>0</v>
      </c>
      <c r="S83" s="18">
        <f t="shared" si="46"/>
        <v>0</v>
      </c>
    </row>
    <row r="84" spans="1:19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47"/>
        <v>#DIV/0!</v>
      </c>
      <c r="H84" s="18" t="e">
        <f t="shared" si="47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44"/>
        <v>0</v>
      </c>
      <c r="R84" s="92">
        <f t="shared" si="45"/>
        <v>0</v>
      </c>
      <c r="S84" s="18">
        <f t="shared" si="46"/>
        <v>0</v>
      </c>
    </row>
    <row r="85" spans="1:19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47"/>
        <v>#DIV/0!</v>
      </c>
      <c r="H85" s="18" t="e">
        <f t="shared" si="47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44"/>
        <v>0</v>
      </c>
      <c r="R85" s="92">
        <f t="shared" si="45"/>
        <v>0</v>
      </c>
      <c r="S85" s="18">
        <f t="shared" si="46"/>
        <v>0</v>
      </c>
    </row>
    <row r="86" spans="1:19" s="50" customFormat="1">
      <c r="A86" s="46"/>
      <c r="B86" s="47" t="s">
        <v>35</v>
      </c>
      <c r="C86" s="48">
        <f>SUM(C82:C85)</f>
        <v>0</v>
      </c>
      <c r="D86" s="49">
        <f t="shared" ref="D86:F86" si="48">SUM(D82:D85)</f>
        <v>0</v>
      </c>
      <c r="E86" s="48">
        <f t="shared" si="48"/>
        <v>0</v>
      </c>
      <c r="F86" s="49">
        <f t="shared" si="48"/>
        <v>0</v>
      </c>
      <c r="G86" s="47"/>
      <c r="H86" s="47"/>
      <c r="I86" s="48">
        <f t="shared" ref="I86:L86" si="49">SUM(I82:I85)</f>
        <v>0</v>
      </c>
      <c r="J86" s="49">
        <f t="shared" si="49"/>
        <v>0</v>
      </c>
      <c r="K86" s="48">
        <f t="shared" si="49"/>
        <v>0</v>
      </c>
      <c r="L86" s="49">
        <f t="shared" si="49"/>
        <v>0</v>
      </c>
      <c r="M86" s="93">
        <f t="shared" ref="M86:N86" si="50">SUM(M82:M85)</f>
        <v>0</v>
      </c>
      <c r="N86" s="49">
        <f t="shared" si="50"/>
        <v>0</v>
      </c>
      <c r="O86" s="249"/>
      <c r="P86" s="286">
        <f t="shared" ref="P86:S86" si="51">SUM(P82:P85)</f>
        <v>0</v>
      </c>
      <c r="Q86" s="49">
        <f t="shared" si="51"/>
        <v>0</v>
      </c>
      <c r="R86" s="286">
        <f t="shared" si="51"/>
        <v>0</v>
      </c>
      <c r="S86" s="49">
        <f t="shared" si="51"/>
        <v>0</v>
      </c>
    </row>
    <row r="87" spans="1:19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</row>
    <row r="88" spans="1:19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52">E88/C88*100</f>
        <v>#DIV/0!</v>
      </c>
      <c r="H88" s="18" t="e">
        <f t="shared" si="52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16" si="53">P88*O88</f>
        <v>0</v>
      </c>
      <c r="R88" s="92">
        <f t="shared" ref="R88:R116" si="54">P88</f>
        <v>0</v>
      </c>
      <c r="S88" s="18">
        <f t="shared" ref="S88:S116" si="55">Q88</f>
        <v>0</v>
      </c>
    </row>
    <row r="89" spans="1:19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52"/>
        <v>#DIV/0!</v>
      </c>
      <c r="H89" s="18" t="e">
        <f t="shared" si="52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53"/>
        <v>0</v>
      </c>
      <c r="R89" s="92">
        <f t="shared" si="54"/>
        <v>0</v>
      </c>
      <c r="S89" s="18">
        <f t="shared" si="55"/>
        <v>0</v>
      </c>
    </row>
    <row r="90" spans="1:19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52"/>
        <v>#DIV/0!</v>
      </c>
      <c r="H90" s="18" t="e">
        <f t="shared" si="52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53"/>
        <v>0</v>
      </c>
      <c r="R90" s="92">
        <f t="shared" si="54"/>
        <v>0</v>
      </c>
      <c r="S90" s="18">
        <f t="shared" si="55"/>
        <v>0</v>
      </c>
    </row>
    <row r="91" spans="1:19" s="66" customFormat="1">
      <c r="A91" s="8"/>
      <c r="B91" s="51" t="s">
        <v>40</v>
      </c>
      <c r="C91" s="94"/>
      <c r="D91" s="95"/>
      <c r="E91" s="96"/>
      <c r="F91" s="95"/>
      <c r="G91" s="8" t="e">
        <f t="shared" si="52"/>
        <v>#DIV/0!</v>
      </c>
      <c r="H91" s="18" t="e">
        <f t="shared" si="52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53"/>
        <v>0</v>
      </c>
      <c r="R91" s="92">
        <f t="shared" si="54"/>
        <v>0</v>
      </c>
      <c r="S91" s="18">
        <f t="shared" si="55"/>
        <v>0</v>
      </c>
    </row>
    <row r="92" spans="1:19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52"/>
        <v>#DIV/0!</v>
      </c>
      <c r="H92" s="18" t="e">
        <f t="shared" si="52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53"/>
        <v>0</v>
      </c>
      <c r="R92" s="92">
        <f t="shared" si="54"/>
        <v>0</v>
      </c>
      <c r="S92" s="18">
        <f t="shared" si="55"/>
        <v>0</v>
      </c>
    </row>
    <row r="93" spans="1:19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52"/>
        <v>#DIV/0!</v>
      </c>
      <c r="H93" s="18" t="e">
        <f t="shared" si="52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53"/>
        <v>0</v>
      </c>
      <c r="R93" s="92">
        <f t="shared" si="54"/>
        <v>0</v>
      </c>
      <c r="S93" s="18">
        <f t="shared" si="55"/>
        <v>0</v>
      </c>
    </row>
    <row r="94" spans="1:19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52"/>
        <v>#DIV/0!</v>
      </c>
      <c r="H94" s="18" t="e">
        <f t="shared" si="52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53"/>
        <v>0</v>
      </c>
      <c r="R94" s="92">
        <f t="shared" si="54"/>
        <v>0</v>
      </c>
      <c r="S94" s="18">
        <f t="shared" si="55"/>
        <v>0</v>
      </c>
    </row>
    <row r="95" spans="1:19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52"/>
        <v>#DIV/0!</v>
      </c>
      <c r="H95" s="18" t="e">
        <f t="shared" si="52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53"/>
        <v>0</v>
      </c>
      <c r="R95" s="92">
        <f t="shared" si="54"/>
        <v>0</v>
      </c>
      <c r="S95" s="18">
        <f t="shared" si="55"/>
        <v>0</v>
      </c>
    </row>
    <row r="96" spans="1:19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52"/>
        <v>#DIV/0!</v>
      </c>
      <c r="H96" s="18" t="e">
        <f t="shared" si="52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53"/>
        <v>0</v>
      </c>
      <c r="R96" s="92">
        <f t="shared" si="54"/>
        <v>0</v>
      </c>
      <c r="S96" s="18">
        <f t="shared" si="55"/>
        <v>0</v>
      </c>
    </row>
    <row r="97" spans="1:19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52"/>
        <v>#DIV/0!</v>
      </c>
      <c r="H97" s="18" t="e">
        <f t="shared" si="52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53"/>
        <v>0</v>
      </c>
      <c r="R97" s="92">
        <f t="shared" si="54"/>
        <v>0</v>
      </c>
      <c r="S97" s="18">
        <f t="shared" si="55"/>
        <v>0</v>
      </c>
    </row>
    <row r="98" spans="1:19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52"/>
        <v>#DIV/0!</v>
      </c>
      <c r="H98" s="18" t="e">
        <f t="shared" si="52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53"/>
        <v>0</v>
      </c>
      <c r="R98" s="92">
        <f t="shared" si="54"/>
        <v>0</v>
      </c>
      <c r="S98" s="18">
        <f t="shared" si="55"/>
        <v>0</v>
      </c>
    </row>
    <row r="99" spans="1:19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52"/>
        <v>#DIV/0!</v>
      </c>
      <c r="H99" s="18" t="e">
        <f t="shared" si="52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53"/>
        <v>0</v>
      </c>
      <c r="R99" s="92">
        <f t="shared" si="54"/>
        <v>0</v>
      </c>
      <c r="S99" s="18">
        <f t="shared" si="55"/>
        <v>0</v>
      </c>
    </row>
    <row r="100" spans="1:19" s="66" customFormat="1" ht="31.5">
      <c r="A100" s="8">
        <f t="shared" ref="A100:A107" si="56">+A99+0.01</f>
        <v>3.09</v>
      </c>
      <c r="B100" s="56" t="s">
        <v>56</v>
      </c>
      <c r="C100" s="17"/>
      <c r="D100" s="18"/>
      <c r="E100" s="19"/>
      <c r="F100" s="18"/>
      <c r="G100" s="8" t="e">
        <f t="shared" si="52"/>
        <v>#DIV/0!</v>
      </c>
      <c r="H100" s="18" t="e">
        <f t="shared" si="52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53"/>
        <v>0</v>
      </c>
      <c r="R100" s="92">
        <f t="shared" si="54"/>
        <v>0</v>
      </c>
      <c r="S100" s="18">
        <f t="shared" si="55"/>
        <v>0</v>
      </c>
    </row>
    <row r="101" spans="1:19" s="66" customFormat="1" ht="31.5">
      <c r="A101" s="8">
        <f t="shared" si="56"/>
        <v>3.0999999999999996</v>
      </c>
      <c r="B101" s="56" t="s">
        <v>57</v>
      </c>
      <c r="C101" s="17"/>
      <c r="D101" s="18"/>
      <c r="E101" s="19"/>
      <c r="F101" s="18"/>
      <c r="G101" s="8" t="e">
        <f t="shared" si="52"/>
        <v>#DIV/0!</v>
      </c>
      <c r="H101" s="18" t="e">
        <f t="shared" si="52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53"/>
        <v>0</v>
      </c>
      <c r="R101" s="92">
        <f t="shared" si="54"/>
        <v>0</v>
      </c>
      <c r="S101" s="18">
        <f t="shared" si="55"/>
        <v>0</v>
      </c>
    </row>
    <row r="102" spans="1:19" s="66" customFormat="1" ht="31.5">
      <c r="A102" s="8">
        <f t="shared" si="56"/>
        <v>3.1099999999999994</v>
      </c>
      <c r="B102" s="56" t="s">
        <v>58</v>
      </c>
      <c r="C102" s="17"/>
      <c r="D102" s="18"/>
      <c r="E102" s="19"/>
      <c r="F102" s="18"/>
      <c r="G102" s="8" t="e">
        <f t="shared" si="52"/>
        <v>#DIV/0!</v>
      </c>
      <c r="H102" s="18" t="e">
        <f t="shared" si="52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53"/>
        <v>0</v>
      </c>
      <c r="R102" s="92">
        <f t="shared" si="54"/>
        <v>0</v>
      </c>
      <c r="S102" s="18">
        <f t="shared" si="55"/>
        <v>0</v>
      </c>
    </row>
    <row r="103" spans="1:19" s="66" customFormat="1" ht="31.5">
      <c r="A103" s="8">
        <f t="shared" si="56"/>
        <v>3.1199999999999992</v>
      </c>
      <c r="B103" s="56" t="s">
        <v>59</v>
      </c>
      <c r="C103" s="17"/>
      <c r="D103" s="18"/>
      <c r="E103" s="19"/>
      <c r="F103" s="18"/>
      <c r="G103" s="8" t="e">
        <f t="shared" si="52"/>
        <v>#DIV/0!</v>
      </c>
      <c r="H103" s="18" t="e">
        <f t="shared" si="52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53"/>
        <v>0</v>
      </c>
      <c r="R103" s="92">
        <f t="shared" si="54"/>
        <v>0</v>
      </c>
      <c r="S103" s="18">
        <f t="shared" si="55"/>
        <v>0</v>
      </c>
    </row>
    <row r="104" spans="1:19" s="66" customFormat="1" ht="31.5">
      <c r="A104" s="8">
        <f t="shared" si="56"/>
        <v>3.129999999999999</v>
      </c>
      <c r="B104" s="56" t="s">
        <v>60</v>
      </c>
      <c r="C104" s="17"/>
      <c r="D104" s="18"/>
      <c r="E104" s="19"/>
      <c r="F104" s="18"/>
      <c r="G104" s="8" t="e">
        <f t="shared" si="52"/>
        <v>#DIV/0!</v>
      </c>
      <c r="H104" s="18" t="e">
        <f t="shared" si="52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53"/>
        <v>0</v>
      </c>
      <c r="R104" s="92">
        <f t="shared" si="54"/>
        <v>0</v>
      </c>
      <c r="S104" s="18">
        <f t="shared" si="55"/>
        <v>0</v>
      </c>
    </row>
    <row r="105" spans="1:19" s="66" customFormat="1" ht="31.5">
      <c r="A105" s="8">
        <f t="shared" si="56"/>
        <v>3.1399999999999988</v>
      </c>
      <c r="B105" s="56" t="s">
        <v>61</v>
      </c>
      <c r="C105" s="17"/>
      <c r="D105" s="18"/>
      <c r="E105" s="19"/>
      <c r="F105" s="18"/>
      <c r="G105" s="8" t="e">
        <f t="shared" si="52"/>
        <v>#DIV/0!</v>
      </c>
      <c r="H105" s="18" t="e">
        <f t="shared" si="52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53"/>
        <v>0</v>
      </c>
      <c r="R105" s="92">
        <f t="shared" si="54"/>
        <v>0</v>
      </c>
      <c r="S105" s="18">
        <f t="shared" si="55"/>
        <v>0</v>
      </c>
    </row>
    <row r="106" spans="1:19" s="66" customFormat="1" ht="31.5">
      <c r="A106" s="8">
        <f t="shared" si="56"/>
        <v>3.1499999999999986</v>
      </c>
      <c r="B106" s="56" t="s">
        <v>62</v>
      </c>
      <c r="C106" s="17"/>
      <c r="D106" s="18"/>
      <c r="E106" s="19"/>
      <c r="F106" s="18"/>
      <c r="G106" s="8" t="e">
        <f t="shared" si="52"/>
        <v>#DIV/0!</v>
      </c>
      <c r="H106" s="18" t="e">
        <f t="shared" si="52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53"/>
        <v>0</v>
      </c>
      <c r="R106" s="92">
        <f t="shared" si="54"/>
        <v>0</v>
      </c>
      <c r="S106" s="18">
        <f t="shared" si="55"/>
        <v>0</v>
      </c>
    </row>
    <row r="107" spans="1:19" s="66" customFormat="1" ht="31.5">
      <c r="A107" s="8">
        <f t="shared" si="56"/>
        <v>3.1599999999999984</v>
      </c>
      <c r="B107" s="56" t="s">
        <v>63</v>
      </c>
      <c r="C107" s="17"/>
      <c r="D107" s="18"/>
      <c r="E107" s="19"/>
      <c r="F107" s="18"/>
      <c r="G107" s="8" t="e">
        <f t="shared" si="52"/>
        <v>#DIV/0!</v>
      </c>
      <c r="H107" s="18" t="e">
        <f t="shared" si="52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53"/>
        <v>0</v>
      </c>
      <c r="R107" s="92">
        <f t="shared" si="54"/>
        <v>0</v>
      </c>
      <c r="S107" s="18">
        <f t="shared" si="55"/>
        <v>0</v>
      </c>
    </row>
    <row r="108" spans="1:19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52"/>
        <v>#DIV/0!</v>
      </c>
      <c r="H108" s="18" t="e">
        <f t="shared" si="52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53"/>
        <v>0</v>
      </c>
      <c r="R108" s="92">
        <f t="shared" si="54"/>
        <v>0</v>
      </c>
      <c r="S108" s="18">
        <f t="shared" si="55"/>
        <v>0</v>
      </c>
    </row>
    <row r="109" spans="1:19" s="50" customFormat="1">
      <c r="A109" s="46"/>
      <c r="B109" s="61" t="s">
        <v>65</v>
      </c>
      <c r="C109" s="62">
        <f>SUM(C88:C108)</f>
        <v>0</v>
      </c>
      <c r="D109" s="63">
        <f t="shared" ref="D109:F109" si="57">SUM(D88:D108)</f>
        <v>0</v>
      </c>
      <c r="E109" s="62">
        <f t="shared" si="57"/>
        <v>0</v>
      </c>
      <c r="F109" s="63">
        <f t="shared" si="57"/>
        <v>0</v>
      </c>
      <c r="G109" s="61"/>
      <c r="H109" s="61"/>
      <c r="I109" s="62">
        <f t="shared" ref="I109" si="58">SUM(I88:I108)</f>
        <v>0</v>
      </c>
      <c r="J109" s="63">
        <f t="shared" ref="J109:L109" si="59">SUM(J88:J108)</f>
        <v>0</v>
      </c>
      <c r="K109" s="62">
        <f t="shared" si="59"/>
        <v>0</v>
      </c>
      <c r="L109" s="63">
        <f t="shared" si="59"/>
        <v>0</v>
      </c>
      <c r="M109" s="61">
        <f t="shared" ref="M109:N109" si="60">SUM(M88:M108)</f>
        <v>0</v>
      </c>
      <c r="N109" s="63">
        <f t="shared" si="60"/>
        <v>0</v>
      </c>
      <c r="O109" s="252"/>
      <c r="P109" s="289">
        <f t="shared" ref="P109" si="61">SUM(P88:P108)</f>
        <v>0</v>
      </c>
      <c r="Q109" s="18">
        <f t="shared" si="53"/>
        <v>0</v>
      </c>
      <c r="R109" s="92">
        <f t="shared" si="54"/>
        <v>0</v>
      </c>
      <c r="S109" s="18">
        <f t="shared" si="55"/>
        <v>0</v>
      </c>
    </row>
    <row r="110" spans="1:19" s="50" customFormat="1">
      <c r="A110" s="46"/>
      <c r="B110" s="47" t="s">
        <v>66</v>
      </c>
      <c r="C110" s="48">
        <f>C109+C86</f>
        <v>0</v>
      </c>
      <c r="D110" s="49">
        <f t="shared" ref="D110:F110" si="62">D109+D86</f>
        <v>0</v>
      </c>
      <c r="E110" s="48">
        <f t="shared" si="62"/>
        <v>0</v>
      </c>
      <c r="F110" s="49">
        <f t="shared" si="62"/>
        <v>0</v>
      </c>
      <c r="G110" s="47"/>
      <c r="H110" s="47"/>
      <c r="I110" s="48">
        <f t="shared" ref="I110:L110" si="63">I109+I86</f>
        <v>0</v>
      </c>
      <c r="J110" s="49">
        <f t="shared" si="63"/>
        <v>0</v>
      </c>
      <c r="K110" s="48">
        <f t="shared" si="63"/>
        <v>0</v>
      </c>
      <c r="L110" s="49">
        <f t="shared" si="63"/>
        <v>0</v>
      </c>
      <c r="M110" s="47">
        <f t="shared" ref="M110:N110" si="64">M86+M109</f>
        <v>0</v>
      </c>
      <c r="N110" s="49">
        <f t="shared" si="64"/>
        <v>0</v>
      </c>
      <c r="O110" s="249"/>
      <c r="P110" s="286">
        <f t="shared" ref="P110" si="65">P109+P86</f>
        <v>0</v>
      </c>
      <c r="Q110" s="18">
        <f t="shared" si="53"/>
        <v>0</v>
      </c>
      <c r="R110" s="92">
        <f t="shared" si="54"/>
        <v>0</v>
      </c>
      <c r="S110" s="18">
        <f t="shared" si="55"/>
        <v>0</v>
      </c>
    </row>
    <row r="111" spans="1:19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si="53"/>
        <v>0</v>
      </c>
      <c r="R111" s="92">
        <f t="shared" si="54"/>
        <v>0</v>
      </c>
      <c r="S111" s="18">
        <f t="shared" si="55"/>
        <v>0</v>
      </c>
    </row>
    <row r="112" spans="1:19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53"/>
        <v>0</v>
      </c>
      <c r="R112" s="92">
        <f t="shared" si="54"/>
        <v>0</v>
      </c>
      <c r="S112" s="18">
        <f t="shared" si="55"/>
        <v>0</v>
      </c>
    </row>
    <row r="113" spans="1:19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66">E113/C113*100</f>
        <v>#DIV/0!</v>
      </c>
      <c r="H113" s="18" t="e">
        <f t="shared" si="66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si="53"/>
        <v>0</v>
      </c>
      <c r="R113" s="92">
        <f t="shared" si="54"/>
        <v>0</v>
      </c>
      <c r="S113" s="18">
        <f t="shared" si="55"/>
        <v>0</v>
      </c>
    </row>
    <row r="114" spans="1:19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66"/>
        <v>#DIV/0!</v>
      </c>
      <c r="H114" s="18" t="e">
        <f t="shared" si="66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53"/>
        <v>0</v>
      </c>
      <c r="R114" s="92">
        <f t="shared" si="54"/>
        <v>0</v>
      </c>
      <c r="S114" s="18">
        <f t="shared" si="55"/>
        <v>0</v>
      </c>
    </row>
    <row r="115" spans="1:19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66"/>
        <v>#DIV/0!</v>
      </c>
      <c r="H115" s="18" t="e">
        <f t="shared" si="66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>P115*O115</f>
        <v>0</v>
      </c>
      <c r="R115" s="92">
        <f>P115</f>
        <v>0</v>
      </c>
      <c r="S115" s="18">
        <f>Q115</f>
        <v>0</v>
      </c>
    </row>
    <row r="116" spans="1:19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66"/>
        <v>#DIV/0!</v>
      </c>
      <c r="H116" s="18" t="e">
        <f t="shared" si="66"/>
        <v>#DIV/0!</v>
      </c>
      <c r="I116" s="72"/>
      <c r="J116" s="76"/>
      <c r="K116" s="72"/>
      <c r="L116" s="74"/>
      <c r="M116" s="72"/>
      <c r="N116" s="74"/>
      <c r="O116" s="253"/>
      <c r="P116" s="217"/>
      <c r="Q116" s="18">
        <f t="shared" si="53"/>
        <v>0</v>
      </c>
      <c r="R116" s="92">
        <f t="shared" si="54"/>
        <v>0</v>
      </c>
      <c r="S116" s="18">
        <f t="shared" si="55"/>
        <v>0</v>
      </c>
    </row>
    <row r="117" spans="1:19" s="50" customFormat="1">
      <c r="A117" s="46"/>
      <c r="B117" s="77" t="s">
        <v>71</v>
      </c>
      <c r="C117" s="78">
        <f>SUM(C113:C116)</f>
        <v>0</v>
      </c>
      <c r="D117" s="79">
        <f t="shared" ref="D117:F117" si="67">SUM(D113:D116)</f>
        <v>0</v>
      </c>
      <c r="E117" s="78">
        <f t="shared" si="67"/>
        <v>0</v>
      </c>
      <c r="F117" s="79">
        <f t="shared" si="67"/>
        <v>0</v>
      </c>
      <c r="G117" s="77"/>
      <c r="H117" s="77"/>
      <c r="I117" s="78">
        <f t="shared" ref="I117:L117" si="68">SUM(I113:I116)</f>
        <v>0</v>
      </c>
      <c r="J117" s="79">
        <f t="shared" si="68"/>
        <v>0</v>
      </c>
      <c r="K117" s="78">
        <f t="shared" si="68"/>
        <v>0</v>
      </c>
      <c r="L117" s="79">
        <f t="shared" si="68"/>
        <v>0</v>
      </c>
      <c r="M117" s="77">
        <f t="shared" ref="M117:N117" si="69">SUM(M113:M116)</f>
        <v>0</v>
      </c>
      <c r="N117" s="79">
        <f t="shared" si="69"/>
        <v>0</v>
      </c>
      <c r="O117" s="254"/>
      <c r="P117" s="291">
        <f>P113</f>
        <v>0</v>
      </c>
      <c r="Q117" s="79">
        <f t="shared" ref="Q117:S117" si="70">SUM(Q113:Q116)</f>
        <v>0</v>
      </c>
      <c r="R117" s="291">
        <f>R113</f>
        <v>0</v>
      </c>
      <c r="S117" s="79">
        <f t="shared" si="70"/>
        <v>0</v>
      </c>
    </row>
    <row r="118" spans="1:19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</row>
    <row r="119" spans="1:19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71">E119/C119*100</f>
        <v>#DIV/0!</v>
      </c>
      <c r="H119" s="18" t="e">
        <f t="shared" si="71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>P119*O119</f>
        <v>0</v>
      </c>
      <c r="R119" s="92">
        <f>P119</f>
        <v>0</v>
      </c>
      <c r="S119" s="18">
        <f>Q119</f>
        <v>0</v>
      </c>
    </row>
    <row r="120" spans="1:19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71"/>
        <v>#DIV/0!</v>
      </c>
      <c r="H120" s="18" t="e">
        <f t="shared" si="71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ref="Q120:Q140" si="72">P120*O120</f>
        <v>0</v>
      </c>
      <c r="R120" s="92">
        <f t="shared" ref="R120:R140" si="73">P120</f>
        <v>0</v>
      </c>
      <c r="S120" s="18">
        <f t="shared" ref="S120:S140" si="74">Q120</f>
        <v>0</v>
      </c>
    </row>
    <row r="121" spans="1:19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71"/>
        <v>#DIV/0!</v>
      </c>
      <c r="H121" s="18" t="e">
        <f t="shared" si="71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72"/>
        <v>0</v>
      </c>
      <c r="R121" s="92">
        <f t="shared" si="73"/>
        <v>0</v>
      </c>
      <c r="S121" s="18">
        <f t="shared" si="74"/>
        <v>0</v>
      </c>
    </row>
    <row r="122" spans="1:19">
      <c r="A122" s="15"/>
      <c r="B122" s="56" t="s">
        <v>75</v>
      </c>
      <c r="C122" s="94"/>
      <c r="D122" s="95"/>
      <c r="E122" s="96"/>
      <c r="F122" s="95"/>
      <c r="G122" s="8" t="e">
        <f t="shared" si="71"/>
        <v>#DIV/0!</v>
      </c>
      <c r="H122" s="18" t="e">
        <f t="shared" si="71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72"/>
        <v>0</v>
      </c>
      <c r="R122" s="92">
        <f t="shared" si="73"/>
        <v>0</v>
      </c>
      <c r="S122" s="18">
        <f t="shared" si="74"/>
        <v>0</v>
      </c>
    </row>
    <row r="123" spans="1:19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71"/>
        <v>#DIV/0!</v>
      </c>
      <c r="H123" s="18" t="e">
        <f t="shared" si="71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72"/>
        <v>0</v>
      </c>
      <c r="R123" s="92">
        <f t="shared" si="73"/>
        <v>0</v>
      </c>
      <c r="S123" s="18">
        <f t="shared" si="74"/>
        <v>0</v>
      </c>
    </row>
    <row r="124" spans="1:19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71"/>
        <v>#DIV/0!</v>
      </c>
      <c r="H124" s="18" t="e">
        <f t="shared" si="71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72"/>
        <v>0</v>
      </c>
      <c r="R124" s="92">
        <f t="shared" si="73"/>
        <v>0</v>
      </c>
      <c r="S124" s="18">
        <f t="shared" si="74"/>
        <v>0</v>
      </c>
    </row>
    <row r="125" spans="1:19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71"/>
        <v>#DIV/0!</v>
      </c>
      <c r="H125" s="18" t="e">
        <f t="shared" si="71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72"/>
        <v>0</v>
      </c>
      <c r="R125" s="92">
        <f t="shared" si="73"/>
        <v>0</v>
      </c>
      <c r="S125" s="18">
        <f t="shared" si="74"/>
        <v>0</v>
      </c>
    </row>
    <row r="126" spans="1:19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71"/>
        <v>#DIV/0!</v>
      </c>
      <c r="H126" s="18" t="e">
        <f t="shared" si="71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72"/>
        <v>0</v>
      </c>
      <c r="R126" s="92">
        <f t="shared" si="73"/>
        <v>0</v>
      </c>
      <c r="S126" s="18">
        <f t="shared" si="74"/>
        <v>0</v>
      </c>
    </row>
    <row r="127" spans="1:19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71"/>
        <v>#DIV/0!</v>
      </c>
      <c r="H127" s="18" t="e">
        <f t="shared" si="71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72"/>
        <v>0</v>
      </c>
      <c r="R127" s="92">
        <f t="shared" si="73"/>
        <v>0</v>
      </c>
      <c r="S127" s="18">
        <f t="shared" si="74"/>
        <v>0</v>
      </c>
    </row>
    <row r="128" spans="1:19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71"/>
        <v>#DIV/0!</v>
      </c>
      <c r="H128" s="18" t="e">
        <f t="shared" si="71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72"/>
        <v>0</v>
      </c>
      <c r="R128" s="92">
        <f t="shared" si="73"/>
        <v>0</v>
      </c>
      <c r="S128" s="18">
        <f t="shared" si="74"/>
        <v>0</v>
      </c>
    </row>
    <row r="129" spans="1:19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71"/>
        <v>#DIV/0!</v>
      </c>
      <c r="H129" s="18" t="e">
        <f t="shared" si="71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72"/>
        <v>0</v>
      </c>
      <c r="R129" s="92">
        <f t="shared" si="73"/>
        <v>0</v>
      </c>
      <c r="S129" s="18">
        <f t="shared" si="74"/>
        <v>0</v>
      </c>
    </row>
    <row r="130" spans="1:19" ht="47.25">
      <c r="A130" s="8">
        <f t="shared" ref="A130:A138" si="75">+A129+0.01</f>
        <v>3.26</v>
      </c>
      <c r="B130" s="22" t="s">
        <v>83</v>
      </c>
      <c r="C130" s="17"/>
      <c r="D130" s="18"/>
      <c r="E130" s="19"/>
      <c r="F130" s="18"/>
      <c r="G130" s="8" t="e">
        <f t="shared" si="71"/>
        <v>#DIV/0!</v>
      </c>
      <c r="H130" s="18" t="e">
        <f t="shared" si="71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72"/>
        <v>0</v>
      </c>
      <c r="R130" s="92">
        <f t="shared" si="73"/>
        <v>0</v>
      </c>
      <c r="S130" s="18">
        <f t="shared" si="74"/>
        <v>0</v>
      </c>
    </row>
    <row r="131" spans="1:19" ht="31.5">
      <c r="A131" s="8">
        <f t="shared" si="75"/>
        <v>3.2699999999999996</v>
      </c>
      <c r="B131" s="51" t="s">
        <v>84</v>
      </c>
      <c r="C131" s="17"/>
      <c r="D131" s="18"/>
      <c r="E131" s="19"/>
      <c r="F131" s="18"/>
      <c r="G131" s="8" t="e">
        <f t="shared" si="71"/>
        <v>#DIV/0!</v>
      </c>
      <c r="H131" s="18" t="e">
        <f t="shared" si="71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72"/>
        <v>0</v>
      </c>
      <c r="R131" s="92">
        <f t="shared" si="73"/>
        <v>0</v>
      </c>
      <c r="S131" s="18">
        <f t="shared" si="74"/>
        <v>0</v>
      </c>
    </row>
    <row r="132" spans="1:19" ht="31.5">
      <c r="A132" s="8">
        <f t="shared" si="75"/>
        <v>3.2799999999999994</v>
      </c>
      <c r="B132" s="51" t="s">
        <v>85</v>
      </c>
      <c r="C132" s="17"/>
      <c r="D132" s="18"/>
      <c r="E132" s="19"/>
      <c r="F132" s="18"/>
      <c r="G132" s="8" t="e">
        <f t="shared" si="71"/>
        <v>#DIV/0!</v>
      </c>
      <c r="H132" s="18" t="e">
        <f t="shared" si="71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72"/>
        <v>0</v>
      </c>
      <c r="R132" s="92">
        <f t="shared" si="73"/>
        <v>0</v>
      </c>
      <c r="S132" s="18">
        <f t="shared" si="74"/>
        <v>0</v>
      </c>
    </row>
    <row r="133" spans="1:19" ht="31.5">
      <c r="A133" s="8">
        <f t="shared" si="75"/>
        <v>3.2899999999999991</v>
      </c>
      <c r="B133" s="51" t="s">
        <v>86</v>
      </c>
      <c r="C133" s="17"/>
      <c r="D133" s="18"/>
      <c r="E133" s="19"/>
      <c r="F133" s="18"/>
      <c r="G133" s="8" t="e">
        <f t="shared" si="71"/>
        <v>#DIV/0!</v>
      </c>
      <c r="H133" s="18" t="e">
        <f t="shared" si="71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72"/>
        <v>0</v>
      </c>
      <c r="R133" s="92">
        <f t="shared" si="73"/>
        <v>0</v>
      </c>
      <c r="S133" s="18">
        <f t="shared" si="74"/>
        <v>0</v>
      </c>
    </row>
    <row r="134" spans="1:19" ht="31.5">
      <c r="A134" s="8">
        <f t="shared" si="75"/>
        <v>3.2999999999999989</v>
      </c>
      <c r="B134" s="51" t="s">
        <v>87</v>
      </c>
      <c r="C134" s="17"/>
      <c r="D134" s="18"/>
      <c r="E134" s="19"/>
      <c r="F134" s="18"/>
      <c r="G134" s="8" t="e">
        <f t="shared" si="71"/>
        <v>#DIV/0!</v>
      </c>
      <c r="H134" s="18" t="e">
        <f t="shared" si="71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72"/>
        <v>0</v>
      </c>
      <c r="R134" s="92">
        <f t="shared" si="73"/>
        <v>0</v>
      </c>
      <c r="S134" s="18">
        <f t="shared" si="74"/>
        <v>0</v>
      </c>
    </row>
    <row r="135" spans="1:19" ht="31.5">
      <c r="A135" s="8">
        <f t="shared" si="75"/>
        <v>3.3099999999999987</v>
      </c>
      <c r="B135" s="51" t="s">
        <v>88</v>
      </c>
      <c r="C135" s="17"/>
      <c r="D135" s="18"/>
      <c r="E135" s="19"/>
      <c r="F135" s="18"/>
      <c r="G135" s="8" t="e">
        <f t="shared" si="71"/>
        <v>#DIV/0!</v>
      </c>
      <c r="H135" s="18" t="e">
        <f t="shared" si="71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72"/>
        <v>0</v>
      </c>
      <c r="R135" s="92">
        <f t="shared" si="73"/>
        <v>0</v>
      </c>
      <c r="S135" s="18">
        <f t="shared" si="74"/>
        <v>0</v>
      </c>
    </row>
    <row r="136" spans="1:19" ht="31.5">
      <c r="A136" s="8">
        <f t="shared" si="75"/>
        <v>3.3199999999999985</v>
      </c>
      <c r="B136" s="51" t="s">
        <v>89</v>
      </c>
      <c r="C136" s="17"/>
      <c r="D136" s="18"/>
      <c r="E136" s="19"/>
      <c r="F136" s="18"/>
      <c r="G136" s="8" t="e">
        <f t="shared" si="71"/>
        <v>#DIV/0!</v>
      </c>
      <c r="H136" s="18" t="e">
        <f t="shared" si="71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72"/>
        <v>0</v>
      </c>
      <c r="R136" s="92">
        <f t="shared" si="73"/>
        <v>0</v>
      </c>
      <c r="S136" s="18">
        <f t="shared" si="74"/>
        <v>0</v>
      </c>
    </row>
    <row r="137" spans="1:19" ht="31.5">
      <c r="A137" s="8">
        <f t="shared" si="75"/>
        <v>3.3299999999999983</v>
      </c>
      <c r="B137" s="51" t="s">
        <v>90</v>
      </c>
      <c r="C137" s="17"/>
      <c r="D137" s="18"/>
      <c r="E137" s="19"/>
      <c r="F137" s="18"/>
      <c r="G137" s="8" t="e">
        <f t="shared" si="71"/>
        <v>#DIV/0!</v>
      </c>
      <c r="H137" s="18" t="e">
        <f t="shared" si="71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72"/>
        <v>0</v>
      </c>
      <c r="R137" s="92">
        <f t="shared" si="73"/>
        <v>0</v>
      </c>
      <c r="S137" s="18">
        <f t="shared" si="74"/>
        <v>0</v>
      </c>
    </row>
    <row r="138" spans="1:19" ht="31.5">
      <c r="A138" s="8">
        <f t="shared" si="75"/>
        <v>3.3399999999999981</v>
      </c>
      <c r="B138" s="51" t="s">
        <v>91</v>
      </c>
      <c r="C138" s="17"/>
      <c r="D138" s="18"/>
      <c r="E138" s="19"/>
      <c r="F138" s="18"/>
      <c r="G138" s="8" t="e">
        <f t="shared" si="71"/>
        <v>#DIV/0!</v>
      </c>
      <c r="H138" s="18" t="e">
        <f t="shared" si="71"/>
        <v>#DIV/0!</v>
      </c>
      <c r="I138" s="22"/>
      <c r="J138" s="23"/>
      <c r="K138" s="22"/>
      <c r="L138" s="18"/>
      <c r="M138" s="22"/>
      <c r="N138" s="18"/>
      <c r="O138" s="21"/>
      <c r="P138" s="92"/>
      <c r="Q138" s="18">
        <f t="shared" si="72"/>
        <v>0</v>
      </c>
      <c r="R138" s="92">
        <f t="shared" si="73"/>
        <v>0</v>
      </c>
      <c r="S138" s="18">
        <f t="shared" si="74"/>
        <v>0</v>
      </c>
    </row>
    <row r="139" spans="1:19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71"/>
        <v>#DIV/0!</v>
      </c>
      <c r="H139" s="18" t="e">
        <f t="shared" si="71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72"/>
        <v>0</v>
      </c>
      <c r="R139" s="92">
        <f t="shared" si="73"/>
        <v>0</v>
      </c>
      <c r="S139" s="18">
        <f t="shared" si="74"/>
        <v>0</v>
      </c>
    </row>
    <row r="140" spans="1:19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71"/>
        <v>#DIV/0!</v>
      </c>
      <c r="H140" s="18" t="e">
        <f t="shared" si="71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72"/>
        <v>0</v>
      </c>
      <c r="R140" s="92">
        <f t="shared" si="73"/>
        <v>0</v>
      </c>
      <c r="S140" s="18">
        <f t="shared" si="74"/>
        <v>0</v>
      </c>
    </row>
    <row r="141" spans="1:19" s="50" customFormat="1">
      <c r="A141" s="46"/>
      <c r="B141" s="82" t="s">
        <v>65</v>
      </c>
      <c r="C141" s="83">
        <f>C139</f>
        <v>0</v>
      </c>
      <c r="D141" s="84">
        <f t="shared" ref="D141:F141" si="76">SUM(D119:D140)</f>
        <v>0</v>
      </c>
      <c r="E141" s="83">
        <f>E139</f>
        <v>0</v>
      </c>
      <c r="F141" s="84">
        <f t="shared" si="76"/>
        <v>0</v>
      </c>
      <c r="G141" s="82"/>
      <c r="H141" s="82"/>
      <c r="I141" s="83">
        <f t="shared" ref="I141:L141" si="77">SUM(I119:I140)</f>
        <v>0</v>
      </c>
      <c r="J141" s="84">
        <f t="shared" si="77"/>
        <v>0</v>
      </c>
      <c r="K141" s="83">
        <f t="shared" si="77"/>
        <v>0</v>
      </c>
      <c r="L141" s="84">
        <f t="shared" si="77"/>
        <v>0</v>
      </c>
      <c r="M141" s="85">
        <f t="shared" ref="M141:N141" si="78">SUM(M119:M140)</f>
        <v>0</v>
      </c>
      <c r="N141" s="84">
        <f t="shared" si="78"/>
        <v>0</v>
      </c>
      <c r="O141" s="88"/>
      <c r="P141" s="276">
        <f>P139</f>
        <v>0</v>
      </c>
      <c r="Q141" s="84">
        <f t="shared" ref="Q141:S141" si="79">SUM(Q119:Q140)</f>
        <v>0</v>
      </c>
      <c r="R141" s="276">
        <f>R119</f>
        <v>0</v>
      </c>
      <c r="S141" s="84">
        <f t="shared" si="79"/>
        <v>0</v>
      </c>
    </row>
    <row r="142" spans="1:19" s="50" customFormat="1">
      <c r="A142" s="46"/>
      <c r="B142" s="86" t="s">
        <v>94</v>
      </c>
      <c r="C142" s="83">
        <f>C141+C117</f>
        <v>0</v>
      </c>
      <c r="D142" s="84">
        <f t="shared" ref="D142:F142" si="80">D141+D117</f>
        <v>0</v>
      </c>
      <c r="E142" s="83">
        <f t="shared" si="80"/>
        <v>0</v>
      </c>
      <c r="F142" s="84">
        <f t="shared" si="80"/>
        <v>0</v>
      </c>
      <c r="G142" s="86"/>
      <c r="H142" s="86"/>
      <c r="I142" s="83">
        <f t="shared" ref="I142:L142" si="81">I141+I117</f>
        <v>0</v>
      </c>
      <c r="J142" s="84">
        <f t="shared" si="81"/>
        <v>0</v>
      </c>
      <c r="K142" s="83">
        <f t="shared" si="81"/>
        <v>0</v>
      </c>
      <c r="L142" s="84">
        <f t="shared" si="81"/>
        <v>0</v>
      </c>
      <c r="M142" s="85">
        <f t="shared" ref="M142:N142" si="82">M117+M141</f>
        <v>0</v>
      </c>
      <c r="N142" s="84">
        <f t="shared" si="82"/>
        <v>0</v>
      </c>
      <c r="O142" s="88"/>
      <c r="P142" s="276">
        <f>P141</f>
        <v>0</v>
      </c>
      <c r="Q142" s="84">
        <f t="shared" ref="Q142:S142" si="83">Q141+Q117</f>
        <v>0</v>
      </c>
      <c r="R142" s="276">
        <f>R141</f>
        <v>0</v>
      </c>
      <c r="S142" s="84">
        <f t="shared" si="83"/>
        <v>0</v>
      </c>
    </row>
    <row r="143" spans="1:19" s="50" customFormat="1">
      <c r="A143" s="46"/>
      <c r="B143" s="89" t="s">
        <v>100</v>
      </c>
      <c r="C143" s="83">
        <f>C142+C110</f>
        <v>0</v>
      </c>
      <c r="D143" s="84">
        <f t="shared" ref="D143:F143" si="84">D142+D110</f>
        <v>0</v>
      </c>
      <c r="E143" s="83">
        <f t="shared" si="84"/>
        <v>0</v>
      </c>
      <c r="F143" s="84">
        <f t="shared" si="84"/>
        <v>0</v>
      </c>
      <c r="G143" s="89"/>
      <c r="H143" s="89"/>
      <c r="I143" s="83">
        <f t="shared" ref="I143:L143" si="85">I142+I110</f>
        <v>0</v>
      </c>
      <c r="J143" s="84">
        <f t="shared" si="85"/>
        <v>0</v>
      </c>
      <c r="K143" s="83">
        <f t="shared" si="85"/>
        <v>0</v>
      </c>
      <c r="L143" s="84">
        <f t="shared" si="85"/>
        <v>0</v>
      </c>
      <c r="M143" s="85">
        <f t="shared" ref="M143:N143" si="86">M110+M142</f>
        <v>0</v>
      </c>
      <c r="N143" s="84">
        <f t="shared" si="86"/>
        <v>0</v>
      </c>
      <c r="O143" s="88"/>
      <c r="P143" s="276">
        <f t="shared" ref="P143:S143" si="87">P142+P110</f>
        <v>0</v>
      </c>
      <c r="Q143" s="84">
        <f t="shared" si="87"/>
        <v>0</v>
      </c>
      <c r="R143" s="276">
        <f t="shared" si="87"/>
        <v>0</v>
      </c>
      <c r="S143" s="84">
        <f t="shared" si="87"/>
        <v>0</v>
      </c>
    </row>
    <row r="144" spans="1:19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0"/>
      <c r="Q144" s="11"/>
      <c r="R144" s="310"/>
      <c r="S144" s="11"/>
    </row>
    <row r="145" spans="1:19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/>
      <c r="Q145" s="18">
        <f>P145*O145</f>
        <v>0</v>
      </c>
      <c r="R145" s="92">
        <f>P145</f>
        <v>0</v>
      </c>
      <c r="S145" s="18">
        <f>Q145</f>
        <v>0</v>
      </c>
    </row>
    <row r="146" spans="1:19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>P146*O146</f>
        <v>0</v>
      </c>
      <c r="R146" s="92">
        <f>P146</f>
        <v>0</v>
      </c>
      <c r="S146" s="18">
        <f>Q146</f>
        <v>0</v>
      </c>
    </row>
    <row r="147" spans="1:19" s="50" customFormat="1">
      <c r="A147" s="46"/>
      <c r="B147" s="82" t="s">
        <v>104</v>
      </c>
      <c r="C147" s="83">
        <f>SUM(C145:C146)</f>
        <v>0</v>
      </c>
      <c r="D147" s="84">
        <f t="shared" ref="D147:F147" si="88">SUM(D145:D146)</f>
        <v>0</v>
      </c>
      <c r="E147" s="83">
        <f t="shared" si="88"/>
        <v>0</v>
      </c>
      <c r="F147" s="84">
        <f t="shared" si="88"/>
        <v>0</v>
      </c>
      <c r="G147" s="82"/>
      <c r="H147" s="82"/>
      <c r="I147" s="83">
        <f t="shared" ref="I147:L147" si="89">SUM(I145:I146)</f>
        <v>0</v>
      </c>
      <c r="J147" s="84">
        <f t="shared" si="89"/>
        <v>0</v>
      </c>
      <c r="K147" s="83">
        <f t="shared" si="89"/>
        <v>0</v>
      </c>
      <c r="L147" s="84">
        <f t="shared" si="89"/>
        <v>0</v>
      </c>
      <c r="M147" s="82">
        <f t="shared" ref="M147:N147" si="90">SUM(M145:M146)</f>
        <v>0</v>
      </c>
      <c r="N147" s="84">
        <f t="shared" si="90"/>
        <v>0</v>
      </c>
      <c r="O147" s="88"/>
      <c r="P147" s="276">
        <f t="shared" ref="P147:S147" si="91">SUM(P145:P146)</f>
        <v>0</v>
      </c>
      <c r="Q147" s="84">
        <f t="shared" si="91"/>
        <v>0</v>
      </c>
      <c r="R147" s="276">
        <f t="shared" si="91"/>
        <v>0</v>
      </c>
      <c r="S147" s="84">
        <f t="shared" si="91"/>
        <v>0</v>
      </c>
    </row>
    <row r="148" spans="1:19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11"/>
      <c r="R148" s="115"/>
      <c r="S148" s="111"/>
    </row>
    <row r="149" spans="1:19">
      <c r="A149" s="108"/>
      <c r="B149" s="109" t="s">
        <v>106</v>
      </c>
      <c r="C149" s="112">
        <f>[14]adilabad!AA149</f>
        <v>0</v>
      </c>
      <c r="D149" s="111">
        <f>[14]adilabad!AB149</f>
        <v>0</v>
      </c>
      <c r="E149" s="112"/>
      <c r="F149" s="111"/>
      <c r="G149" s="109"/>
      <c r="H149" s="109"/>
      <c r="I149" s="109"/>
      <c r="J149" s="113"/>
      <c r="K149" s="115"/>
      <c r="L149" s="111"/>
      <c r="M149" s="115">
        <f>M148</f>
        <v>0</v>
      </c>
      <c r="N149" s="111">
        <f>N148</f>
        <v>0</v>
      </c>
      <c r="O149" s="114"/>
      <c r="P149" s="115"/>
      <c r="Q149" s="111"/>
      <c r="R149" s="115"/>
      <c r="S149" s="111"/>
    </row>
    <row r="150" spans="1:19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0"/>
      <c r="Q150" s="11"/>
      <c r="R150" s="310"/>
      <c r="S150" s="11"/>
    </row>
    <row r="151" spans="1:19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0"/>
      <c r="Q151" s="11"/>
      <c r="R151" s="310"/>
      <c r="S151" s="11"/>
    </row>
    <row r="152" spans="1:19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92">E152/C152*100</f>
        <v>#DIV/0!</v>
      </c>
      <c r="H152" s="18" t="e">
        <f t="shared" si="92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>P152*O152</f>
        <v>0</v>
      </c>
      <c r="R152" s="92">
        <f>P152</f>
        <v>0</v>
      </c>
      <c r="S152" s="18">
        <f>Q152</f>
        <v>0</v>
      </c>
    </row>
    <row r="153" spans="1:19">
      <c r="A153" s="8"/>
      <c r="B153" s="16" t="s">
        <v>110</v>
      </c>
      <c r="C153" s="17"/>
      <c r="D153" s="18">
        <f t="shared" ref="D153:D155" si="93">C153*O153</f>
        <v>0</v>
      </c>
      <c r="E153" s="19"/>
      <c r="F153" s="18"/>
      <c r="G153" s="8" t="e">
        <f t="shared" si="92"/>
        <v>#DIV/0!</v>
      </c>
      <c r="H153" s="18" t="e">
        <f t="shared" si="92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ref="Q153:Q155" si="94">P153*O153</f>
        <v>0</v>
      </c>
      <c r="R153" s="92">
        <f t="shared" ref="R153:R155" si="95">P153</f>
        <v>0</v>
      </c>
      <c r="S153" s="18">
        <f t="shared" ref="S153:S155" si="96">Q153</f>
        <v>0</v>
      </c>
    </row>
    <row r="154" spans="1:19">
      <c r="A154" s="8"/>
      <c r="B154" s="16" t="s">
        <v>111</v>
      </c>
      <c r="C154" s="17"/>
      <c r="D154" s="18">
        <f t="shared" si="93"/>
        <v>0</v>
      </c>
      <c r="E154" s="19"/>
      <c r="F154" s="18"/>
      <c r="G154" s="8" t="e">
        <f t="shared" si="92"/>
        <v>#DIV/0!</v>
      </c>
      <c r="H154" s="18" t="e">
        <f t="shared" si="92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94"/>
        <v>0</v>
      </c>
      <c r="R154" s="92">
        <f t="shared" si="95"/>
        <v>0</v>
      </c>
      <c r="S154" s="18">
        <f t="shared" si="96"/>
        <v>0</v>
      </c>
    </row>
    <row r="155" spans="1:19">
      <c r="A155" s="8"/>
      <c r="B155" s="16" t="s">
        <v>112</v>
      </c>
      <c r="C155" s="17"/>
      <c r="D155" s="18">
        <f t="shared" si="93"/>
        <v>0</v>
      </c>
      <c r="E155" s="19"/>
      <c r="F155" s="18"/>
      <c r="G155" s="8" t="e">
        <f t="shared" si="92"/>
        <v>#DIV/0!</v>
      </c>
      <c r="H155" s="18" t="e">
        <f t="shared" si="92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94"/>
        <v>0</v>
      </c>
      <c r="R155" s="92">
        <f t="shared" si="95"/>
        <v>0</v>
      </c>
      <c r="S155" s="18">
        <f t="shared" si="96"/>
        <v>0</v>
      </c>
    </row>
    <row r="156" spans="1:19" s="50" customFormat="1">
      <c r="A156" s="46"/>
      <c r="B156" s="82" t="s">
        <v>104</v>
      </c>
      <c r="C156" s="83">
        <f>SUM(C152:C155)</f>
        <v>0</v>
      </c>
      <c r="D156" s="84">
        <f t="shared" ref="D156:F156" si="97">SUM(D152:D155)</f>
        <v>0</v>
      </c>
      <c r="E156" s="83">
        <f t="shared" si="97"/>
        <v>0</v>
      </c>
      <c r="F156" s="84">
        <f t="shared" si="97"/>
        <v>0</v>
      </c>
      <c r="G156" s="82"/>
      <c r="H156" s="82"/>
      <c r="I156" s="83">
        <f t="shared" ref="I156:L156" si="98">SUM(I152:I155)</f>
        <v>0</v>
      </c>
      <c r="J156" s="84">
        <f t="shared" si="98"/>
        <v>0</v>
      </c>
      <c r="K156" s="83">
        <f t="shared" si="98"/>
        <v>0</v>
      </c>
      <c r="L156" s="84">
        <f t="shared" si="98"/>
        <v>0</v>
      </c>
      <c r="M156" s="82">
        <f t="shared" ref="M156:N156" si="99">SUM(M152:M155)</f>
        <v>0</v>
      </c>
      <c r="N156" s="84">
        <f t="shared" si="99"/>
        <v>0</v>
      </c>
      <c r="O156" s="88"/>
      <c r="P156" s="276">
        <f t="shared" ref="P156:S156" si="100">SUM(P152:P155)</f>
        <v>0</v>
      </c>
      <c r="Q156" s="84">
        <f t="shared" si="100"/>
        <v>0</v>
      </c>
      <c r="R156" s="276">
        <f t="shared" si="100"/>
        <v>0</v>
      </c>
      <c r="S156" s="84">
        <f t="shared" si="100"/>
        <v>0</v>
      </c>
    </row>
    <row r="157" spans="1:19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0"/>
      <c r="Q157" s="11"/>
      <c r="R157" s="310"/>
      <c r="S157" s="11"/>
    </row>
    <row r="158" spans="1:19">
      <c r="A158" s="8"/>
      <c r="B158" s="16" t="s">
        <v>109</v>
      </c>
      <c r="C158" s="17"/>
      <c r="D158" s="18">
        <f t="shared" ref="D158:D161" si="101">C158*O158</f>
        <v>0</v>
      </c>
      <c r="E158" s="19"/>
      <c r="F158" s="18"/>
      <c r="G158" s="8" t="e">
        <f t="shared" ref="G158:H161" si="102">E158/C158*100</f>
        <v>#DIV/0!</v>
      </c>
      <c r="H158" s="18" t="e">
        <f t="shared" si="102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03">P158*O158</f>
        <v>0</v>
      </c>
      <c r="R158" s="92">
        <f t="shared" ref="R158:R161" si="104">P158</f>
        <v>0</v>
      </c>
      <c r="S158" s="18">
        <f t="shared" ref="S158:S161" si="105">Q158</f>
        <v>0</v>
      </c>
    </row>
    <row r="159" spans="1:19">
      <c r="A159" s="8"/>
      <c r="B159" s="16" t="s">
        <v>110</v>
      </c>
      <c r="C159" s="17"/>
      <c r="D159" s="18">
        <f t="shared" si="101"/>
        <v>0</v>
      </c>
      <c r="E159" s="19"/>
      <c r="F159" s="18"/>
      <c r="G159" s="8" t="e">
        <f t="shared" si="102"/>
        <v>#DIV/0!</v>
      </c>
      <c r="H159" s="18" t="e">
        <f t="shared" si="102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03"/>
        <v>0</v>
      </c>
      <c r="R159" s="92">
        <f t="shared" si="104"/>
        <v>0</v>
      </c>
      <c r="S159" s="18">
        <f t="shared" si="105"/>
        <v>0</v>
      </c>
    </row>
    <row r="160" spans="1:19">
      <c r="A160" s="8"/>
      <c r="B160" s="16" t="s">
        <v>111</v>
      </c>
      <c r="C160" s="17"/>
      <c r="D160" s="18">
        <f t="shared" si="101"/>
        <v>0</v>
      </c>
      <c r="E160" s="19"/>
      <c r="F160" s="18"/>
      <c r="G160" s="8" t="e">
        <f t="shared" si="102"/>
        <v>#DIV/0!</v>
      </c>
      <c r="H160" s="18" t="e">
        <f t="shared" si="102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03"/>
        <v>0</v>
      </c>
      <c r="R160" s="92">
        <f t="shared" si="104"/>
        <v>0</v>
      </c>
      <c r="S160" s="18">
        <f t="shared" si="105"/>
        <v>0</v>
      </c>
    </row>
    <row r="161" spans="1:19">
      <c r="A161" s="8"/>
      <c r="B161" s="16" t="s">
        <v>112</v>
      </c>
      <c r="C161" s="17"/>
      <c r="D161" s="18">
        <f t="shared" si="101"/>
        <v>0</v>
      </c>
      <c r="E161" s="19"/>
      <c r="F161" s="18"/>
      <c r="G161" s="8" t="e">
        <f t="shared" si="102"/>
        <v>#DIV/0!</v>
      </c>
      <c r="H161" s="18" t="e">
        <f t="shared" si="102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03"/>
        <v>0</v>
      </c>
      <c r="R161" s="92">
        <f t="shared" si="104"/>
        <v>0</v>
      </c>
      <c r="S161" s="18">
        <f t="shared" si="105"/>
        <v>0</v>
      </c>
    </row>
    <row r="162" spans="1:19" s="50" customFormat="1">
      <c r="A162" s="46"/>
      <c r="B162" s="82" t="s">
        <v>104</v>
      </c>
      <c r="C162" s="116">
        <f>SUM(C158:C161)</f>
        <v>0</v>
      </c>
      <c r="D162" s="117">
        <f t="shared" ref="D162:F162" si="106">SUM(D158:D161)</f>
        <v>0</v>
      </c>
      <c r="E162" s="116">
        <f t="shared" si="106"/>
        <v>0</v>
      </c>
      <c r="F162" s="117">
        <f t="shared" si="106"/>
        <v>0</v>
      </c>
      <c r="G162" s="82"/>
      <c r="H162" s="82"/>
      <c r="I162" s="116">
        <f t="shared" ref="I162:L162" si="107">SUM(I158:I161)</f>
        <v>0</v>
      </c>
      <c r="J162" s="117">
        <f t="shared" si="107"/>
        <v>0</v>
      </c>
      <c r="K162" s="116">
        <f t="shared" si="107"/>
        <v>0</v>
      </c>
      <c r="L162" s="117">
        <f t="shared" si="107"/>
        <v>0</v>
      </c>
      <c r="M162" s="82">
        <f t="shared" ref="M162:N162" si="108">SUM(M158:M161)</f>
        <v>0</v>
      </c>
      <c r="N162" s="84">
        <f t="shared" si="108"/>
        <v>0</v>
      </c>
      <c r="O162" s="88"/>
      <c r="P162" s="295">
        <f t="shared" ref="P162:S162" si="109">SUM(P158:P161)</f>
        <v>0</v>
      </c>
      <c r="Q162" s="117">
        <f t="shared" si="109"/>
        <v>0</v>
      </c>
      <c r="R162" s="295">
        <f t="shared" si="109"/>
        <v>0</v>
      </c>
      <c r="S162" s="117">
        <f t="shared" si="109"/>
        <v>0</v>
      </c>
    </row>
    <row r="163" spans="1:19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0"/>
      <c r="Q163" s="11"/>
      <c r="R163" s="310"/>
      <c r="S163" s="11"/>
    </row>
    <row r="164" spans="1:19">
      <c r="A164" s="8"/>
      <c r="B164" s="16" t="s">
        <v>109</v>
      </c>
      <c r="C164" s="17"/>
      <c r="D164" s="18">
        <f t="shared" ref="D164:D167" si="110">C164*O164</f>
        <v>0</v>
      </c>
      <c r="E164" s="19"/>
      <c r="F164" s="18"/>
      <c r="G164" s="8" t="e">
        <f t="shared" ref="G164:H167" si="111">E164/C164*100</f>
        <v>#DIV/0!</v>
      </c>
      <c r="H164" s="18" t="e">
        <f t="shared" si="111"/>
        <v>#DIV/0!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12">P164*O164</f>
        <v>0</v>
      </c>
      <c r="R164" s="92">
        <f t="shared" ref="R164:R167" si="113">P164</f>
        <v>0</v>
      </c>
      <c r="S164" s="18">
        <f t="shared" ref="S164:S167" si="114">Q164</f>
        <v>0</v>
      </c>
    </row>
    <row r="165" spans="1:19">
      <c r="A165" s="8"/>
      <c r="B165" s="16" t="s">
        <v>110</v>
      </c>
      <c r="C165" s="17"/>
      <c r="D165" s="18">
        <f t="shared" si="110"/>
        <v>0</v>
      </c>
      <c r="E165" s="19"/>
      <c r="F165" s="18"/>
      <c r="G165" s="8" t="e">
        <f t="shared" si="111"/>
        <v>#DIV/0!</v>
      </c>
      <c r="H165" s="18" t="e">
        <f t="shared" si="111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12"/>
        <v>0</v>
      </c>
      <c r="R165" s="92">
        <f t="shared" si="113"/>
        <v>0</v>
      </c>
      <c r="S165" s="18">
        <f t="shared" si="114"/>
        <v>0</v>
      </c>
    </row>
    <row r="166" spans="1:19">
      <c r="A166" s="8"/>
      <c r="B166" s="16" t="s">
        <v>111</v>
      </c>
      <c r="C166" s="17"/>
      <c r="D166" s="18">
        <f t="shared" si="110"/>
        <v>0</v>
      </c>
      <c r="E166" s="19"/>
      <c r="F166" s="18"/>
      <c r="G166" s="8" t="e">
        <f t="shared" si="111"/>
        <v>#DIV/0!</v>
      </c>
      <c r="H166" s="18" t="e">
        <f t="shared" si="111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/>
      <c r="Q166" s="18">
        <f t="shared" si="112"/>
        <v>0</v>
      </c>
      <c r="R166" s="92">
        <f t="shared" si="113"/>
        <v>0</v>
      </c>
      <c r="S166" s="18">
        <f t="shared" si="114"/>
        <v>0</v>
      </c>
    </row>
    <row r="167" spans="1:19">
      <c r="A167" s="8"/>
      <c r="B167" s="16" t="s">
        <v>112</v>
      </c>
      <c r="C167" s="17"/>
      <c r="D167" s="18">
        <f t="shared" si="110"/>
        <v>0</v>
      </c>
      <c r="E167" s="19"/>
      <c r="F167" s="18"/>
      <c r="G167" s="8" t="e">
        <f t="shared" si="111"/>
        <v>#DIV/0!</v>
      </c>
      <c r="H167" s="18" t="e">
        <f t="shared" si="111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12"/>
        <v>0</v>
      </c>
      <c r="R167" s="92">
        <f t="shared" si="113"/>
        <v>0</v>
      </c>
      <c r="S167" s="18">
        <f t="shared" si="114"/>
        <v>0</v>
      </c>
    </row>
    <row r="168" spans="1:19" s="50" customFormat="1">
      <c r="A168" s="46"/>
      <c r="B168" s="82" t="s">
        <v>104</v>
      </c>
      <c r="C168" s="83">
        <f>SUM(C164:C167)</f>
        <v>0</v>
      </c>
      <c r="D168" s="84">
        <f t="shared" ref="D168:F168" si="115">SUM(D164:D167)</f>
        <v>0</v>
      </c>
      <c r="E168" s="83">
        <f t="shared" si="115"/>
        <v>0</v>
      </c>
      <c r="F168" s="84">
        <f t="shared" si="115"/>
        <v>0</v>
      </c>
      <c r="G168" s="82"/>
      <c r="H168" s="82"/>
      <c r="I168" s="83">
        <f t="shared" ref="I168:L168" si="116">SUM(I164:I167)</f>
        <v>0</v>
      </c>
      <c r="J168" s="84">
        <f t="shared" si="116"/>
        <v>0</v>
      </c>
      <c r="K168" s="83">
        <f t="shared" si="116"/>
        <v>0</v>
      </c>
      <c r="L168" s="84">
        <f t="shared" si="116"/>
        <v>0</v>
      </c>
      <c r="M168" s="82">
        <f t="shared" ref="M168:N168" si="117">SUM(M164:M167)</f>
        <v>0</v>
      </c>
      <c r="N168" s="84">
        <f t="shared" si="117"/>
        <v>0</v>
      </c>
      <c r="O168" s="88"/>
      <c r="P168" s="276">
        <f t="shared" ref="P168:S168" si="118">SUM(P164:P167)</f>
        <v>0</v>
      </c>
      <c r="Q168" s="84">
        <f t="shared" si="118"/>
        <v>0</v>
      </c>
      <c r="R168" s="276">
        <f t="shared" si="118"/>
        <v>0</v>
      </c>
      <c r="S168" s="84">
        <f t="shared" si="118"/>
        <v>0</v>
      </c>
    </row>
    <row r="169" spans="1:19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0"/>
      <c r="Q169" s="11"/>
      <c r="R169" s="310"/>
      <c r="S169" s="11"/>
    </row>
    <row r="170" spans="1:19">
      <c r="A170" s="8"/>
      <c r="B170" s="16" t="s">
        <v>109</v>
      </c>
      <c r="C170" s="17"/>
      <c r="D170" s="18">
        <f t="shared" ref="D170:D173" si="119">C170*O170</f>
        <v>0</v>
      </c>
      <c r="E170" s="19"/>
      <c r="F170" s="18"/>
      <c r="G170" s="8" t="e">
        <f t="shared" ref="G170:H173" si="120">E170/C170*100</f>
        <v>#DIV/0!</v>
      </c>
      <c r="H170" s="18" t="e">
        <f t="shared" si="120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/>
      <c r="Q170" s="18">
        <f t="shared" ref="Q170:Q173" si="121">P170*O170</f>
        <v>0</v>
      </c>
      <c r="R170" s="92">
        <f t="shared" ref="R170:R173" si="122">P170</f>
        <v>0</v>
      </c>
      <c r="S170" s="18">
        <f t="shared" ref="S170:S173" si="123">Q170</f>
        <v>0</v>
      </c>
    </row>
    <row r="171" spans="1:19">
      <c r="A171" s="8"/>
      <c r="B171" s="16" t="s">
        <v>110</v>
      </c>
      <c r="C171" s="17"/>
      <c r="D171" s="18">
        <f t="shared" si="119"/>
        <v>0</v>
      </c>
      <c r="E171" s="19"/>
      <c r="F171" s="18"/>
      <c r="G171" s="8" t="e">
        <f t="shared" si="120"/>
        <v>#DIV/0!</v>
      </c>
      <c r="H171" s="18" t="e">
        <f t="shared" si="120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21"/>
        <v>0</v>
      </c>
      <c r="R171" s="92">
        <f t="shared" si="122"/>
        <v>0</v>
      </c>
      <c r="S171" s="18">
        <f t="shared" si="123"/>
        <v>0</v>
      </c>
    </row>
    <row r="172" spans="1:19">
      <c r="A172" s="8"/>
      <c r="B172" s="16" t="s">
        <v>111</v>
      </c>
      <c r="C172" s="17"/>
      <c r="D172" s="18">
        <f t="shared" si="119"/>
        <v>0</v>
      </c>
      <c r="E172" s="19"/>
      <c r="F172" s="18"/>
      <c r="G172" s="8" t="e">
        <f t="shared" si="120"/>
        <v>#DIV/0!</v>
      </c>
      <c r="H172" s="18" t="e">
        <f t="shared" si="120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/>
      <c r="Q172" s="18">
        <f t="shared" si="121"/>
        <v>0</v>
      </c>
      <c r="R172" s="92">
        <f t="shared" si="122"/>
        <v>0</v>
      </c>
      <c r="S172" s="18">
        <f t="shared" si="123"/>
        <v>0</v>
      </c>
    </row>
    <row r="173" spans="1:19">
      <c r="A173" s="8"/>
      <c r="B173" s="16" t="s">
        <v>112</v>
      </c>
      <c r="C173" s="17"/>
      <c r="D173" s="18">
        <f t="shared" si="119"/>
        <v>0</v>
      </c>
      <c r="E173" s="19"/>
      <c r="F173" s="18"/>
      <c r="G173" s="8" t="e">
        <f t="shared" si="120"/>
        <v>#DIV/0!</v>
      </c>
      <c r="H173" s="18" t="e">
        <f t="shared" si="120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21"/>
        <v>0</v>
      </c>
      <c r="R173" s="92">
        <f t="shared" si="122"/>
        <v>0</v>
      </c>
      <c r="S173" s="18">
        <f t="shared" si="123"/>
        <v>0</v>
      </c>
    </row>
    <row r="174" spans="1:19" s="50" customFormat="1">
      <c r="A174" s="46"/>
      <c r="B174" s="82" t="s">
        <v>104</v>
      </c>
      <c r="C174" s="83">
        <f>SUM(C170:C173)</f>
        <v>0</v>
      </c>
      <c r="D174" s="84">
        <f t="shared" ref="D174:F174" si="124">SUM(D170:D173)</f>
        <v>0</v>
      </c>
      <c r="E174" s="83">
        <f t="shared" si="124"/>
        <v>0</v>
      </c>
      <c r="F174" s="84">
        <f t="shared" si="124"/>
        <v>0</v>
      </c>
      <c r="G174" s="82"/>
      <c r="H174" s="82"/>
      <c r="I174" s="83">
        <f t="shared" ref="I174:L174" si="125">SUM(I170:I173)</f>
        <v>0</v>
      </c>
      <c r="J174" s="84">
        <f t="shared" si="125"/>
        <v>0</v>
      </c>
      <c r="K174" s="83">
        <f t="shared" si="125"/>
        <v>0</v>
      </c>
      <c r="L174" s="84">
        <f t="shared" si="125"/>
        <v>0</v>
      </c>
      <c r="M174" s="82">
        <f t="shared" ref="M174:N174" si="126">SUM(M170:M173)</f>
        <v>0</v>
      </c>
      <c r="N174" s="84">
        <f t="shared" si="126"/>
        <v>0</v>
      </c>
      <c r="O174" s="88"/>
      <c r="P174" s="276">
        <f t="shared" ref="P174:S174" si="127">SUM(P170:P173)</f>
        <v>0</v>
      </c>
      <c r="Q174" s="84">
        <f t="shared" si="127"/>
        <v>0</v>
      </c>
      <c r="R174" s="276">
        <f t="shared" si="127"/>
        <v>0</v>
      </c>
      <c r="S174" s="84">
        <f t="shared" si="127"/>
        <v>0</v>
      </c>
    </row>
    <row r="175" spans="1:19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0"/>
      <c r="Q175" s="11"/>
      <c r="R175" s="310"/>
      <c r="S175" s="11"/>
    </row>
    <row r="176" spans="1:19">
      <c r="A176" s="8"/>
      <c r="B176" s="16" t="s">
        <v>109</v>
      </c>
      <c r="C176" s="17"/>
      <c r="D176" s="18">
        <f t="shared" ref="D176:D179" si="128">C176*O176</f>
        <v>0</v>
      </c>
      <c r="E176" s="19"/>
      <c r="F176" s="18"/>
      <c r="G176" s="8" t="e">
        <f t="shared" ref="G176:H179" si="129">E176/C176*100</f>
        <v>#DIV/0!</v>
      </c>
      <c r="H176" s="18" t="e">
        <f t="shared" si="129"/>
        <v>#DIV/0!</v>
      </c>
      <c r="I176" s="16"/>
      <c r="J176" s="20"/>
      <c r="K176" s="16"/>
      <c r="L176" s="18"/>
      <c r="M176" s="16"/>
      <c r="N176" s="18"/>
      <c r="O176" s="21">
        <v>0.06</v>
      </c>
      <c r="P176" s="92"/>
      <c r="Q176" s="18">
        <f t="shared" ref="Q176:Q179" si="130">P176*O176</f>
        <v>0</v>
      </c>
      <c r="R176" s="92">
        <f t="shared" ref="R176:R179" si="131">P176</f>
        <v>0</v>
      </c>
      <c r="S176" s="18">
        <f t="shared" ref="S176:S179" si="132">Q176</f>
        <v>0</v>
      </c>
    </row>
    <row r="177" spans="1:19">
      <c r="A177" s="8"/>
      <c r="B177" s="16" t="s">
        <v>117</v>
      </c>
      <c r="C177" s="17"/>
      <c r="D177" s="18">
        <f t="shared" si="128"/>
        <v>0</v>
      </c>
      <c r="E177" s="19"/>
      <c r="F177" s="18"/>
      <c r="G177" s="8" t="e">
        <f t="shared" si="129"/>
        <v>#DIV/0!</v>
      </c>
      <c r="H177" s="18" t="e">
        <f t="shared" si="129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130"/>
        <v>0</v>
      </c>
      <c r="R177" s="92">
        <f t="shared" si="131"/>
        <v>0</v>
      </c>
      <c r="S177" s="18">
        <f t="shared" si="132"/>
        <v>0</v>
      </c>
    </row>
    <row r="178" spans="1:19">
      <c r="A178" s="8"/>
      <c r="B178" s="16" t="s">
        <v>111</v>
      </c>
      <c r="C178" s="17"/>
      <c r="D178" s="18">
        <f t="shared" si="128"/>
        <v>0</v>
      </c>
      <c r="E178" s="19"/>
      <c r="F178" s="18"/>
      <c r="G178" s="8" t="e">
        <f t="shared" si="129"/>
        <v>#DIV/0!</v>
      </c>
      <c r="H178" s="18" t="e">
        <f t="shared" si="129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130"/>
        <v>0</v>
      </c>
      <c r="R178" s="92">
        <f t="shared" si="131"/>
        <v>0</v>
      </c>
      <c r="S178" s="18">
        <f t="shared" si="132"/>
        <v>0</v>
      </c>
    </row>
    <row r="179" spans="1:19">
      <c r="A179" s="8"/>
      <c r="B179" s="16" t="s">
        <v>112</v>
      </c>
      <c r="C179" s="17"/>
      <c r="D179" s="18">
        <f t="shared" si="128"/>
        <v>0</v>
      </c>
      <c r="E179" s="19"/>
      <c r="F179" s="18"/>
      <c r="G179" s="8" t="e">
        <f t="shared" si="129"/>
        <v>#DIV/0!</v>
      </c>
      <c r="H179" s="18" t="e">
        <f t="shared" si="129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130"/>
        <v>0</v>
      </c>
      <c r="R179" s="92">
        <f t="shared" si="131"/>
        <v>0</v>
      </c>
      <c r="S179" s="18">
        <f t="shared" si="132"/>
        <v>0</v>
      </c>
    </row>
    <row r="180" spans="1:19" s="50" customFormat="1">
      <c r="A180" s="46"/>
      <c r="B180" s="82" t="s">
        <v>106</v>
      </c>
      <c r="C180" s="83">
        <f>SUM(C176:C179)</f>
        <v>0</v>
      </c>
      <c r="D180" s="84">
        <f t="shared" ref="D180:F180" si="133">SUM(D176:D179)</f>
        <v>0</v>
      </c>
      <c r="E180" s="83">
        <f t="shared" si="133"/>
        <v>0</v>
      </c>
      <c r="F180" s="84">
        <f t="shared" si="133"/>
        <v>0</v>
      </c>
      <c r="G180" s="82"/>
      <c r="H180" s="82"/>
      <c r="I180" s="83">
        <f t="shared" ref="I180:L180" si="134">SUM(I176:I179)</f>
        <v>0</v>
      </c>
      <c r="J180" s="84">
        <f t="shared" si="134"/>
        <v>0</v>
      </c>
      <c r="K180" s="83">
        <f t="shared" si="134"/>
        <v>0</v>
      </c>
      <c r="L180" s="84">
        <f t="shared" si="134"/>
        <v>0</v>
      </c>
      <c r="M180" s="82">
        <f t="shared" ref="M180:N180" si="135">SUM(M176:M179)</f>
        <v>0</v>
      </c>
      <c r="N180" s="84">
        <f t="shared" si="135"/>
        <v>0</v>
      </c>
      <c r="O180" s="88"/>
      <c r="P180" s="276">
        <f t="shared" ref="P180:S180" si="136">SUM(P176:P179)</f>
        <v>0</v>
      </c>
      <c r="Q180" s="84">
        <f t="shared" si="136"/>
        <v>0</v>
      </c>
      <c r="R180" s="276">
        <f t="shared" si="136"/>
        <v>0</v>
      </c>
      <c r="S180" s="84">
        <f t="shared" si="136"/>
        <v>0</v>
      </c>
    </row>
    <row r="181" spans="1:19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0"/>
      <c r="Q181" s="11"/>
      <c r="R181" s="310"/>
      <c r="S181" s="11"/>
    </row>
    <row r="182" spans="1:19">
      <c r="A182" s="8"/>
      <c r="B182" s="16" t="s">
        <v>109</v>
      </c>
      <c r="C182" s="17"/>
      <c r="D182" s="18">
        <f t="shared" ref="D182:D185" si="137">C182*O182</f>
        <v>0</v>
      </c>
      <c r="E182" s="19"/>
      <c r="F182" s="18"/>
      <c r="G182" s="8" t="e">
        <f t="shared" ref="G182:H185" si="138">E182/C182*100</f>
        <v>#DIV/0!</v>
      </c>
      <c r="H182" s="18" t="e">
        <f t="shared" si="13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139">P182*O182</f>
        <v>0</v>
      </c>
      <c r="R182" s="92">
        <f t="shared" ref="R182:R185" si="140">P182</f>
        <v>0</v>
      </c>
      <c r="S182" s="18">
        <f t="shared" ref="S182:S185" si="141">Q182</f>
        <v>0</v>
      </c>
    </row>
    <row r="183" spans="1:19">
      <c r="A183" s="8"/>
      <c r="B183" s="16" t="s">
        <v>110</v>
      </c>
      <c r="C183" s="17"/>
      <c r="D183" s="18">
        <f t="shared" si="137"/>
        <v>0</v>
      </c>
      <c r="E183" s="19"/>
      <c r="F183" s="18"/>
      <c r="G183" s="8" t="e">
        <f t="shared" si="138"/>
        <v>#DIV/0!</v>
      </c>
      <c r="H183" s="18" t="e">
        <f t="shared" si="13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/>
      <c r="Q183" s="18">
        <f t="shared" si="139"/>
        <v>0</v>
      </c>
      <c r="R183" s="92">
        <f t="shared" si="140"/>
        <v>0</v>
      </c>
      <c r="S183" s="18">
        <f t="shared" si="141"/>
        <v>0</v>
      </c>
    </row>
    <row r="184" spans="1:19">
      <c r="A184" s="8"/>
      <c r="B184" s="16" t="s">
        <v>111</v>
      </c>
      <c r="C184" s="17"/>
      <c r="D184" s="18">
        <f t="shared" si="137"/>
        <v>0</v>
      </c>
      <c r="E184" s="19"/>
      <c r="F184" s="18"/>
      <c r="G184" s="8" t="e">
        <f t="shared" si="138"/>
        <v>#DIV/0!</v>
      </c>
      <c r="H184" s="18" t="e">
        <f t="shared" si="13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139"/>
        <v>0</v>
      </c>
      <c r="R184" s="92">
        <f t="shared" si="140"/>
        <v>0</v>
      </c>
      <c r="S184" s="18">
        <f t="shared" si="141"/>
        <v>0</v>
      </c>
    </row>
    <row r="185" spans="1:19">
      <c r="A185" s="8"/>
      <c r="B185" s="16" t="s">
        <v>112</v>
      </c>
      <c r="C185" s="17"/>
      <c r="D185" s="18">
        <f t="shared" si="137"/>
        <v>0</v>
      </c>
      <c r="E185" s="19"/>
      <c r="F185" s="18"/>
      <c r="G185" s="8" t="e">
        <f t="shared" si="138"/>
        <v>#DIV/0!</v>
      </c>
      <c r="H185" s="18" t="e">
        <f t="shared" si="13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139"/>
        <v>0</v>
      </c>
      <c r="R185" s="92">
        <f t="shared" si="140"/>
        <v>0</v>
      </c>
      <c r="S185" s="18">
        <f t="shared" si="141"/>
        <v>0</v>
      </c>
    </row>
    <row r="186" spans="1:19" s="50" customFormat="1">
      <c r="A186" s="46"/>
      <c r="B186" s="82" t="s">
        <v>106</v>
      </c>
      <c r="C186" s="83">
        <f>SUM(C182:C185)</f>
        <v>0</v>
      </c>
      <c r="D186" s="84">
        <f t="shared" ref="D186:F186" si="142">SUM(D182:D185)</f>
        <v>0</v>
      </c>
      <c r="E186" s="83">
        <f t="shared" si="142"/>
        <v>0</v>
      </c>
      <c r="F186" s="84">
        <f t="shared" si="142"/>
        <v>0</v>
      </c>
      <c r="G186" s="82"/>
      <c r="H186" s="82"/>
      <c r="I186" s="83">
        <f t="shared" ref="I186:L186" si="143">SUM(I182:I185)</f>
        <v>0</v>
      </c>
      <c r="J186" s="84">
        <f t="shared" si="143"/>
        <v>0</v>
      </c>
      <c r="K186" s="83">
        <f t="shared" si="143"/>
        <v>0</v>
      </c>
      <c r="L186" s="84">
        <f t="shared" si="143"/>
        <v>0</v>
      </c>
      <c r="M186" s="82">
        <f t="shared" ref="M186:N186" si="144">SUM(M182:M185)</f>
        <v>0</v>
      </c>
      <c r="N186" s="84">
        <f t="shared" si="144"/>
        <v>0</v>
      </c>
      <c r="O186" s="88"/>
      <c r="P186" s="276">
        <f t="shared" ref="P186:S186" si="145">SUM(P182:P185)</f>
        <v>0</v>
      </c>
      <c r="Q186" s="84">
        <f t="shared" si="145"/>
        <v>0</v>
      </c>
      <c r="R186" s="276">
        <f t="shared" si="145"/>
        <v>0</v>
      </c>
      <c r="S186" s="84">
        <f t="shared" si="145"/>
        <v>0</v>
      </c>
    </row>
    <row r="187" spans="1:19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0"/>
      <c r="Q187" s="11"/>
      <c r="R187" s="310"/>
      <c r="S187" s="11"/>
    </row>
    <row r="188" spans="1:19" s="66" customFormat="1">
      <c r="A188" s="8"/>
      <c r="B188" s="16" t="s">
        <v>109</v>
      </c>
      <c r="C188" s="17"/>
      <c r="D188" s="18">
        <f t="shared" ref="D188:D191" si="146">C188*O188</f>
        <v>0</v>
      </c>
      <c r="E188" s="19"/>
      <c r="F188" s="18"/>
      <c r="G188" s="8" t="e">
        <f t="shared" ref="G188:H191" si="147">E188/C188*100</f>
        <v>#DIV/0!</v>
      </c>
      <c r="H188" s="18" t="e">
        <f t="shared" si="147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148">P188*O188</f>
        <v>0</v>
      </c>
      <c r="R188" s="92">
        <f t="shared" ref="R188:R191" si="149">P188</f>
        <v>0</v>
      </c>
      <c r="S188" s="18">
        <f t="shared" ref="S188:S191" si="150">Q188</f>
        <v>0</v>
      </c>
    </row>
    <row r="189" spans="1:19" s="66" customFormat="1">
      <c r="A189" s="8"/>
      <c r="B189" s="16" t="s">
        <v>110</v>
      </c>
      <c r="C189" s="17"/>
      <c r="D189" s="18">
        <f t="shared" si="146"/>
        <v>0</v>
      </c>
      <c r="E189" s="19"/>
      <c r="F189" s="18"/>
      <c r="G189" s="8" t="e">
        <f t="shared" si="147"/>
        <v>#DIV/0!</v>
      </c>
      <c r="H189" s="18" t="e">
        <f t="shared" si="147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148"/>
        <v>0</v>
      </c>
      <c r="R189" s="92">
        <f t="shared" si="149"/>
        <v>0</v>
      </c>
      <c r="S189" s="18">
        <f t="shared" si="150"/>
        <v>0</v>
      </c>
    </row>
    <row r="190" spans="1:19" s="66" customFormat="1">
      <c r="A190" s="8"/>
      <c r="B190" s="16" t="s">
        <v>111</v>
      </c>
      <c r="C190" s="17"/>
      <c r="D190" s="18">
        <f t="shared" si="146"/>
        <v>0</v>
      </c>
      <c r="E190" s="19"/>
      <c r="F190" s="18"/>
      <c r="G190" s="8" t="e">
        <f t="shared" si="147"/>
        <v>#DIV/0!</v>
      </c>
      <c r="H190" s="18" t="e">
        <f t="shared" si="147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148"/>
        <v>0</v>
      </c>
      <c r="R190" s="92">
        <f t="shared" si="149"/>
        <v>0</v>
      </c>
      <c r="S190" s="18">
        <f t="shared" si="150"/>
        <v>0</v>
      </c>
    </row>
    <row r="191" spans="1:19" s="66" customFormat="1">
      <c r="A191" s="8"/>
      <c r="B191" s="16" t="s">
        <v>112</v>
      </c>
      <c r="C191" s="17"/>
      <c r="D191" s="18">
        <f t="shared" si="146"/>
        <v>0</v>
      </c>
      <c r="E191" s="19"/>
      <c r="F191" s="18"/>
      <c r="G191" s="8" t="e">
        <f t="shared" si="147"/>
        <v>#DIV/0!</v>
      </c>
      <c r="H191" s="18" t="e">
        <f t="shared" si="147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148"/>
        <v>0</v>
      </c>
      <c r="R191" s="92">
        <f t="shared" si="149"/>
        <v>0</v>
      </c>
      <c r="S191" s="18">
        <f t="shared" si="150"/>
        <v>0</v>
      </c>
    </row>
    <row r="192" spans="1:19" s="50" customFormat="1">
      <c r="A192" s="46"/>
      <c r="B192" s="82" t="s">
        <v>106</v>
      </c>
      <c r="C192" s="83">
        <f>SUM(C188:C191)</f>
        <v>0</v>
      </c>
      <c r="D192" s="84">
        <f t="shared" ref="D192:F192" si="151">SUM(D188:D191)</f>
        <v>0</v>
      </c>
      <c r="E192" s="83">
        <f t="shared" si="151"/>
        <v>0</v>
      </c>
      <c r="F192" s="84">
        <f t="shared" si="151"/>
        <v>0</v>
      </c>
      <c r="G192" s="82"/>
      <c r="H192" s="82"/>
      <c r="I192" s="83">
        <f t="shared" ref="I192:L192" si="152">SUM(I188:I191)</f>
        <v>0</v>
      </c>
      <c r="J192" s="84">
        <f t="shared" si="152"/>
        <v>0</v>
      </c>
      <c r="K192" s="83">
        <f t="shared" si="152"/>
        <v>0</v>
      </c>
      <c r="L192" s="84">
        <f t="shared" si="152"/>
        <v>0</v>
      </c>
      <c r="M192" s="82">
        <f t="shared" ref="M192:N192" si="153">SUM(M188:M191)</f>
        <v>0</v>
      </c>
      <c r="N192" s="84">
        <f t="shared" si="153"/>
        <v>0</v>
      </c>
      <c r="O192" s="88"/>
      <c r="P192" s="276">
        <f t="shared" ref="P192:S192" si="154">SUM(P188:P191)</f>
        <v>0</v>
      </c>
      <c r="Q192" s="84">
        <f t="shared" si="154"/>
        <v>0</v>
      </c>
      <c r="R192" s="276">
        <f t="shared" si="154"/>
        <v>0</v>
      </c>
      <c r="S192" s="84">
        <f t="shared" si="154"/>
        <v>0</v>
      </c>
    </row>
    <row r="193" spans="1:20" s="50" customFormat="1">
      <c r="A193" s="46"/>
      <c r="B193" s="82" t="s">
        <v>10</v>
      </c>
      <c r="C193" s="83">
        <f>C192+C186+C180+C174+C168+C162+C156</f>
        <v>0</v>
      </c>
      <c r="D193" s="84">
        <f t="shared" ref="D193:F193" si="155">D192+D186+D180+D174+D168+D162+D156</f>
        <v>0</v>
      </c>
      <c r="E193" s="83">
        <f t="shared" si="155"/>
        <v>0</v>
      </c>
      <c r="F193" s="84">
        <f t="shared" si="155"/>
        <v>0</v>
      </c>
      <c r="G193" s="82"/>
      <c r="H193" s="82"/>
      <c r="I193" s="83">
        <f t="shared" ref="I193:L193" si="156">I192+I186+I180+I174+I168+I162+I156</f>
        <v>0</v>
      </c>
      <c r="J193" s="84">
        <f t="shared" si="156"/>
        <v>0</v>
      </c>
      <c r="K193" s="83">
        <f t="shared" si="156"/>
        <v>0</v>
      </c>
      <c r="L193" s="84">
        <f t="shared" si="156"/>
        <v>0</v>
      </c>
      <c r="M193" s="82">
        <f t="shared" ref="M193:N193" si="157">M156+M162+M168+M174+M180+M186+M192</f>
        <v>0</v>
      </c>
      <c r="N193" s="84">
        <f t="shared" si="157"/>
        <v>0</v>
      </c>
      <c r="O193" s="88"/>
      <c r="P193" s="276">
        <f t="shared" ref="P193:S193" si="158">P192+P186+P180+P174+P168+P162+P156</f>
        <v>0</v>
      </c>
      <c r="Q193" s="84">
        <f t="shared" si="158"/>
        <v>0</v>
      </c>
      <c r="R193" s="276">
        <f t="shared" si="158"/>
        <v>0</v>
      </c>
      <c r="S193" s="84">
        <f t="shared" si="158"/>
        <v>0</v>
      </c>
    </row>
    <row r="194" spans="1:20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0"/>
      <c r="Q194" s="11"/>
      <c r="R194" s="310"/>
      <c r="S194" s="11"/>
    </row>
    <row r="195" spans="1:20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0"/>
      <c r="Q195" s="11"/>
      <c r="R195" s="310"/>
      <c r="S195" s="11"/>
    </row>
    <row r="196" spans="1:20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</row>
    <row r="197" spans="1:20" s="125" customFormat="1">
      <c r="A197" s="118"/>
      <c r="B197" s="119" t="s">
        <v>124</v>
      </c>
      <c r="C197" s="120"/>
      <c r="D197" s="121"/>
      <c r="E197" s="120"/>
      <c r="F197" s="121"/>
      <c r="G197" s="118" t="e">
        <f t="shared" ref="G197:H205" si="159">E197/C197*100</f>
        <v>#DIV/0!</v>
      </c>
      <c r="H197" s="121" t="e">
        <f t="shared" si="159"/>
        <v>#DIV/0!</v>
      </c>
      <c r="I197" s="119"/>
      <c r="J197" s="122"/>
      <c r="K197" s="119"/>
      <c r="L197" s="121"/>
      <c r="M197" s="119"/>
      <c r="N197" s="121"/>
      <c r="O197" s="123">
        <v>1.5E-3</v>
      </c>
      <c r="P197" s="280"/>
      <c r="Q197" s="121">
        <f>P197*L197</f>
        <v>0</v>
      </c>
      <c r="R197" s="280">
        <f>P197</f>
        <v>0</v>
      </c>
      <c r="S197" s="121">
        <f>Q197</f>
        <v>0</v>
      </c>
      <c r="T197" s="124"/>
    </row>
    <row r="198" spans="1:20" s="132" customFormat="1">
      <c r="A198" s="126"/>
      <c r="B198" s="127" t="s">
        <v>125</v>
      </c>
      <c r="C198" s="128"/>
      <c r="D198" s="129"/>
      <c r="E198" s="128"/>
      <c r="F198" s="129"/>
      <c r="G198" s="8" t="e">
        <f t="shared" si="159"/>
        <v>#DIV/0!</v>
      </c>
      <c r="H198" s="18" t="e">
        <f t="shared" si="159"/>
        <v>#DIV/0!</v>
      </c>
      <c r="I198" s="127"/>
      <c r="J198" s="130"/>
      <c r="K198" s="127"/>
      <c r="L198" s="129"/>
      <c r="M198" s="127"/>
      <c r="N198" s="129"/>
      <c r="O198" s="131">
        <v>1.5E-3</v>
      </c>
      <c r="P198" s="277"/>
      <c r="Q198" s="121">
        <f>P198*O198</f>
        <v>0</v>
      </c>
      <c r="R198" s="280">
        <f t="shared" ref="R198:R205" si="160">P198</f>
        <v>0</v>
      </c>
      <c r="S198" s="121">
        <f t="shared" ref="S198:S205" si="161">Q198</f>
        <v>0</v>
      </c>
    </row>
    <row r="199" spans="1:20" s="132" customFormat="1">
      <c r="A199" s="126"/>
      <c r="B199" s="127" t="s">
        <v>126</v>
      </c>
      <c r="C199" s="128"/>
      <c r="D199" s="129">
        <f>C199*0.0015</f>
        <v>0</v>
      </c>
      <c r="E199" s="128"/>
      <c r="F199" s="129"/>
      <c r="G199" s="8" t="e">
        <f t="shared" si="159"/>
        <v>#DIV/0!</v>
      </c>
      <c r="H199" s="18" t="e">
        <f t="shared" si="159"/>
        <v>#DIV/0!</v>
      </c>
      <c r="I199" s="127"/>
      <c r="J199" s="130"/>
      <c r="K199" s="127"/>
      <c r="L199" s="129"/>
      <c r="M199" s="127"/>
      <c r="N199" s="129"/>
      <c r="O199" s="131">
        <v>1.5E-3</v>
      </c>
      <c r="P199" s="277"/>
      <c r="Q199" s="121">
        <f>P199*O199</f>
        <v>0</v>
      </c>
      <c r="R199" s="280">
        <f t="shared" si="160"/>
        <v>0</v>
      </c>
      <c r="S199" s="121">
        <f t="shared" si="161"/>
        <v>0</v>
      </c>
    </row>
    <row r="200" spans="1:20" s="125" customFormat="1">
      <c r="A200" s="118"/>
      <c r="B200" s="119" t="s">
        <v>127</v>
      </c>
      <c r="C200" s="120"/>
      <c r="D200" s="121"/>
      <c r="E200" s="120"/>
      <c r="F200" s="121"/>
      <c r="G200" s="118" t="e">
        <f t="shared" si="159"/>
        <v>#DIV/0!</v>
      </c>
      <c r="H200" s="121" t="e">
        <f t="shared" si="159"/>
        <v>#DIV/0!</v>
      </c>
      <c r="I200" s="119"/>
      <c r="J200" s="122"/>
      <c r="K200" s="119"/>
      <c r="L200" s="121"/>
      <c r="M200" s="119"/>
      <c r="N200" s="121"/>
      <c r="O200" s="123">
        <v>1.5E-3</v>
      </c>
      <c r="P200" s="280"/>
      <c r="Q200" s="121">
        <f t="shared" ref="Q200:Q205" si="162">P200*O200</f>
        <v>0</v>
      </c>
      <c r="R200" s="280">
        <f t="shared" si="160"/>
        <v>0</v>
      </c>
      <c r="S200" s="121">
        <f t="shared" si="161"/>
        <v>0</v>
      </c>
      <c r="T200" s="124"/>
    </row>
    <row r="201" spans="1:20" s="132" customFormat="1">
      <c r="A201" s="126"/>
      <c r="B201" s="127" t="s">
        <v>128</v>
      </c>
      <c r="C201" s="128"/>
      <c r="D201" s="129">
        <f>C201*0.0015</f>
        <v>0</v>
      </c>
      <c r="E201" s="128"/>
      <c r="F201" s="129"/>
      <c r="G201" s="8" t="e">
        <f t="shared" si="159"/>
        <v>#DIV/0!</v>
      </c>
      <c r="H201" s="18" t="e">
        <f t="shared" si="159"/>
        <v>#DIV/0!</v>
      </c>
      <c r="I201" s="127"/>
      <c r="J201" s="130"/>
      <c r="K201" s="127"/>
      <c r="L201" s="129"/>
      <c r="M201" s="127"/>
      <c r="N201" s="129"/>
      <c r="O201" s="131">
        <v>1.5E-3</v>
      </c>
      <c r="P201" s="277"/>
      <c r="Q201" s="121">
        <f t="shared" si="162"/>
        <v>0</v>
      </c>
      <c r="R201" s="280">
        <f t="shared" si="160"/>
        <v>0</v>
      </c>
      <c r="S201" s="121">
        <f t="shared" si="161"/>
        <v>0</v>
      </c>
    </row>
    <row r="202" spans="1:20" s="132" customFormat="1">
      <c r="A202" s="126"/>
      <c r="B202" s="127" t="s">
        <v>129</v>
      </c>
      <c r="C202" s="128"/>
      <c r="D202" s="129">
        <f>C202*0.0015</f>
        <v>0</v>
      </c>
      <c r="E202" s="128"/>
      <c r="F202" s="129"/>
      <c r="G202" s="8" t="e">
        <f t="shared" si="159"/>
        <v>#DIV/0!</v>
      </c>
      <c r="H202" s="18" t="e">
        <f t="shared" si="159"/>
        <v>#DIV/0!</v>
      </c>
      <c r="I202" s="127"/>
      <c r="J202" s="130"/>
      <c r="K202" s="127"/>
      <c r="L202" s="129"/>
      <c r="M202" s="127"/>
      <c r="N202" s="129"/>
      <c r="O202" s="131">
        <v>1.5E-3</v>
      </c>
      <c r="P202" s="277"/>
      <c r="Q202" s="121">
        <f t="shared" si="162"/>
        <v>0</v>
      </c>
      <c r="R202" s="280">
        <f t="shared" si="160"/>
        <v>0</v>
      </c>
      <c r="S202" s="121">
        <f t="shared" si="161"/>
        <v>0</v>
      </c>
    </row>
    <row r="203" spans="1:20" s="125" customFormat="1">
      <c r="A203" s="118">
        <f>+A196+0.01</f>
        <v>7.02</v>
      </c>
      <c r="B203" s="119" t="s">
        <v>130</v>
      </c>
      <c r="C203" s="120"/>
      <c r="D203" s="121"/>
      <c r="E203" s="120"/>
      <c r="F203" s="121"/>
      <c r="G203" s="118" t="e">
        <f t="shared" si="159"/>
        <v>#DIV/0!</v>
      </c>
      <c r="H203" s="121" t="e">
        <f t="shared" si="159"/>
        <v>#DIV/0!</v>
      </c>
      <c r="I203" s="119"/>
      <c r="J203" s="122"/>
      <c r="K203" s="119"/>
      <c r="L203" s="121"/>
      <c r="M203" s="119"/>
      <c r="N203" s="121"/>
      <c r="O203" s="123">
        <v>2.5000000000000001E-3</v>
      </c>
      <c r="P203" s="280"/>
      <c r="Q203" s="121">
        <f t="shared" si="162"/>
        <v>0</v>
      </c>
      <c r="R203" s="280">
        <f t="shared" si="160"/>
        <v>0</v>
      </c>
      <c r="S203" s="121">
        <f t="shared" si="161"/>
        <v>0</v>
      </c>
      <c r="T203" s="124"/>
    </row>
    <row r="204" spans="1:20" s="139" customFormat="1">
      <c r="A204" s="133">
        <f>+A203+0.01</f>
        <v>7.0299999999999994</v>
      </c>
      <c r="B204" s="134" t="s">
        <v>131</v>
      </c>
      <c r="C204" s="135"/>
      <c r="D204" s="136">
        <f>C204*0.0025</f>
        <v>0</v>
      </c>
      <c r="E204" s="135"/>
      <c r="F204" s="136"/>
      <c r="G204" s="133" t="e">
        <f t="shared" si="159"/>
        <v>#DIV/0!</v>
      </c>
      <c r="H204" s="136" t="e">
        <f t="shared" si="159"/>
        <v>#DIV/0!</v>
      </c>
      <c r="I204" s="134"/>
      <c r="J204" s="137"/>
      <c r="K204" s="134"/>
      <c r="L204" s="136"/>
      <c r="M204" s="134"/>
      <c r="N204" s="136"/>
      <c r="O204" s="138">
        <v>2.5000000000000001E-3</v>
      </c>
      <c r="P204" s="296"/>
      <c r="Q204" s="121">
        <f t="shared" si="162"/>
        <v>0</v>
      </c>
      <c r="R204" s="280">
        <f t="shared" si="160"/>
        <v>0</v>
      </c>
      <c r="S204" s="121">
        <f t="shared" si="161"/>
        <v>0</v>
      </c>
    </row>
    <row r="205" spans="1:20">
      <c r="A205" s="8">
        <f>+A204+0.01</f>
        <v>7.0399999999999991</v>
      </c>
      <c r="B205" s="16" t="s">
        <v>132</v>
      </c>
      <c r="C205" s="17"/>
      <c r="D205" s="18">
        <f>C205*0.0025</f>
        <v>0</v>
      </c>
      <c r="E205" s="17"/>
      <c r="F205" s="18"/>
      <c r="G205" s="8" t="e">
        <f t="shared" si="159"/>
        <v>#DIV/0!</v>
      </c>
      <c r="H205" s="18" t="e">
        <f t="shared" si="159"/>
        <v>#DIV/0!</v>
      </c>
      <c r="I205" s="16"/>
      <c r="J205" s="20"/>
      <c r="K205" s="16"/>
      <c r="L205" s="18"/>
      <c r="M205" s="16"/>
      <c r="N205" s="18"/>
      <c r="O205" s="21">
        <v>2.5000000000000001E-3</v>
      </c>
      <c r="P205" s="92"/>
      <c r="Q205" s="121">
        <f t="shared" si="162"/>
        <v>0</v>
      </c>
      <c r="R205" s="280">
        <f t="shared" si="160"/>
        <v>0</v>
      </c>
      <c r="S205" s="121">
        <f t="shared" si="161"/>
        <v>0</v>
      </c>
    </row>
    <row r="206" spans="1:20" s="50" customFormat="1">
      <c r="A206" s="46"/>
      <c r="B206" s="82" t="s">
        <v>104</v>
      </c>
      <c r="C206" s="83">
        <f>SUM(C197:C205)</f>
        <v>0</v>
      </c>
      <c r="D206" s="84">
        <f t="shared" ref="D206:F206" si="163">SUM(D197:D205)</f>
        <v>0</v>
      </c>
      <c r="E206" s="83">
        <f t="shared" si="163"/>
        <v>0</v>
      </c>
      <c r="F206" s="84">
        <f t="shared" si="163"/>
        <v>0</v>
      </c>
      <c r="G206" s="82"/>
      <c r="H206" s="82"/>
      <c r="I206" s="83">
        <f t="shared" ref="I206:L206" si="164">SUM(I197:I205)</f>
        <v>0</v>
      </c>
      <c r="J206" s="84">
        <f t="shared" si="164"/>
        <v>0</v>
      </c>
      <c r="K206" s="83">
        <f t="shared" si="164"/>
        <v>0</v>
      </c>
      <c r="L206" s="84">
        <f t="shared" si="164"/>
        <v>0</v>
      </c>
      <c r="M206" s="82">
        <f t="shared" ref="M206:N206" si="165">SUM(M197:M205)</f>
        <v>0</v>
      </c>
      <c r="N206" s="84">
        <f t="shared" si="165"/>
        <v>0</v>
      </c>
      <c r="O206" s="88"/>
      <c r="P206" s="276">
        <f t="shared" ref="P206:S206" si="166">SUM(P197:P205)</f>
        <v>0</v>
      </c>
      <c r="Q206" s="84">
        <f t="shared" si="166"/>
        <v>0</v>
      </c>
      <c r="R206" s="276">
        <f t="shared" si="166"/>
        <v>0</v>
      </c>
      <c r="S206" s="84">
        <f t="shared" si="166"/>
        <v>0</v>
      </c>
    </row>
    <row r="207" spans="1:20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0"/>
      <c r="Q207" s="11"/>
      <c r="R207" s="310"/>
      <c r="S207" s="11"/>
    </row>
    <row r="208" spans="1:20">
      <c r="A208" s="8">
        <v>8.01</v>
      </c>
      <c r="B208" s="16" t="s">
        <v>134</v>
      </c>
      <c r="C208" s="17"/>
      <c r="D208" s="18"/>
      <c r="E208" s="17">
        <f>C208</f>
        <v>0</v>
      </c>
      <c r="F208" s="18">
        <f>D208</f>
        <v>0</v>
      </c>
      <c r="G208" s="8" t="e">
        <f t="shared" ref="G208:H211" si="167">E208/C208*100</f>
        <v>#DIV/0!</v>
      </c>
      <c r="H208" s="18" t="e">
        <f t="shared" si="167"/>
        <v>#DIV/0!</v>
      </c>
      <c r="I208" s="16"/>
      <c r="J208" s="20"/>
      <c r="K208" s="16"/>
      <c r="L208" s="18"/>
      <c r="M208" s="16"/>
      <c r="N208" s="18"/>
      <c r="O208" s="21">
        <v>4.0000000000000001E-3</v>
      </c>
      <c r="P208" s="92"/>
      <c r="Q208" s="18">
        <f>P208*O208</f>
        <v>0</v>
      </c>
      <c r="R208" s="92">
        <f>P208</f>
        <v>0</v>
      </c>
      <c r="S208" s="18">
        <f>Q208</f>
        <v>0</v>
      </c>
    </row>
    <row r="209" spans="1:19">
      <c r="A209" s="8">
        <f>+A208+0.01</f>
        <v>8.02</v>
      </c>
      <c r="B209" s="16" t="s">
        <v>135</v>
      </c>
      <c r="C209" s="17"/>
      <c r="D209" s="18"/>
      <c r="E209" s="17">
        <f t="shared" ref="E209:F211" si="168">C209</f>
        <v>0</v>
      </c>
      <c r="F209" s="18">
        <f t="shared" si="168"/>
        <v>0</v>
      </c>
      <c r="G209" s="8" t="e">
        <f t="shared" si="167"/>
        <v>#DIV/0!</v>
      </c>
      <c r="H209" s="18" t="e">
        <f t="shared" si="167"/>
        <v>#DIV/0!</v>
      </c>
      <c r="I209" s="16"/>
      <c r="J209" s="20"/>
      <c r="K209" s="16"/>
      <c r="L209" s="18"/>
      <c r="M209" s="16"/>
      <c r="N209" s="18"/>
      <c r="O209" s="21">
        <v>4.0000000000000001E-3</v>
      </c>
      <c r="P209" s="92"/>
      <c r="Q209" s="18">
        <f t="shared" ref="Q209:Q211" si="169">P209*O209</f>
        <v>0</v>
      </c>
      <c r="R209" s="92">
        <f t="shared" ref="R209:R211" si="170">P209</f>
        <v>0</v>
      </c>
      <c r="S209" s="18">
        <f t="shared" ref="S209:S211" si="171">Q209</f>
        <v>0</v>
      </c>
    </row>
    <row r="210" spans="1:19">
      <c r="A210" s="8">
        <f>+A209+0.01</f>
        <v>8.0299999999999994</v>
      </c>
      <c r="B210" s="16" t="s">
        <v>136</v>
      </c>
      <c r="C210" s="17"/>
      <c r="D210" s="18"/>
      <c r="E210" s="17">
        <f t="shared" si="168"/>
        <v>0</v>
      </c>
      <c r="F210" s="18">
        <f t="shared" si="168"/>
        <v>0</v>
      </c>
      <c r="G210" s="8" t="e">
        <f t="shared" si="167"/>
        <v>#DIV/0!</v>
      </c>
      <c r="H210" s="18" t="e">
        <f t="shared" si="167"/>
        <v>#DIV/0!</v>
      </c>
      <c r="I210" s="16"/>
      <c r="J210" s="20"/>
      <c r="K210" s="16"/>
      <c r="L210" s="18"/>
      <c r="M210" s="16"/>
      <c r="N210" s="18"/>
      <c r="O210" s="21">
        <v>4.0000000000000001E-3</v>
      </c>
      <c r="P210" s="92"/>
      <c r="Q210" s="18">
        <f t="shared" si="169"/>
        <v>0</v>
      </c>
      <c r="R210" s="92">
        <f t="shared" si="170"/>
        <v>0</v>
      </c>
      <c r="S210" s="18">
        <f t="shared" si="171"/>
        <v>0</v>
      </c>
    </row>
    <row r="211" spans="1:19">
      <c r="A211" s="8">
        <f>+A210+0.01</f>
        <v>8.0399999999999991</v>
      </c>
      <c r="B211" s="16" t="s">
        <v>137</v>
      </c>
      <c r="C211" s="17"/>
      <c r="D211" s="18"/>
      <c r="E211" s="17">
        <f t="shared" si="168"/>
        <v>0</v>
      </c>
      <c r="F211" s="18">
        <f t="shared" si="168"/>
        <v>0</v>
      </c>
      <c r="G211" s="8" t="e">
        <f t="shared" si="167"/>
        <v>#DIV/0!</v>
      </c>
      <c r="H211" s="18" t="e">
        <f t="shared" si="167"/>
        <v>#DIV/0!</v>
      </c>
      <c r="I211" s="16"/>
      <c r="J211" s="20"/>
      <c r="K211" s="16"/>
      <c r="L211" s="18"/>
      <c r="M211" s="16"/>
      <c r="N211" s="18"/>
      <c r="O211" s="21">
        <v>4.0000000000000001E-3</v>
      </c>
      <c r="P211" s="92"/>
      <c r="Q211" s="18">
        <f t="shared" si="169"/>
        <v>0</v>
      </c>
      <c r="R211" s="92">
        <f t="shared" si="170"/>
        <v>0</v>
      </c>
      <c r="S211" s="18">
        <f t="shared" si="171"/>
        <v>0</v>
      </c>
    </row>
    <row r="212" spans="1:19" s="50" customFormat="1">
      <c r="A212" s="46"/>
      <c r="B212" s="82" t="s">
        <v>106</v>
      </c>
      <c r="C212" s="83">
        <f>SUM(C208:C211)</f>
        <v>0</v>
      </c>
      <c r="D212" s="84">
        <f t="shared" ref="D212:F212" si="172">SUM(D208:D211)</f>
        <v>0</v>
      </c>
      <c r="E212" s="83">
        <f t="shared" si="172"/>
        <v>0</v>
      </c>
      <c r="F212" s="84">
        <f t="shared" si="172"/>
        <v>0</v>
      </c>
      <c r="G212" s="82"/>
      <c r="H212" s="82"/>
      <c r="I212" s="83">
        <f t="shared" ref="I212:L212" si="173">SUM(I208:I211)</f>
        <v>0</v>
      </c>
      <c r="J212" s="84">
        <f t="shared" si="173"/>
        <v>0</v>
      </c>
      <c r="K212" s="83">
        <f t="shared" si="173"/>
        <v>0</v>
      </c>
      <c r="L212" s="84">
        <f t="shared" si="173"/>
        <v>0</v>
      </c>
      <c r="M212" s="82">
        <f t="shared" ref="M212:N212" si="174">SUM(M208:M211)</f>
        <v>0</v>
      </c>
      <c r="N212" s="84">
        <f t="shared" si="174"/>
        <v>0</v>
      </c>
      <c r="O212" s="88"/>
      <c r="P212" s="276">
        <f t="shared" ref="P212:S212" si="175">SUM(P208:P211)</f>
        <v>0</v>
      </c>
      <c r="Q212" s="84">
        <f t="shared" si="175"/>
        <v>0</v>
      </c>
      <c r="R212" s="276">
        <f t="shared" si="175"/>
        <v>0</v>
      </c>
      <c r="S212" s="84">
        <f t="shared" si="175"/>
        <v>0</v>
      </c>
    </row>
    <row r="213" spans="1:19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0"/>
      <c r="Q213" s="11"/>
      <c r="R213" s="310"/>
      <c r="S213" s="11"/>
    </row>
    <row r="214" spans="1:19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/>
      <c r="R214" s="92"/>
      <c r="S214" s="18"/>
    </row>
    <row r="215" spans="1:19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/>
      <c r="R215" s="92"/>
      <c r="S215" s="18"/>
    </row>
    <row r="216" spans="1:19" s="50" customFormat="1">
      <c r="A216" s="46"/>
      <c r="B216" s="86" t="s">
        <v>106</v>
      </c>
      <c r="C216" s="83">
        <f>SUM(C214:C215)</f>
        <v>0</v>
      </c>
      <c r="D216" s="84">
        <f t="shared" ref="D216:F216" si="176">SUM(D214:D215)</f>
        <v>0</v>
      </c>
      <c r="E216" s="83">
        <f t="shared" si="176"/>
        <v>0</v>
      </c>
      <c r="F216" s="84">
        <f t="shared" si="176"/>
        <v>0</v>
      </c>
      <c r="G216" s="86"/>
      <c r="H216" s="86"/>
      <c r="I216" s="83">
        <f t="shared" ref="I216:L216" si="177">SUM(I214:I215)</f>
        <v>0</v>
      </c>
      <c r="J216" s="84">
        <f t="shared" si="177"/>
        <v>0</v>
      </c>
      <c r="K216" s="83">
        <f t="shared" si="177"/>
        <v>0</v>
      </c>
      <c r="L216" s="84">
        <f t="shared" si="177"/>
        <v>0</v>
      </c>
      <c r="M216" s="85">
        <f t="shared" ref="M216:N216" si="178">SUM(M214:M215)</f>
        <v>0</v>
      </c>
      <c r="N216" s="84">
        <f t="shared" si="178"/>
        <v>0</v>
      </c>
      <c r="O216" s="88"/>
      <c r="P216" s="276">
        <f t="shared" ref="P216:S216" si="179">SUM(P214:P215)</f>
        <v>0</v>
      </c>
      <c r="Q216" s="84">
        <f t="shared" si="179"/>
        <v>0</v>
      </c>
      <c r="R216" s="276">
        <f t="shared" si="179"/>
        <v>0</v>
      </c>
      <c r="S216" s="84">
        <f t="shared" si="179"/>
        <v>0</v>
      </c>
    </row>
    <row r="217" spans="1:19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0"/>
      <c r="Q217" s="11"/>
      <c r="R217" s="310"/>
      <c r="S217" s="11"/>
    </row>
    <row r="218" spans="1:19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0"/>
      <c r="Q218" s="11"/>
      <c r="R218" s="310"/>
      <c r="S218" s="11"/>
    </row>
    <row r="219" spans="1:19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</row>
    <row r="220" spans="1:19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180">E220/C220*100</f>
        <v>#DIV/0!</v>
      </c>
      <c r="H220" s="18" t="e">
        <f t="shared" si="180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/>
      <c r="R220" s="92"/>
      <c r="S220" s="18"/>
    </row>
    <row r="221" spans="1:19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180"/>
        <v>#DIV/0!</v>
      </c>
      <c r="H221" s="18" t="e">
        <f t="shared" si="180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/>
      <c r="R221" s="92"/>
      <c r="S221" s="18"/>
    </row>
    <row r="222" spans="1:19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180"/>
        <v>#DIV/0!</v>
      </c>
      <c r="H222" s="18" t="e">
        <f t="shared" si="180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/>
      <c r="R222" s="92"/>
      <c r="S222" s="18"/>
    </row>
    <row r="223" spans="1:19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180"/>
        <v>#DIV/0!</v>
      </c>
      <c r="H223" s="18" t="e">
        <f t="shared" si="180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/>
      <c r="R223" s="92"/>
      <c r="S223" s="18"/>
    </row>
    <row r="224" spans="1:19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180"/>
        <v>#DIV/0!</v>
      </c>
      <c r="H224" s="18" t="e">
        <f t="shared" si="180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/>
      <c r="R224" s="92"/>
      <c r="S224" s="18"/>
    </row>
    <row r="225" spans="1:19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180"/>
        <v>#DIV/0!</v>
      </c>
      <c r="H225" s="18" t="e">
        <f t="shared" si="180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/>
      <c r="R225" s="92"/>
      <c r="S225" s="18"/>
    </row>
    <row r="226" spans="1:19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180"/>
        <v>#DIV/0!</v>
      </c>
      <c r="H226" s="18" t="e">
        <f t="shared" si="180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/>
      <c r="R226" s="92"/>
      <c r="S226" s="18"/>
    </row>
    <row r="227" spans="1:19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180"/>
        <v>#DIV/0!</v>
      </c>
      <c r="H227" s="18" t="e">
        <f t="shared" si="180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/>
      <c r="R227" s="92"/>
      <c r="S227" s="18"/>
    </row>
    <row r="228" spans="1:19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180"/>
        <v>#DIV/0!</v>
      </c>
      <c r="H228" s="18" t="e">
        <f t="shared" si="180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/>
      <c r="R228" s="92"/>
      <c r="S228" s="18"/>
    </row>
    <row r="229" spans="1:19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180"/>
        <v>#DIV/0!</v>
      </c>
      <c r="H229" s="18" t="e">
        <f t="shared" si="180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/>
      <c r="R229" s="92"/>
      <c r="S229" s="18"/>
    </row>
    <row r="230" spans="1:19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180"/>
        <v>#DIV/0!</v>
      </c>
      <c r="H230" s="18" t="e">
        <f t="shared" si="180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/>
      <c r="R230" s="92"/>
      <c r="S230" s="18"/>
    </row>
    <row r="231" spans="1:19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180"/>
        <v>#DIV/0!</v>
      </c>
      <c r="H231" s="18" t="e">
        <f t="shared" si="180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/>
      <c r="R231" s="92"/>
      <c r="S231" s="18"/>
    </row>
    <row r="232" spans="1:19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180"/>
        <v>#DIV/0!</v>
      </c>
      <c r="H232" s="18" t="e">
        <f t="shared" si="180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/>
      <c r="R232" s="92"/>
      <c r="S232" s="18"/>
    </row>
    <row r="233" spans="1:19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180"/>
        <v>#DIV/0!</v>
      </c>
      <c r="H233" s="18" t="e">
        <f t="shared" si="180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/>
      <c r="R233" s="92"/>
      <c r="S233" s="18"/>
    </row>
    <row r="234" spans="1:19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180"/>
        <v>#DIV/0!</v>
      </c>
      <c r="H234" s="18" t="e">
        <f t="shared" si="180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/>
      <c r="R234" s="92"/>
      <c r="S234" s="18"/>
    </row>
    <row r="235" spans="1:19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180"/>
        <v>#DIV/0!</v>
      </c>
      <c r="H235" s="18" t="e">
        <f t="shared" si="180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/>
      <c r="R235" s="92"/>
      <c r="S235" s="18"/>
    </row>
    <row r="236" spans="1:19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180"/>
        <v>#DIV/0!</v>
      </c>
      <c r="H236" s="18" t="e">
        <f t="shared" si="180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/>
      <c r="R236" s="92"/>
      <c r="S236" s="18"/>
    </row>
    <row r="237" spans="1:19" s="50" customFormat="1">
      <c r="A237" s="46"/>
      <c r="B237" s="159" t="s">
        <v>104</v>
      </c>
      <c r="C237" s="160">
        <f>SUM(C220:C236)</f>
        <v>0</v>
      </c>
      <c r="D237" s="161">
        <f t="shared" ref="D237:F237" si="181">SUM(D220:D236)</f>
        <v>0</v>
      </c>
      <c r="E237" s="160">
        <f t="shared" si="181"/>
        <v>0</v>
      </c>
      <c r="F237" s="161">
        <f t="shared" si="181"/>
        <v>0</v>
      </c>
      <c r="G237" s="159"/>
      <c r="H237" s="159"/>
      <c r="I237" s="160">
        <f>SUM(I220:I236)</f>
        <v>0</v>
      </c>
      <c r="J237" s="161">
        <f t="shared" ref="J237" si="182">SUM(J220:J236)</f>
        <v>0</v>
      </c>
      <c r="K237" s="160">
        <f>SUM(K220:K236)</f>
        <v>0</v>
      </c>
      <c r="L237" s="161">
        <f t="shared" ref="L237" si="183">SUM(L220:L236)</f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" si="184">SUM(P220:P236)</f>
        <v>0</v>
      </c>
      <c r="Q237" s="161">
        <f t="shared" ref="Q237:S237" si="185">SUM(Q220:Q236)</f>
        <v>0</v>
      </c>
      <c r="R237" s="301">
        <f t="shared" si="185"/>
        <v>0</v>
      </c>
      <c r="S237" s="161">
        <f t="shared" si="185"/>
        <v>0</v>
      </c>
    </row>
    <row r="238" spans="1:19" s="50" customFormat="1">
      <c r="A238" s="46"/>
      <c r="B238" s="159" t="s">
        <v>10</v>
      </c>
      <c r="C238" s="160">
        <f>C237</f>
        <v>0</v>
      </c>
      <c r="D238" s="161">
        <f t="shared" ref="D238:F238" si="186">D237</f>
        <v>0</v>
      </c>
      <c r="E238" s="160">
        <f t="shared" si="186"/>
        <v>0</v>
      </c>
      <c r="F238" s="161">
        <f t="shared" si="186"/>
        <v>0</v>
      </c>
      <c r="G238" s="159"/>
      <c r="H238" s="159"/>
      <c r="I238" s="160">
        <f>I237</f>
        <v>0</v>
      </c>
      <c r="J238" s="161">
        <f t="shared" ref="J238" si="187">J237</f>
        <v>0</v>
      </c>
      <c r="K238" s="160">
        <f>K237</f>
        <v>0</v>
      </c>
      <c r="L238" s="161">
        <f t="shared" ref="L238" si="188">L237</f>
        <v>0</v>
      </c>
      <c r="M238" s="159">
        <f t="shared" ref="M238:N238" si="189">M237</f>
        <v>0</v>
      </c>
      <c r="N238" s="161">
        <f t="shared" si="189"/>
        <v>0</v>
      </c>
      <c r="O238" s="257"/>
      <c r="P238" s="301">
        <f t="shared" ref="P238:S238" si="190">P237</f>
        <v>0</v>
      </c>
      <c r="Q238" s="161">
        <f t="shared" si="190"/>
        <v>0</v>
      </c>
      <c r="R238" s="301">
        <f t="shared" si="190"/>
        <v>0</v>
      </c>
      <c r="S238" s="161">
        <f t="shared" si="190"/>
        <v>0</v>
      </c>
    </row>
    <row r="239" spans="1:19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</row>
    <row r="240" spans="1:19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</row>
    <row r="241" spans="1:20" s="125" customFormat="1">
      <c r="A241" s="118">
        <f>+A233+0.01</f>
        <v>10.08</v>
      </c>
      <c r="B241" s="162" t="s">
        <v>160</v>
      </c>
      <c r="C241" s="175">
        <f t="shared" ref="C241" si="191">P241</f>
        <v>0</v>
      </c>
      <c r="D241" s="164">
        <f>C241*0.429*12</f>
        <v>0</v>
      </c>
      <c r="E241" s="163">
        <f>C241</f>
        <v>0</v>
      </c>
      <c r="F241" s="164">
        <f>D241</f>
        <v>0</v>
      </c>
      <c r="G241" s="118" t="e">
        <f t="shared" ref="G241:H257" si="192">E241/C241*100</f>
        <v>#DIV/0!</v>
      </c>
      <c r="H241" s="121" t="e">
        <f t="shared" si="192"/>
        <v>#DIV/0!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/>
      <c r="Q241" s="121">
        <f>P241*O241*12</f>
        <v>0</v>
      </c>
      <c r="R241" s="280">
        <f>P241</f>
        <v>0</v>
      </c>
      <c r="S241" s="121">
        <f>Q241</f>
        <v>0</v>
      </c>
      <c r="T241" s="167"/>
    </row>
    <row r="242" spans="1:20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192"/>
        <v>#DIV/0!</v>
      </c>
      <c r="H242" s="18" t="e">
        <f t="shared" si="192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21">
        <f t="shared" ref="Q242:Q254" si="193">P242*O242*12</f>
        <v>0</v>
      </c>
      <c r="R242" s="280">
        <f t="shared" ref="R242:R257" si="194">P242</f>
        <v>0</v>
      </c>
      <c r="S242" s="121">
        <f t="shared" ref="S242:S257" si="195">Q242</f>
        <v>0</v>
      </c>
    </row>
    <row r="243" spans="1:20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192"/>
        <v>#DIV/0!</v>
      </c>
      <c r="H243" s="18" t="e">
        <f t="shared" si="192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21">
        <f t="shared" si="193"/>
        <v>0</v>
      </c>
      <c r="R243" s="280">
        <f t="shared" si="194"/>
        <v>0</v>
      </c>
      <c r="S243" s="121">
        <f t="shared" si="195"/>
        <v>0</v>
      </c>
    </row>
    <row r="244" spans="1:20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192"/>
        <v>#DIV/0!</v>
      </c>
      <c r="H244" s="18" t="e">
        <f t="shared" si="192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21">
        <f t="shared" si="193"/>
        <v>0</v>
      </c>
      <c r="R244" s="280">
        <f t="shared" si="194"/>
        <v>0</v>
      </c>
      <c r="S244" s="121">
        <f t="shared" si="195"/>
        <v>0</v>
      </c>
    </row>
    <row r="245" spans="1:20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192"/>
        <v>#DIV/0!</v>
      </c>
      <c r="H245" s="18" t="e">
        <f t="shared" si="192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21">
        <f t="shared" si="193"/>
        <v>0</v>
      </c>
      <c r="R245" s="280">
        <f t="shared" si="194"/>
        <v>0</v>
      </c>
      <c r="S245" s="121">
        <f t="shared" si="195"/>
        <v>0</v>
      </c>
    </row>
    <row r="246" spans="1:20" s="125" customFormat="1">
      <c r="A246" s="118"/>
      <c r="B246" s="174" t="s">
        <v>150</v>
      </c>
      <c r="C246" s="175">
        <f t="shared" ref="C246:C248" si="196">P246</f>
        <v>0</v>
      </c>
      <c r="D246" s="176">
        <f>C246*0.6006*12</f>
        <v>0</v>
      </c>
      <c r="E246" s="163">
        <f t="shared" ref="E246:E248" si="197">C246</f>
        <v>0</v>
      </c>
      <c r="F246" s="164">
        <f t="shared" ref="F246:F248" si="198">D246</f>
        <v>0</v>
      </c>
      <c r="G246" s="118" t="e">
        <f t="shared" si="192"/>
        <v>#DIV/0!</v>
      </c>
      <c r="H246" s="121" t="e">
        <f t="shared" si="192"/>
        <v>#DIV/0!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/>
      <c r="Q246" s="121">
        <f t="shared" si="193"/>
        <v>0</v>
      </c>
      <c r="R246" s="280">
        <f t="shared" si="194"/>
        <v>0</v>
      </c>
      <c r="S246" s="121">
        <f t="shared" si="195"/>
        <v>0</v>
      </c>
      <c r="T246" s="350"/>
    </row>
    <row r="247" spans="1:20" s="125" customFormat="1">
      <c r="A247" s="118"/>
      <c r="B247" s="174" t="s">
        <v>151</v>
      </c>
      <c r="C247" s="175">
        <f t="shared" si="196"/>
        <v>0</v>
      </c>
      <c r="D247" s="176">
        <f t="shared" ref="D247:D248" si="199">C247*0.6006*12</f>
        <v>0</v>
      </c>
      <c r="E247" s="163">
        <f t="shared" si="197"/>
        <v>0</v>
      </c>
      <c r="F247" s="164">
        <f t="shared" si="198"/>
        <v>0</v>
      </c>
      <c r="G247" s="118" t="e">
        <f t="shared" si="192"/>
        <v>#DIV/0!</v>
      </c>
      <c r="H247" s="121" t="e">
        <f t="shared" si="192"/>
        <v>#DIV/0!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/>
      <c r="Q247" s="121">
        <f t="shared" si="193"/>
        <v>0</v>
      </c>
      <c r="R247" s="280">
        <f t="shared" si="194"/>
        <v>0</v>
      </c>
      <c r="S247" s="121">
        <f t="shared" si="195"/>
        <v>0</v>
      </c>
      <c r="T247" s="350"/>
    </row>
    <row r="248" spans="1:20" s="125" customFormat="1">
      <c r="A248" s="118"/>
      <c r="B248" s="174" t="s">
        <v>152</v>
      </c>
      <c r="C248" s="175">
        <f t="shared" si="196"/>
        <v>0</v>
      </c>
      <c r="D248" s="176">
        <f t="shared" si="199"/>
        <v>0</v>
      </c>
      <c r="E248" s="163">
        <f t="shared" si="197"/>
        <v>0</v>
      </c>
      <c r="F248" s="164">
        <f t="shared" si="198"/>
        <v>0</v>
      </c>
      <c r="G248" s="118" t="e">
        <f t="shared" si="192"/>
        <v>#DIV/0!</v>
      </c>
      <c r="H248" s="121" t="e">
        <f t="shared" si="192"/>
        <v>#DIV/0!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/>
      <c r="Q248" s="121">
        <f t="shared" si="193"/>
        <v>0</v>
      </c>
      <c r="R248" s="280">
        <f t="shared" si="194"/>
        <v>0</v>
      </c>
      <c r="S248" s="121">
        <f t="shared" si="195"/>
        <v>0</v>
      </c>
      <c r="T248" s="350"/>
    </row>
    <row r="249" spans="1:20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192"/>
        <v>#DIV/0!</v>
      </c>
      <c r="H249" s="18" t="e">
        <f t="shared" si="192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21">
        <f t="shared" si="193"/>
        <v>0</v>
      </c>
      <c r="R249" s="280">
        <f t="shared" si="194"/>
        <v>0</v>
      </c>
      <c r="S249" s="121">
        <f t="shared" si="195"/>
        <v>0</v>
      </c>
    </row>
    <row r="250" spans="1:20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192"/>
        <v>#DIV/0!</v>
      </c>
      <c r="H250" s="18" t="e">
        <f t="shared" si="192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21">
        <f t="shared" si="193"/>
        <v>0</v>
      </c>
      <c r="R250" s="280">
        <f t="shared" si="194"/>
        <v>0</v>
      </c>
      <c r="S250" s="121">
        <f t="shared" si="195"/>
        <v>0</v>
      </c>
    </row>
    <row r="251" spans="1:20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192"/>
        <v>#DIV/0!</v>
      </c>
      <c r="H251" s="18" t="e">
        <f t="shared" si="192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21">
        <f t="shared" si="193"/>
        <v>0</v>
      </c>
      <c r="R251" s="280">
        <f t="shared" si="194"/>
        <v>0</v>
      </c>
      <c r="S251" s="121">
        <f t="shared" si="195"/>
        <v>0</v>
      </c>
    </row>
    <row r="252" spans="1:20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192"/>
        <v>#DIV/0!</v>
      </c>
      <c r="H252" s="18" t="e">
        <f t="shared" si="192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21">
        <f t="shared" si="193"/>
        <v>0</v>
      </c>
      <c r="R252" s="280">
        <f t="shared" si="194"/>
        <v>0</v>
      </c>
      <c r="S252" s="121">
        <f t="shared" si="195"/>
        <v>0</v>
      </c>
    </row>
    <row r="253" spans="1:20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192"/>
        <v>#DIV/0!</v>
      </c>
      <c r="H253" s="18" t="e">
        <f t="shared" si="192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21">
        <f t="shared" si="193"/>
        <v>0</v>
      </c>
      <c r="R253" s="280">
        <f t="shared" si="194"/>
        <v>0</v>
      </c>
      <c r="S253" s="121">
        <f t="shared" si="195"/>
        <v>0</v>
      </c>
    </row>
    <row r="254" spans="1:20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192"/>
        <v>#DIV/0!</v>
      </c>
      <c r="H254" s="18" t="e">
        <f t="shared" si="192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21">
        <f t="shared" si="193"/>
        <v>0</v>
      </c>
      <c r="R254" s="280">
        <f t="shared" si="194"/>
        <v>0</v>
      </c>
      <c r="S254" s="121">
        <f t="shared" si="195"/>
        <v>0</v>
      </c>
    </row>
    <row r="255" spans="1:20" s="125" customFormat="1">
      <c r="A255" s="118"/>
      <c r="B255" s="178" t="s">
        <v>156</v>
      </c>
      <c r="C255" s="175">
        <f>P255</f>
        <v>0</v>
      </c>
      <c r="D255" s="176">
        <f>C255*0.12*10</f>
        <v>0</v>
      </c>
      <c r="E255" s="163">
        <f t="shared" ref="E255:E257" si="200">C255</f>
        <v>0</v>
      </c>
      <c r="F255" s="164">
        <f t="shared" ref="F255:F257" si="201">D255</f>
        <v>0</v>
      </c>
      <c r="G255" s="118" t="e">
        <f t="shared" si="192"/>
        <v>#DIV/0!</v>
      </c>
      <c r="H255" s="121" t="e">
        <f t="shared" si="192"/>
        <v>#DIV/0!</v>
      </c>
      <c r="I255" s="178"/>
      <c r="J255" s="174"/>
      <c r="K255" s="178"/>
      <c r="L255" s="176"/>
      <c r="M255" s="178"/>
      <c r="N255" s="176"/>
      <c r="O255" s="177">
        <v>0.12</v>
      </c>
      <c r="P255" s="303"/>
      <c r="Q255" s="121">
        <f>P255*O255*10</f>
        <v>0</v>
      </c>
      <c r="R255" s="280">
        <f t="shared" si="194"/>
        <v>0</v>
      </c>
      <c r="S255" s="121">
        <f t="shared" si="195"/>
        <v>0</v>
      </c>
      <c r="T255" s="351"/>
    </row>
    <row r="256" spans="1:20" s="125" customFormat="1">
      <c r="A256" s="118"/>
      <c r="B256" s="178" t="s">
        <v>157</v>
      </c>
      <c r="C256" s="175">
        <f t="shared" ref="C256:C257" si="202">P256</f>
        <v>0</v>
      </c>
      <c r="D256" s="176">
        <f t="shared" ref="D256:D257" si="203">C256*0.12*10</f>
        <v>0</v>
      </c>
      <c r="E256" s="163">
        <f t="shared" si="200"/>
        <v>0</v>
      </c>
      <c r="F256" s="164">
        <f t="shared" si="201"/>
        <v>0</v>
      </c>
      <c r="G256" s="118" t="e">
        <f t="shared" si="192"/>
        <v>#DIV/0!</v>
      </c>
      <c r="H256" s="121" t="e">
        <f t="shared" si="192"/>
        <v>#DIV/0!</v>
      </c>
      <c r="I256" s="178"/>
      <c r="J256" s="174"/>
      <c r="K256" s="178"/>
      <c r="L256" s="176"/>
      <c r="M256" s="178"/>
      <c r="N256" s="176"/>
      <c r="O256" s="177">
        <v>0.12</v>
      </c>
      <c r="P256" s="303"/>
      <c r="Q256" s="121">
        <f t="shared" ref="Q256:Q257" si="204">P256*O256*10</f>
        <v>0</v>
      </c>
      <c r="R256" s="280">
        <f t="shared" si="194"/>
        <v>0</v>
      </c>
      <c r="S256" s="121">
        <f t="shared" si="195"/>
        <v>0</v>
      </c>
      <c r="T256" s="351"/>
    </row>
    <row r="257" spans="1:20" s="125" customFormat="1">
      <c r="A257" s="118"/>
      <c r="B257" s="178" t="s">
        <v>167</v>
      </c>
      <c r="C257" s="175">
        <f t="shared" si="202"/>
        <v>0</v>
      </c>
      <c r="D257" s="176">
        <f t="shared" si="203"/>
        <v>0</v>
      </c>
      <c r="E257" s="163">
        <f t="shared" si="200"/>
        <v>0</v>
      </c>
      <c r="F257" s="164">
        <f t="shared" si="201"/>
        <v>0</v>
      </c>
      <c r="G257" s="118" t="e">
        <f t="shared" si="192"/>
        <v>#DIV/0!</v>
      </c>
      <c r="H257" s="121" t="e">
        <f t="shared" si="192"/>
        <v>#DIV/0!</v>
      </c>
      <c r="I257" s="178"/>
      <c r="J257" s="174"/>
      <c r="K257" s="178"/>
      <c r="L257" s="176"/>
      <c r="M257" s="178"/>
      <c r="N257" s="176"/>
      <c r="O257" s="177">
        <v>0.12</v>
      </c>
      <c r="P257" s="303"/>
      <c r="Q257" s="121">
        <f t="shared" si="204"/>
        <v>0</v>
      </c>
      <c r="R257" s="280">
        <f t="shared" si="194"/>
        <v>0</v>
      </c>
      <c r="S257" s="121">
        <f t="shared" si="195"/>
        <v>0</v>
      </c>
      <c r="T257" s="351"/>
    </row>
    <row r="258" spans="1:20" s="50" customFormat="1">
      <c r="A258" s="179"/>
      <c r="B258" s="159" t="s">
        <v>106</v>
      </c>
      <c r="C258" s="160">
        <f>SUM(C241:C257)</f>
        <v>0</v>
      </c>
      <c r="D258" s="161">
        <f>SUM(D241:D257)</f>
        <v>0</v>
      </c>
      <c r="E258" s="160">
        <f>SUM(E241:E257)</f>
        <v>0</v>
      </c>
      <c r="F258" s="161">
        <f>SUM(F241:F257)</f>
        <v>0</v>
      </c>
      <c r="G258" s="159"/>
      <c r="H258" s="159"/>
      <c r="I258" s="160">
        <f>SUM(I241:I257)</f>
        <v>0</v>
      </c>
      <c r="J258" s="161">
        <f>SUM(J241:J257)</f>
        <v>0</v>
      </c>
      <c r="K258" s="160">
        <f>SUM(K241:K257)</f>
        <v>0</v>
      </c>
      <c r="L258" s="161">
        <f>SUM(L241:L257)</f>
        <v>0</v>
      </c>
      <c r="M258" s="159">
        <f t="shared" ref="M258:N258" si="205">SUM(M241:M257)</f>
        <v>0</v>
      </c>
      <c r="N258" s="161">
        <f t="shared" si="205"/>
        <v>0</v>
      </c>
      <c r="O258" s="257"/>
      <c r="P258" s="301">
        <f t="shared" ref="P258:S258" si="206">SUM(P241:P257)</f>
        <v>0</v>
      </c>
      <c r="Q258" s="161">
        <f t="shared" si="206"/>
        <v>0</v>
      </c>
      <c r="R258" s="301">
        <f t="shared" si="206"/>
        <v>0</v>
      </c>
      <c r="S258" s="161">
        <f t="shared" si="206"/>
        <v>0</v>
      </c>
    </row>
    <row r="259" spans="1:20" s="50" customFormat="1">
      <c r="A259" s="179"/>
      <c r="B259" s="180" t="s">
        <v>10</v>
      </c>
      <c r="C259" s="181">
        <f>C258</f>
        <v>0</v>
      </c>
      <c r="D259" s="182">
        <f>D258</f>
        <v>0</v>
      </c>
      <c r="E259" s="181">
        <f>E258</f>
        <v>0</v>
      </c>
      <c r="F259" s="182">
        <f>F258</f>
        <v>0</v>
      </c>
      <c r="G259" s="180"/>
      <c r="H259" s="180"/>
      <c r="I259" s="181">
        <f>I258</f>
        <v>0</v>
      </c>
      <c r="J259" s="182">
        <f>J258</f>
        <v>0</v>
      </c>
      <c r="K259" s="181">
        <f>K258</f>
        <v>0</v>
      </c>
      <c r="L259" s="182">
        <f>L258</f>
        <v>0</v>
      </c>
      <c r="M259" s="180">
        <f t="shared" ref="M259:N259" si="207">M258</f>
        <v>0</v>
      </c>
      <c r="N259" s="182">
        <f t="shared" si="207"/>
        <v>0</v>
      </c>
      <c r="O259" s="258"/>
      <c r="P259" s="304">
        <f t="shared" ref="P259:S259" si="208">P258</f>
        <v>0</v>
      </c>
      <c r="Q259" s="182">
        <f t="shared" si="208"/>
        <v>0</v>
      </c>
      <c r="R259" s="304">
        <f t="shared" si="208"/>
        <v>0</v>
      </c>
      <c r="S259" s="182">
        <f t="shared" si="208"/>
        <v>0</v>
      </c>
    </row>
    <row r="260" spans="1:20" s="50" customFormat="1">
      <c r="A260" s="179"/>
      <c r="B260" s="180" t="s">
        <v>168</v>
      </c>
      <c r="C260" s="181">
        <f>C259+C238</f>
        <v>0</v>
      </c>
      <c r="D260" s="182">
        <f>D259+D238</f>
        <v>0</v>
      </c>
      <c r="E260" s="181">
        <f>E259+E238</f>
        <v>0</v>
      </c>
      <c r="F260" s="182">
        <f>F259+F238</f>
        <v>0</v>
      </c>
      <c r="G260" s="180"/>
      <c r="H260" s="180"/>
      <c r="I260" s="181">
        <f>I259+I238</f>
        <v>0</v>
      </c>
      <c r="J260" s="182">
        <f>J259+J238</f>
        <v>0</v>
      </c>
      <c r="K260" s="181">
        <f>K259+K238</f>
        <v>0</v>
      </c>
      <c r="L260" s="182">
        <f>L259+L238</f>
        <v>0</v>
      </c>
      <c r="M260" s="180">
        <f t="shared" ref="M260:N260" si="209">M238+M259</f>
        <v>0</v>
      </c>
      <c r="N260" s="182">
        <f t="shared" si="209"/>
        <v>0</v>
      </c>
      <c r="O260" s="258"/>
      <c r="P260" s="304">
        <f t="shared" ref="P260:S260" si="210">P259+P238</f>
        <v>0</v>
      </c>
      <c r="Q260" s="182">
        <f t="shared" si="210"/>
        <v>0</v>
      </c>
      <c r="R260" s="304">
        <f t="shared" si="210"/>
        <v>0</v>
      </c>
      <c r="S260" s="182">
        <f t="shared" si="210"/>
        <v>0</v>
      </c>
    </row>
    <row r="261" spans="1:20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0"/>
      <c r="Q261" s="11"/>
      <c r="R261" s="310"/>
      <c r="S261" s="11"/>
    </row>
    <row r="262" spans="1:20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0"/>
      <c r="Q262" s="11"/>
      <c r="R262" s="310"/>
      <c r="S262" s="11"/>
    </row>
    <row r="263" spans="1:20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</row>
    <row r="264" spans="1:20" s="66" customFormat="1">
      <c r="A264" s="8"/>
      <c r="B264" s="16" t="s">
        <v>124</v>
      </c>
      <c r="C264" s="17"/>
      <c r="D264" s="18"/>
      <c r="E264" s="19"/>
      <c r="F264" s="18"/>
      <c r="G264" s="241" t="e">
        <f t="shared" ref="G264:G270" si="211">E264/C264*100</f>
        <v>#DIV/0!</v>
      </c>
      <c r="H264" s="18" t="e">
        <f t="shared" ref="H264:H270" si="212">F264/D264*100</f>
        <v>#DIV/0!</v>
      </c>
      <c r="I264" s="16"/>
      <c r="J264" s="20"/>
      <c r="K264" s="16"/>
      <c r="L264" s="18"/>
      <c r="M264" s="16"/>
      <c r="N264" s="18"/>
      <c r="O264" s="21">
        <v>0.01</v>
      </c>
      <c r="P264" s="92"/>
      <c r="Q264" s="18">
        <f>P264*O264</f>
        <v>0</v>
      </c>
      <c r="R264" s="92">
        <f>P264</f>
        <v>0</v>
      </c>
      <c r="S264" s="18">
        <f>Q264</f>
        <v>0</v>
      </c>
    </row>
    <row r="265" spans="1:20" s="66" customFormat="1">
      <c r="A265" s="8"/>
      <c r="B265" s="16" t="s">
        <v>172</v>
      </c>
      <c r="C265" s="17"/>
      <c r="D265" s="18"/>
      <c r="E265" s="19"/>
      <c r="F265" s="18"/>
      <c r="G265" s="241" t="e">
        <f t="shared" si="211"/>
        <v>#DIV/0!</v>
      </c>
      <c r="H265" s="18" t="e">
        <f t="shared" si="212"/>
        <v>#DIV/0!</v>
      </c>
      <c r="I265" s="16"/>
      <c r="J265" s="20"/>
      <c r="K265" s="16"/>
      <c r="L265" s="18"/>
      <c r="M265" s="16"/>
      <c r="N265" s="18"/>
      <c r="O265" s="21">
        <v>0.01</v>
      </c>
      <c r="P265" s="92"/>
      <c r="Q265" s="18">
        <f t="shared" ref="Q265:Q281" si="213">P265*O265</f>
        <v>0</v>
      </c>
      <c r="R265" s="92">
        <f t="shared" ref="R265:R282" si="214">P265</f>
        <v>0</v>
      </c>
      <c r="S265" s="18">
        <f t="shared" ref="S265:S282" si="215">Q265</f>
        <v>0</v>
      </c>
    </row>
    <row r="266" spans="1:20" s="66" customFormat="1">
      <c r="A266" s="8"/>
      <c r="B266" s="16" t="s">
        <v>173</v>
      </c>
      <c r="C266" s="17"/>
      <c r="D266" s="18"/>
      <c r="E266" s="19"/>
      <c r="F266" s="18"/>
      <c r="G266" s="241" t="e">
        <f t="shared" si="211"/>
        <v>#DIV/0!</v>
      </c>
      <c r="H266" s="18" t="e">
        <f t="shared" si="212"/>
        <v>#DIV/0!</v>
      </c>
      <c r="I266" s="16"/>
      <c r="J266" s="20"/>
      <c r="K266" s="16"/>
      <c r="L266" s="18"/>
      <c r="M266" s="16"/>
      <c r="N266" s="18"/>
      <c r="O266" s="21">
        <v>0.01</v>
      </c>
      <c r="P266" s="92"/>
      <c r="Q266" s="18">
        <f t="shared" si="213"/>
        <v>0</v>
      </c>
      <c r="R266" s="92">
        <f t="shared" si="214"/>
        <v>0</v>
      </c>
      <c r="S266" s="18">
        <f t="shared" si="215"/>
        <v>0</v>
      </c>
    </row>
    <row r="267" spans="1:20" s="66" customFormat="1">
      <c r="A267" s="8">
        <v>11.02</v>
      </c>
      <c r="B267" s="16" t="s">
        <v>174</v>
      </c>
      <c r="C267" s="17"/>
      <c r="D267" s="18"/>
      <c r="E267" s="19"/>
      <c r="F267" s="18"/>
      <c r="G267" s="241" t="e">
        <f t="shared" si="211"/>
        <v>#DIV/0!</v>
      </c>
      <c r="H267" s="18" t="e">
        <f t="shared" si="212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213"/>
        <v>0</v>
      </c>
      <c r="R267" s="92">
        <f t="shared" si="214"/>
        <v>0</v>
      </c>
      <c r="S267" s="18">
        <f t="shared" si="215"/>
        <v>0</v>
      </c>
    </row>
    <row r="268" spans="1:20" s="66" customFormat="1">
      <c r="A268" s="8"/>
      <c r="B268" s="16" t="s">
        <v>124</v>
      </c>
      <c r="C268" s="17"/>
      <c r="D268" s="18"/>
      <c r="E268" s="19"/>
      <c r="F268" s="18"/>
      <c r="G268" s="241" t="e">
        <f t="shared" si="211"/>
        <v>#DIV/0!</v>
      </c>
      <c r="H268" s="18" t="e">
        <f t="shared" si="212"/>
        <v>#DIV/0!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0</v>
      </c>
      <c r="Q268" s="18">
        <f t="shared" si="213"/>
        <v>0</v>
      </c>
      <c r="R268" s="92">
        <f t="shared" si="214"/>
        <v>0</v>
      </c>
      <c r="S268" s="18">
        <f t="shared" si="215"/>
        <v>0</v>
      </c>
    </row>
    <row r="269" spans="1:20" s="66" customFormat="1">
      <c r="A269" s="8"/>
      <c r="B269" s="16" t="s">
        <v>172</v>
      </c>
      <c r="C269" s="17"/>
      <c r="D269" s="18"/>
      <c r="E269" s="19"/>
      <c r="F269" s="18"/>
      <c r="G269" s="241" t="e">
        <f t="shared" si="211"/>
        <v>#DIV/0!</v>
      </c>
      <c r="H269" s="18" t="e">
        <f t="shared" si="212"/>
        <v>#DIV/0!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0</v>
      </c>
      <c r="Q269" s="18">
        <f t="shared" si="213"/>
        <v>0</v>
      </c>
      <c r="R269" s="92">
        <f t="shared" si="214"/>
        <v>0</v>
      </c>
      <c r="S269" s="18">
        <f t="shared" si="215"/>
        <v>0</v>
      </c>
    </row>
    <row r="270" spans="1:20" s="66" customFormat="1">
      <c r="A270" s="8"/>
      <c r="B270" s="16" t="s">
        <v>173</v>
      </c>
      <c r="C270" s="17"/>
      <c r="D270" s="18"/>
      <c r="E270" s="19"/>
      <c r="F270" s="18"/>
      <c r="G270" s="241" t="e">
        <f t="shared" si="211"/>
        <v>#DIV/0!</v>
      </c>
      <c r="H270" s="18" t="e">
        <f t="shared" si="212"/>
        <v>#DIV/0!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0</v>
      </c>
      <c r="Q270" s="18">
        <f t="shared" si="213"/>
        <v>0</v>
      </c>
      <c r="R270" s="92">
        <f t="shared" si="214"/>
        <v>0</v>
      </c>
      <c r="S270" s="18">
        <f t="shared" si="215"/>
        <v>0</v>
      </c>
    </row>
    <row r="271" spans="1:20" s="66" customFormat="1" ht="31.5">
      <c r="A271" s="8">
        <v>11.03</v>
      </c>
      <c r="B271" s="24" t="s">
        <v>175</v>
      </c>
      <c r="C271" s="25"/>
      <c r="D271" s="26"/>
      <c r="E271" s="29"/>
      <c r="F271" s="26"/>
      <c r="G271" s="8" t="e">
        <f t="shared" ref="G271:H280" si="216">E271/C271*100</f>
        <v>#DIV/0!</v>
      </c>
      <c r="H271" s="18" t="e">
        <f t="shared" si="216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213"/>
        <v>0</v>
      </c>
      <c r="R271" s="92">
        <f t="shared" si="214"/>
        <v>0</v>
      </c>
      <c r="S271" s="18">
        <f t="shared" si="215"/>
        <v>0</v>
      </c>
    </row>
    <row r="272" spans="1:20" s="66" customFormat="1">
      <c r="A272" s="8">
        <v>11.04</v>
      </c>
      <c r="B272" s="30" t="s">
        <v>176</v>
      </c>
      <c r="C272" s="31"/>
      <c r="D272" s="32"/>
      <c r="E272" s="33"/>
      <c r="F272" s="32"/>
      <c r="G272" s="8" t="e">
        <f t="shared" si="216"/>
        <v>#DIV/0!</v>
      </c>
      <c r="H272" s="18" t="e">
        <f t="shared" si="216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213"/>
        <v>0</v>
      </c>
      <c r="R272" s="92">
        <f t="shared" si="214"/>
        <v>0</v>
      </c>
      <c r="S272" s="18">
        <f t="shared" si="215"/>
        <v>0</v>
      </c>
    </row>
    <row r="273" spans="1:20" s="66" customFormat="1" ht="47.25">
      <c r="A273" s="8"/>
      <c r="B273" s="24" t="s">
        <v>177</v>
      </c>
      <c r="C273" s="25"/>
      <c r="D273" s="26"/>
      <c r="E273" s="29"/>
      <c r="F273" s="26"/>
      <c r="G273" s="8" t="e">
        <f t="shared" si="216"/>
        <v>#DIV/0!</v>
      </c>
      <c r="H273" s="18" t="e">
        <f t="shared" si="216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213"/>
        <v>0</v>
      </c>
      <c r="R273" s="92">
        <f t="shared" si="214"/>
        <v>0</v>
      </c>
      <c r="S273" s="18">
        <f t="shared" si="215"/>
        <v>0</v>
      </c>
    </row>
    <row r="274" spans="1:20" s="66" customFormat="1" ht="47.25">
      <c r="A274" s="8"/>
      <c r="B274" s="24" t="s">
        <v>178</v>
      </c>
      <c r="C274" s="25"/>
      <c r="D274" s="26"/>
      <c r="E274" s="29"/>
      <c r="F274" s="26"/>
      <c r="G274" s="8" t="e">
        <f t="shared" si="216"/>
        <v>#DIV/0!</v>
      </c>
      <c r="H274" s="18" t="e">
        <f t="shared" si="216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213"/>
        <v>0</v>
      </c>
      <c r="R274" s="92">
        <f t="shared" si="214"/>
        <v>0</v>
      </c>
      <c r="S274" s="18">
        <f t="shared" si="215"/>
        <v>0</v>
      </c>
    </row>
    <row r="275" spans="1:20" s="66" customFormat="1">
      <c r="A275" s="8"/>
      <c r="B275" s="30" t="s">
        <v>179</v>
      </c>
      <c r="C275" s="33"/>
      <c r="D275" s="32"/>
      <c r="E275" s="33"/>
      <c r="F275" s="32"/>
      <c r="G275" s="8" t="e">
        <f t="shared" si="216"/>
        <v>#DIV/0!</v>
      </c>
      <c r="H275" s="18" t="e">
        <f t="shared" si="216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213"/>
        <v>0</v>
      </c>
      <c r="R275" s="92">
        <f t="shared" si="214"/>
        <v>0</v>
      </c>
      <c r="S275" s="18">
        <f t="shared" si="215"/>
        <v>0</v>
      </c>
    </row>
    <row r="276" spans="1:20" s="66" customFormat="1" ht="63">
      <c r="A276" s="8">
        <v>11.05</v>
      </c>
      <c r="B276" s="16" t="s">
        <v>180</v>
      </c>
      <c r="C276" s="19"/>
      <c r="D276" s="18"/>
      <c r="E276" s="19"/>
      <c r="F276" s="18"/>
      <c r="G276" s="8" t="e">
        <f t="shared" si="216"/>
        <v>#DIV/0!</v>
      </c>
      <c r="H276" s="18" t="e">
        <f t="shared" si="216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213"/>
        <v>0</v>
      </c>
      <c r="R276" s="92">
        <f t="shared" si="214"/>
        <v>0</v>
      </c>
      <c r="S276" s="18">
        <f t="shared" si="215"/>
        <v>0</v>
      </c>
    </row>
    <row r="277" spans="1:20" s="66" customFormat="1">
      <c r="A277" s="8"/>
      <c r="B277" s="16" t="s">
        <v>124</v>
      </c>
      <c r="C277" s="17"/>
      <c r="D277" s="18"/>
      <c r="E277" s="17">
        <f>C277</f>
        <v>0</v>
      </c>
      <c r="F277" s="18">
        <f>D277</f>
        <v>0</v>
      </c>
      <c r="G277" s="8" t="e">
        <f t="shared" si="216"/>
        <v>#DIV/0!</v>
      </c>
      <c r="H277" s="18" t="e">
        <f t="shared" si="216"/>
        <v>#DIV/0!</v>
      </c>
      <c r="I277" s="16"/>
      <c r="J277" s="20"/>
      <c r="K277" s="16"/>
      <c r="L277" s="18"/>
      <c r="M277" s="16"/>
      <c r="N277" s="18"/>
      <c r="O277" s="21">
        <v>0.02</v>
      </c>
      <c r="P277" s="92"/>
      <c r="Q277" s="23">
        <f t="shared" si="213"/>
        <v>0</v>
      </c>
      <c r="R277" s="92">
        <f t="shared" si="214"/>
        <v>0</v>
      </c>
      <c r="S277" s="18">
        <f t="shared" si="215"/>
        <v>0</v>
      </c>
    </row>
    <row r="278" spans="1:20" s="66" customFormat="1">
      <c r="A278" s="8"/>
      <c r="B278" s="16" t="s">
        <v>172</v>
      </c>
      <c r="C278" s="17"/>
      <c r="D278" s="18"/>
      <c r="E278" s="17">
        <f t="shared" ref="E278:E279" si="217">C278</f>
        <v>0</v>
      </c>
      <c r="F278" s="18">
        <f t="shared" ref="F278:F279" si="218">D278</f>
        <v>0</v>
      </c>
      <c r="G278" s="8" t="e">
        <f t="shared" si="216"/>
        <v>#DIV/0!</v>
      </c>
      <c r="H278" s="18" t="e">
        <f t="shared" si="216"/>
        <v>#DIV/0!</v>
      </c>
      <c r="I278" s="16"/>
      <c r="J278" s="20"/>
      <c r="K278" s="16"/>
      <c r="L278" s="18"/>
      <c r="M278" s="16"/>
      <c r="N278" s="18"/>
      <c r="O278" s="21">
        <v>0.02</v>
      </c>
      <c r="P278" s="92"/>
      <c r="Q278" s="23">
        <f t="shared" si="213"/>
        <v>0</v>
      </c>
      <c r="R278" s="92">
        <f t="shared" si="214"/>
        <v>0</v>
      </c>
      <c r="S278" s="18">
        <f t="shared" si="215"/>
        <v>0</v>
      </c>
    </row>
    <row r="279" spans="1:20" s="66" customFormat="1">
      <c r="A279" s="8"/>
      <c r="B279" s="16" t="s">
        <v>173</v>
      </c>
      <c r="C279" s="17"/>
      <c r="D279" s="18"/>
      <c r="E279" s="17">
        <f t="shared" si="217"/>
        <v>0</v>
      </c>
      <c r="F279" s="18">
        <f t="shared" si="218"/>
        <v>0</v>
      </c>
      <c r="G279" s="8" t="e">
        <f t="shared" si="216"/>
        <v>#DIV/0!</v>
      </c>
      <c r="H279" s="18" t="e">
        <f t="shared" si="216"/>
        <v>#DIV/0!</v>
      </c>
      <c r="I279" s="16"/>
      <c r="J279" s="20"/>
      <c r="K279" s="16"/>
      <c r="L279" s="18"/>
      <c r="M279" s="16"/>
      <c r="N279" s="18"/>
      <c r="O279" s="21">
        <v>0.02</v>
      </c>
      <c r="P279" s="92"/>
      <c r="Q279" s="23">
        <f t="shared" si="213"/>
        <v>0</v>
      </c>
      <c r="R279" s="92">
        <f t="shared" si="214"/>
        <v>0</v>
      </c>
      <c r="S279" s="18">
        <f t="shared" si="215"/>
        <v>0</v>
      </c>
    </row>
    <row r="280" spans="1:20" s="66" customFormat="1">
      <c r="A280" s="8"/>
      <c r="B280" s="30" t="s">
        <v>181</v>
      </c>
      <c r="C280" s="31"/>
      <c r="D280" s="32"/>
      <c r="E280" s="33"/>
      <c r="F280" s="32"/>
      <c r="G280" s="8" t="e">
        <f t="shared" si="216"/>
        <v>#DIV/0!</v>
      </c>
      <c r="H280" s="18" t="e">
        <f t="shared" si="216"/>
        <v>#DIV/0!</v>
      </c>
      <c r="I280" s="30"/>
      <c r="J280" s="34"/>
      <c r="K280" s="30"/>
      <c r="L280" s="32"/>
      <c r="M280" s="30"/>
      <c r="N280" s="32"/>
      <c r="O280" s="247"/>
      <c r="P280" s="275"/>
      <c r="Q280" s="23">
        <f t="shared" si="213"/>
        <v>0</v>
      </c>
      <c r="R280" s="92">
        <f t="shared" si="214"/>
        <v>0</v>
      </c>
      <c r="S280" s="18">
        <f t="shared" si="215"/>
        <v>0</v>
      </c>
    </row>
    <row r="281" spans="1:20" s="66" customFormat="1">
      <c r="A281" s="8">
        <v>11.06</v>
      </c>
      <c r="B281" s="16" t="s">
        <v>182</v>
      </c>
      <c r="C281" s="17"/>
      <c r="D281" s="18"/>
      <c r="E281" s="17"/>
      <c r="F281" s="18"/>
      <c r="G281" s="8" t="e">
        <f t="shared" ref="G281:H282" si="219">E281/C281*100</f>
        <v>#DIV/0!</v>
      </c>
      <c r="H281" s="18" t="e">
        <f t="shared" si="219"/>
        <v>#DIV/0!</v>
      </c>
      <c r="I281" s="16"/>
      <c r="J281" s="20"/>
      <c r="K281" s="16"/>
      <c r="L281" s="18"/>
      <c r="M281" s="16"/>
      <c r="N281" s="18"/>
      <c r="O281" s="21">
        <v>2.8000000000000001E-2</v>
      </c>
      <c r="P281" s="92"/>
      <c r="Q281" s="23">
        <f t="shared" si="213"/>
        <v>0</v>
      </c>
      <c r="R281" s="92">
        <f t="shared" si="214"/>
        <v>0</v>
      </c>
      <c r="S281" s="18">
        <f t="shared" si="215"/>
        <v>0</v>
      </c>
    </row>
    <row r="282" spans="1:20" s="66" customFormat="1">
      <c r="A282" s="8">
        <v>11.07</v>
      </c>
      <c r="B282" s="16" t="s">
        <v>183</v>
      </c>
      <c r="C282" s="17"/>
      <c r="D282" s="18"/>
      <c r="E282" s="17">
        <f>C282</f>
        <v>0</v>
      </c>
      <c r="F282" s="18">
        <f>D282</f>
        <v>0</v>
      </c>
      <c r="G282" s="8" t="e">
        <f t="shared" si="219"/>
        <v>#DIV/0!</v>
      </c>
      <c r="H282" s="18" t="e">
        <f t="shared" si="219"/>
        <v>#DIV/0!</v>
      </c>
      <c r="I282" s="16"/>
      <c r="J282" s="20"/>
      <c r="K282" s="16"/>
      <c r="L282" s="18"/>
      <c r="M282" s="16"/>
      <c r="N282" s="18"/>
      <c r="O282" s="21">
        <v>0.02</v>
      </c>
      <c r="P282" s="92"/>
      <c r="Q282" s="23">
        <f>P282*O282</f>
        <v>0</v>
      </c>
      <c r="R282" s="92">
        <f t="shared" si="214"/>
        <v>0</v>
      </c>
      <c r="S282" s="18">
        <f t="shared" si="215"/>
        <v>0</v>
      </c>
    </row>
    <row r="283" spans="1:20" s="50" customFormat="1">
      <c r="A283" s="46"/>
      <c r="B283" s="82" t="s">
        <v>106</v>
      </c>
      <c r="C283" s="83">
        <f>SUM(C268:C282)</f>
        <v>0</v>
      </c>
      <c r="D283" s="84">
        <f t="shared" ref="D283:F283" si="220">SUM(D264:D282)</f>
        <v>0</v>
      </c>
      <c r="E283" s="83">
        <f>SUM(E282+E281+E279+E270+E269+E268)</f>
        <v>0</v>
      </c>
      <c r="F283" s="84">
        <f t="shared" si="220"/>
        <v>0</v>
      </c>
      <c r="G283" s="82"/>
      <c r="H283" s="82"/>
      <c r="I283" s="83">
        <f>SUM(I282+I281+I279+I270+I269+I268)</f>
        <v>0</v>
      </c>
      <c r="J283" s="84">
        <f t="shared" ref="J283" si="221">SUM(J264:J282)</f>
        <v>0</v>
      </c>
      <c r="K283" s="83">
        <f>SUM(K282+K281+K279+K270+K269+K268)</f>
        <v>0</v>
      </c>
      <c r="L283" s="84">
        <f t="shared" ref="L283" si="222">SUM(L264:L282)</f>
        <v>0</v>
      </c>
      <c r="M283" s="82">
        <f t="shared" ref="M283:N283" si="223">SUM(M264:M282)</f>
        <v>0</v>
      </c>
      <c r="N283" s="84">
        <f t="shared" si="223"/>
        <v>0</v>
      </c>
      <c r="O283" s="88"/>
      <c r="P283" s="276">
        <f>SUM(P268:P282)</f>
        <v>0</v>
      </c>
      <c r="Q283" s="84">
        <f t="shared" ref="Q283:S283" si="224">SUM(Q264:Q282)</f>
        <v>0</v>
      </c>
      <c r="R283" s="276">
        <f>SUM(R268:R282)</f>
        <v>0</v>
      </c>
      <c r="S283" s="84">
        <f t="shared" si="224"/>
        <v>0</v>
      </c>
    </row>
    <row r="284" spans="1:20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0"/>
      <c r="Q284" s="11"/>
      <c r="R284" s="310"/>
      <c r="S284" s="11"/>
    </row>
    <row r="285" spans="1:20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0"/>
      <c r="Q285" s="11"/>
      <c r="R285" s="310"/>
      <c r="S285" s="11"/>
    </row>
    <row r="286" spans="1:20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225">E286/C286*100</f>
        <v>#DIV/0!</v>
      </c>
      <c r="H286" s="18" t="e">
        <f t="shared" si="225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 t="shared" ref="Q286:Q287" si="226">P286*O286*12</f>
        <v>0</v>
      </c>
      <c r="R286" s="92">
        <f>P286</f>
        <v>0</v>
      </c>
      <c r="S286" s="18">
        <f>Q286</f>
        <v>0</v>
      </c>
    </row>
    <row r="287" spans="1:20" s="66" customFormat="1">
      <c r="A287" s="8"/>
      <c r="B287" s="183" t="s">
        <v>187</v>
      </c>
      <c r="C287" s="184">
        <v>0</v>
      </c>
      <c r="D287" s="185">
        <f>C287*12*0.16</f>
        <v>0</v>
      </c>
      <c r="E287" s="184">
        <f>C287</f>
        <v>0</v>
      </c>
      <c r="F287" s="185">
        <f>D287</f>
        <v>0</v>
      </c>
      <c r="G287" s="8" t="e">
        <f t="shared" si="225"/>
        <v>#DIV/0!</v>
      </c>
      <c r="H287" s="18" t="e">
        <f t="shared" si="225"/>
        <v>#DIV/0!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0</v>
      </c>
      <c r="Q287" s="18">
        <f t="shared" si="226"/>
        <v>0</v>
      </c>
      <c r="R287" s="92">
        <f t="shared" ref="R287:R296" si="227">P287</f>
        <v>0</v>
      </c>
      <c r="S287" s="18">
        <f t="shared" ref="S287:S296" si="228">Q287</f>
        <v>0</v>
      </c>
      <c r="T287" s="269"/>
    </row>
    <row r="288" spans="1:20" s="66" customFormat="1">
      <c r="A288" s="8"/>
      <c r="B288" s="183" t="s">
        <v>188</v>
      </c>
      <c r="C288" s="184">
        <v>0</v>
      </c>
      <c r="D288" s="185">
        <f>C288*12*0.16</f>
        <v>0</v>
      </c>
      <c r="E288" s="184">
        <f t="shared" ref="E288:E296" si="229">C288</f>
        <v>0</v>
      </c>
      <c r="F288" s="185">
        <f t="shared" ref="F288:F296" si="230">D288</f>
        <v>0</v>
      </c>
      <c r="G288" s="8" t="e">
        <f t="shared" si="225"/>
        <v>#DIV/0!</v>
      </c>
      <c r="H288" s="18" t="e">
        <f t="shared" si="225"/>
        <v>#DIV/0!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/>
      <c r="Q288" s="18">
        <f>P288*O288*12</f>
        <v>0</v>
      </c>
      <c r="R288" s="92">
        <f t="shared" si="227"/>
        <v>0</v>
      </c>
      <c r="S288" s="18">
        <f t="shared" si="228"/>
        <v>0</v>
      </c>
    </row>
    <row r="289" spans="1:19" s="66" customFormat="1">
      <c r="A289" s="8"/>
      <c r="B289" s="183" t="s">
        <v>189</v>
      </c>
      <c r="C289" s="184">
        <v>0</v>
      </c>
      <c r="D289" s="185">
        <f>C289*12*0.16</f>
        <v>0</v>
      </c>
      <c r="E289" s="184">
        <f t="shared" si="229"/>
        <v>0</v>
      </c>
      <c r="F289" s="185">
        <f t="shared" si="230"/>
        <v>0</v>
      </c>
      <c r="G289" s="8" t="e">
        <f t="shared" si="225"/>
        <v>#DIV/0!</v>
      </c>
      <c r="H289" s="18" t="e">
        <f t="shared" si="225"/>
        <v>#DIV/0!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0</v>
      </c>
      <c r="Q289" s="18">
        <f t="shared" ref="Q289:Q290" si="231">P289*O289*12</f>
        <v>0</v>
      </c>
      <c r="R289" s="92">
        <f t="shared" si="227"/>
        <v>0</v>
      </c>
      <c r="S289" s="18">
        <f t="shared" si="228"/>
        <v>0</v>
      </c>
    </row>
    <row r="290" spans="1:19" s="66" customFormat="1">
      <c r="A290" s="8"/>
      <c r="B290" s="183" t="s">
        <v>340</v>
      </c>
      <c r="C290" s="184"/>
      <c r="D290" s="185"/>
      <c r="E290" s="184">
        <f t="shared" si="229"/>
        <v>0</v>
      </c>
      <c r="F290" s="185">
        <f t="shared" si="230"/>
        <v>0</v>
      </c>
      <c r="G290" s="8" t="e">
        <f t="shared" si="225"/>
        <v>#DIV/0!</v>
      </c>
      <c r="H290" s="18" t="e">
        <f t="shared" si="225"/>
        <v>#DIV/0!</v>
      </c>
      <c r="I290" s="183"/>
      <c r="J290" s="187"/>
      <c r="K290" s="183"/>
      <c r="L290" s="185"/>
      <c r="M290" s="183"/>
      <c r="N290" s="185"/>
      <c r="O290" s="188">
        <v>0.17599999999999999</v>
      </c>
      <c r="P290" s="282">
        <f>P289</f>
        <v>0</v>
      </c>
      <c r="Q290" s="18">
        <f t="shared" si="231"/>
        <v>0</v>
      </c>
      <c r="R290" s="92">
        <f t="shared" si="227"/>
        <v>0</v>
      </c>
      <c r="S290" s="18">
        <f t="shared" si="228"/>
        <v>0</v>
      </c>
    </row>
    <row r="291" spans="1:19" s="66" customFormat="1">
      <c r="A291" s="8">
        <v>12.02</v>
      </c>
      <c r="B291" s="183" t="s">
        <v>190</v>
      </c>
      <c r="C291" s="184"/>
      <c r="D291" s="185"/>
      <c r="E291" s="184">
        <f t="shared" si="229"/>
        <v>0</v>
      </c>
      <c r="F291" s="185">
        <f t="shared" si="230"/>
        <v>0</v>
      </c>
      <c r="G291" s="8" t="e">
        <f t="shared" si="225"/>
        <v>#DIV/0!</v>
      </c>
      <c r="H291" s="18" t="e">
        <f t="shared" si="225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/>
      <c r="Q291" s="18">
        <f>P291*O291</f>
        <v>0</v>
      </c>
      <c r="R291" s="92">
        <f t="shared" si="227"/>
        <v>0</v>
      </c>
      <c r="S291" s="18">
        <f t="shared" si="228"/>
        <v>0</v>
      </c>
    </row>
    <row r="292" spans="1:19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229"/>
        <v>0</v>
      </c>
      <c r="F292" s="185">
        <f t="shared" si="230"/>
        <v>0</v>
      </c>
      <c r="G292" s="8" t="e">
        <f t="shared" si="225"/>
        <v>#DIV/0!</v>
      </c>
      <c r="H292" s="18" t="e">
        <f t="shared" si="225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/>
      <c r="Q292" s="18">
        <f>P292*O292</f>
        <v>0</v>
      </c>
      <c r="R292" s="92">
        <f t="shared" si="227"/>
        <v>0</v>
      </c>
      <c r="S292" s="18">
        <f t="shared" si="228"/>
        <v>0</v>
      </c>
    </row>
    <row r="293" spans="1:19" s="66" customFormat="1">
      <c r="A293" s="8">
        <f>+A292+0.01</f>
        <v>12.04</v>
      </c>
      <c r="B293" s="16" t="s">
        <v>192</v>
      </c>
      <c r="C293" s="17">
        <v>0</v>
      </c>
      <c r="D293" s="185">
        <f>C293*0.5</f>
        <v>0</v>
      </c>
      <c r="E293" s="184">
        <f t="shared" si="229"/>
        <v>0</v>
      </c>
      <c r="F293" s="185">
        <f t="shared" si="230"/>
        <v>0</v>
      </c>
      <c r="G293" s="8" t="e">
        <f t="shared" si="225"/>
        <v>#DIV/0!</v>
      </c>
      <c r="H293" s="18" t="e">
        <f t="shared" si="225"/>
        <v>#DIV/0!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0</v>
      </c>
      <c r="Q293" s="18">
        <f>P293*O293</f>
        <v>0</v>
      </c>
      <c r="R293" s="92">
        <f t="shared" si="227"/>
        <v>0</v>
      </c>
      <c r="S293" s="18">
        <f t="shared" si="228"/>
        <v>0</v>
      </c>
    </row>
    <row r="294" spans="1:19" s="66" customFormat="1">
      <c r="A294" s="8">
        <f>+A293+0.01</f>
        <v>12.049999999999999</v>
      </c>
      <c r="B294" s="183" t="s">
        <v>193</v>
      </c>
      <c r="C294" s="184">
        <v>0</v>
      </c>
      <c r="D294" s="185">
        <f>C294*0.3</f>
        <v>0</v>
      </c>
      <c r="E294" s="184">
        <f t="shared" si="229"/>
        <v>0</v>
      </c>
      <c r="F294" s="185">
        <f t="shared" si="230"/>
        <v>0</v>
      </c>
      <c r="G294" s="8" t="e">
        <f t="shared" si="225"/>
        <v>#DIV/0!</v>
      </c>
      <c r="H294" s="18" t="e">
        <f t="shared" si="225"/>
        <v>#DIV/0!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0</v>
      </c>
      <c r="Q294" s="18">
        <f>P294*O294</f>
        <v>0</v>
      </c>
      <c r="R294" s="92">
        <f t="shared" si="227"/>
        <v>0</v>
      </c>
      <c r="S294" s="18">
        <f t="shared" si="228"/>
        <v>0</v>
      </c>
    </row>
    <row r="295" spans="1:19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229"/>
        <v>0</v>
      </c>
      <c r="F295" s="185">
        <f t="shared" si="230"/>
        <v>0</v>
      </c>
      <c r="G295" s="8" t="e">
        <f t="shared" si="225"/>
        <v>#DIV/0!</v>
      </c>
      <c r="H295" s="18" t="e">
        <f t="shared" si="225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232">P289</f>
        <v>0</v>
      </c>
      <c r="Q295" s="18">
        <f t="shared" ref="Q295:Q296" si="233">P295*O295</f>
        <v>0</v>
      </c>
      <c r="R295" s="92">
        <f t="shared" si="227"/>
        <v>0</v>
      </c>
      <c r="S295" s="18">
        <f t="shared" si="228"/>
        <v>0</v>
      </c>
    </row>
    <row r="296" spans="1:19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229"/>
        <v>0</v>
      </c>
      <c r="F296" s="185">
        <f t="shared" si="230"/>
        <v>0</v>
      </c>
      <c r="G296" s="8" t="e">
        <f t="shared" si="225"/>
        <v>#DIV/0!</v>
      </c>
      <c r="H296" s="18" t="e">
        <f t="shared" si="225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232"/>
        <v>0</v>
      </c>
      <c r="Q296" s="18">
        <f t="shared" si="233"/>
        <v>0</v>
      </c>
      <c r="R296" s="92">
        <f t="shared" si="227"/>
        <v>0</v>
      </c>
      <c r="S296" s="18">
        <f t="shared" si="228"/>
        <v>0</v>
      </c>
    </row>
    <row r="297" spans="1:19" s="50" customFormat="1">
      <c r="A297" s="46"/>
      <c r="B297" s="82" t="s">
        <v>106</v>
      </c>
      <c r="C297" s="83">
        <f>C293</f>
        <v>0</v>
      </c>
      <c r="D297" s="84">
        <f t="shared" ref="D297:F297" si="234">SUM(D286:D296)</f>
        <v>0</v>
      </c>
      <c r="E297" s="83">
        <f t="shared" si="234"/>
        <v>0</v>
      </c>
      <c r="F297" s="84">
        <f t="shared" si="234"/>
        <v>0</v>
      </c>
      <c r="G297" s="82"/>
      <c r="H297" s="82"/>
      <c r="I297" s="82"/>
      <c r="J297" s="84"/>
      <c r="K297" s="82"/>
      <c r="L297" s="84"/>
      <c r="M297" s="82">
        <f t="shared" ref="M297:N297" si="235">SUM(M286:M296)</f>
        <v>0</v>
      </c>
      <c r="N297" s="84">
        <f t="shared" si="235"/>
        <v>0</v>
      </c>
      <c r="O297" s="88"/>
      <c r="P297" s="276">
        <f>P288</f>
        <v>0</v>
      </c>
      <c r="Q297" s="84">
        <f t="shared" ref="Q297:S297" si="236">SUM(Q286:Q296)</f>
        <v>0</v>
      </c>
      <c r="R297" s="276">
        <f>R288</f>
        <v>0</v>
      </c>
      <c r="S297" s="84">
        <f t="shared" si="236"/>
        <v>0</v>
      </c>
    </row>
    <row r="298" spans="1:19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0"/>
      <c r="Q298" s="11"/>
      <c r="R298" s="310"/>
      <c r="S298" s="11"/>
    </row>
    <row r="299" spans="1:19" s="66" customFormat="1" ht="31.5">
      <c r="A299" s="8">
        <v>13.01</v>
      </c>
      <c r="B299" s="16" t="s">
        <v>197</v>
      </c>
      <c r="C299" s="17"/>
      <c r="D299" s="18">
        <f>C299*0.162*12</f>
        <v>0</v>
      </c>
      <c r="E299" s="17">
        <f>C299</f>
        <v>0</v>
      </c>
      <c r="F299" s="18">
        <f>D299</f>
        <v>0</v>
      </c>
      <c r="G299" s="8" t="e">
        <f t="shared" ref="G299:H305" si="237">E299/C299*100</f>
        <v>#DIV/0!</v>
      </c>
      <c r="H299" s="18" t="e">
        <f t="shared" si="237"/>
        <v>#DIV/0!</v>
      </c>
      <c r="I299" s="16"/>
      <c r="J299" s="20"/>
      <c r="K299" s="16"/>
      <c r="L299" s="18"/>
      <c r="M299" s="16"/>
      <c r="N299" s="18"/>
      <c r="O299" s="21">
        <v>0.1782</v>
      </c>
      <c r="P299" s="92"/>
      <c r="Q299" s="18">
        <f>P299*O299*12</f>
        <v>0</v>
      </c>
      <c r="R299" s="92">
        <f t="shared" ref="R299:R305" si="238">P299</f>
        <v>0</v>
      </c>
      <c r="S299" s="18">
        <f t="shared" ref="S299:S305" si="239">Q299</f>
        <v>0</v>
      </c>
    </row>
    <row r="300" spans="1:19" s="66" customFormat="1">
      <c r="A300" s="8">
        <f t="shared" ref="A300:A305" si="240">+A299+0.01</f>
        <v>13.02</v>
      </c>
      <c r="B300" s="183" t="s">
        <v>190</v>
      </c>
      <c r="C300" s="184"/>
      <c r="D300" s="185"/>
      <c r="E300" s="17"/>
      <c r="F300" s="18"/>
      <c r="G300" s="8" t="e">
        <f t="shared" si="237"/>
        <v>#DIV/0!</v>
      </c>
      <c r="H300" s="18" t="e">
        <f t="shared" si="237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si="238"/>
        <v>0</v>
      </c>
      <c r="S300" s="18">
        <f t="shared" si="239"/>
        <v>0</v>
      </c>
    </row>
    <row r="301" spans="1:19" s="66" customFormat="1" ht="31.5">
      <c r="A301" s="8">
        <f t="shared" si="240"/>
        <v>13.03</v>
      </c>
      <c r="B301" s="183" t="s">
        <v>191</v>
      </c>
      <c r="C301" s="184"/>
      <c r="D301" s="185"/>
      <c r="E301" s="17"/>
      <c r="F301" s="18"/>
      <c r="G301" s="8" t="e">
        <f t="shared" si="237"/>
        <v>#DIV/0!</v>
      </c>
      <c r="H301" s="18" t="e">
        <f t="shared" si="237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0</v>
      </c>
      <c r="Q301" s="18">
        <f>P301*O301</f>
        <v>0</v>
      </c>
      <c r="R301" s="92">
        <f t="shared" si="238"/>
        <v>0</v>
      </c>
      <c r="S301" s="18">
        <f t="shared" si="239"/>
        <v>0</v>
      </c>
    </row>
    <row r="302" spans="1:19" s="66" customFormat="1">
      <c r="A302" s="8">
        <f t="shared" si="240"/>
        <v>13.04</v>
      </c>
      <c r="B302" s="16" t="s">
        <v>192</v>
      </c>
      <c r="C302" s="17">
        <f>C299</f>
        <v>0</v>
      </c>
      <c r="D302" s="18">
        <f>C302*0.1</f>
        <v>0</v>
      </c>
      <c r="E302" s="17">
        <f>C302</f>
        <v>0</v>
      </c>
      <c r="F302" s="18">
        <f>D302</f>
        <v>0</v>
      </c>
      <c r="G302" s="8" t="e">
        <f t="shared" si="237"/>
        <v>#DIV/0!</v>
      </c>
      <c r="H302" s="18" t="e">
        <f t="shared" si="237"/>
        <v>#DIV/0!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0</v>
      </c>
      <c r="Q302" s="18">
        <f>P302*O302</f>
        <v>0</v>
      </c>
      <c r="R302" s="92">
        <f t="shared" si="238"/>
        <v>0</v>
      </c>
      <c r="S302" s="18">
        <f t="shared" si="239"/>
        <v>0</v>
      </c>
    </row>
    <row r="303" spans="1:19" s="66" customFormat="1">
      <c r="A303" s="8">
        <f t="shared" si="240"/>
        <v>13.049999999999999</v>
      </c>
      <c r="B303" s="183" t="s">
        <v>198</v>
      </c>
      <c r="C303" s="184">
        <f>C302</f>
        <v>0</v>
      </c>
      <c r="D303" s="185">
        <f>C303*0.12</f>
        <v>0</v>
      </c>
      <c r="E303" s="17">
        <f>C303</f>
        <v>0</v>
      </c>
      <c r="F303" s="18">
        <f>D303</f>
        <v>0</v>
      </c>
      <c r="G303" s="8" t="e">
        <f t="shared" si="237"/>
        <v>#DIV/0!</v>
      </c>
      <c r="H303" s="18" t="e">
        <f t="shared" si="237"/>
        <v>#DIV/0!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0</v>
      </c>
      <c r="Q303" s="18">
        <f t="shared" ref="Q303:Q305" si="241">P303*O303</f>
        <v>0</v>
      </c>
      <c r="R303" s="92">
        <f t="shared" si="238"/>
        <v>0</v>
      </c>
      <c r="S303" s="18">
        <f t="shared" si="239"/>
        <v>0</v>
      </c>
    </row>
    <row r="304" spans="1:19" s="66" customFormat="1">
      <c r="A304" s="8">
        <f t="shared" si="240"/>
        <v>13.059999999999999</v>
      </c>
      <c r="B304" s="183" t="s">
        <v>194</v>
      </c>
      <c r="C304" s="184"/>
      <c r="D304" s="185"/>
      <c r="E304" s="17"/>
      <c r="F304" s="18"/>
      <c r="G304" s="8" t="e">
        <f t="shared" si="237"/>
        <v>#DIV/0!</v>
      </c>
      <c r="H304" s="18" t="e">
        <f t="shared" si="237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0</v>
      </c>
      <c r="Q304" s="18">
        <f t="shared" si="241"/>
        <v>0</v>
      </c>
      <c r="R304" s="92">
        <f t="shared" si="238"/>
        <v>0</v>
      </c>
      <c r="S304" s="18">
        <f t="shared" si="239"/>
        <v>0</v>
      </c>
    </row>
    <row r="305" spans="1:19" s="66" customFormat="1">
      <c r="A305" s="8">
        <f t="shared" si="240"/>
        <v>13.069999999999999</v>
      </c>
      <c r="B305" s="22" t="s">
        <v>195</v>
      </c>
      <c r="C305" s="17"/>
      <c r="D305" s="18"/>
      <c r="E305" s="17"/>
      <c r="F305" s="18"/>
      <c r="G305" s="8" t="e">
        <f t="shared" si="237"/>
        <v>#DIV/0!</v>
      </c>
      <c r="H305" s="18" t="e">
        <f t="shared" si="237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0</v>
      </c>
      <c r="Q305" s="18">
        <f t="shared" si="241"/>
        <v>0</v>
      </c>
      <c r="R305" s="92">
        <f t="shared" si="238"/>
        <v>0</v>
      </c>
      <c r="S305" s="18">
        <f t="shared" si="239"/>
        <v>0</v>
      </c>
    </row>
    <row r="306" spans="1:19" s="50" customFormat="1">
      <c r="A306" s="46"/>
      <c r="B306" s="82" t="s">
        <v>106</v>
      </c>
      <c r="C306" s="83"/>
      <c r="D306" s="84">
        <f>SUM(D299:D305)</f>
        <v>0</v>
      </c>
      <c r="E306" s="83"/>
      <c r="F306" s="84">
        <f>SUM(F299:F305)</f>
        <v>0</v>
      </c>
      <c r="G306" s="82"/>
      <c r="H306" s="82"/>
      <c r="I306" s="83"/>
      <c r="J306" s="83">
        <f t="shared" ref="J306" si="242">SUM(J299:J305)</f>
        <v>0</v>
      </c>
      <c r="K306" s="83"/>
      <c r="L306" s="83">
        <f t="shared" ref="L306" si="243"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P304</f>
        <v>0</v>
      </c>
      <c r="Q306" s="84">
        <f t="shared" ref="Q306" si="244">SUM(Q299:Q305)</f>
        <v>0</v>
      </c>
      <c r="R306" s="276">
        <f>R305</f>
        <v>0</v>
      </c>
      <c r="S306" s="84">
        <f t="shared" ref="S306" si="245">SUM(S299:S305)</f>
        <v>0</v>
      </c>
    </row>
    <row r="307" spans="1:19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0"/>
      <c r="Q307" s="11"/>
      <c r="R307" s="310"/>
      <c r="S307" s="11"/>
    </row>
    <row r="308" spans="1:19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246">E308/C308*100</f>
        <v>#DIV/0!</v>
      </c>
      <c r="H308" s="18" t="e">
        <f t="shared" si="246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</row>
    <row r="309" spans="1:19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246"/>
        <v>#DIV/0!</v>
      </c>
      <c r="H309" s="18" t="e">
        <f t="shared" si="246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</row>
    <row r="310" spans="1:19" s="132" customFormat="1">
      <c r="A310" s="126"/>
      <c r="B310" s="127" t="s">
        <v>202</v>
      </c>
      <c r="C310" s="128"/>
      <c r="D310" s="129"/>
      <c r="E310" s="189"/>
      <c r="F310" s="129"/>
      <c r="G310" s="8" t="e">
        <f t="shared" si="246"/>
        <v>#DIV/0!</v>
      </c>
      <c r="H310" s="18" t="e">
        <f t="shared" si="246"/>
        <v>#DIV/0!</v>
      </c>
      <c r="I310" s="127"/>
      <c r="J310" s="130"/>
      <c r="K310" s="127"/>
      <c r="L310" s="129"/>
      <c r="M310" s="127"/>
      <c r="N310" s="129"/>
      <c r="O310" s="131"/>
      <c r="P310" s="277"/>
      <c r="Q310" s="129"/>
      <c r="R310" s="92"/>
      <c r="S310" s="18"/>
    </row>
    <row r="311" spans="1:19" s="50" customFormat="1">
      <c r="A311" s="46"/>
      <c r="B311" s="82" t="s">
        <v>104</v>
      </c>
      <c r="C311" s="83">
        <f>SUM(C309:C310)</f>
        <v>0</v>
      </c>
      <c r="D311" s="84">
        <f>SUM(D309:D310)</f>
        <v>0</v>
      </c>
      <c r="E311" s="83">
        <f>SUM(E309:E310)</f>
        <v>0</v>
      </c>
      <c r="F311" s="84">
        <f>SUM(F309:F310)</f>
        <v>0</v>
      </c>
      <c r="G311" s="82"/>
      <c r="H311" s="82"/>
      <c r="I311" s="83">
        <f t="shared" ref="I311:L311" si="247">SUM(I309:I310)</f>
        <v>0</v>
      </c>
      <c r="J311" s="84">
        <f t="shared" si="247"/>
        <v>0</v>
      </c>
      <c r="K311" s="83">
        <f t="shared" si="247"/>
        <v>0</v>
      </c>
      <c r="L311" s="84">
        <f t="shared" si="247"/>
        <v>0</v>
      </c>
      <c r="M311" s="82">
        <f t="shared" ref="M311:N311" si="248">SUM(M309:M310)</f>
        <v>0</v>
      </c>
      <c r="N311" s="84">
        <f t="shared" si="248"/>
        <v>0</v>
      </c>
      <c r="O311" s="88"/>
      <c r="P311" s="276">
        <f t="shared" ref="P311:S311" si="249">SUM(P309:P310)</f>
        <v>0</v>
      </c>
      <c r="Q311" s="84">
        <f t="shared" si="249"/>
        <v>0</v>
      </c>
      <c r="R311" s="276">
        <f t="shared" si="249"/>
        <v>0</v>
      </c>
      <c r="S311" s="84">
        <f t="shared" si="249"/>
        <v>0</v>
      </c>
    </row>
    <row r="312" spans="1:19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0"/>
      <c r="Q312" s="11"/>
      <c r="R312" s="310"/>
      <c r="S312" s="11"/>
    </row>
    <row r="313" spans="1:19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</row>
    <row r="314" spans="1:19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</row>
    <row r="315" spans="1:19" s="50" customFormat="1">
      <c r="A315" s="46"/>
      <c r="B315" s="82" t="s">
        <v>104</v>
      </c>
      <c r="C315" s="83">
        <f>SUM(C313:C314)</f>
        <v>0</v>
      </c>
      <c r="D315" s="84">
        <f t="shared" ref="D315:F315" si="250">SUM(D313:D314)</f>
        <v>0</v>
      </c>
      <c r="E315" s="83">
        <f t="shared" si="250"/>
        <v>0</v>
      </c>
      <c r="F315" s="84">
        <f t="shared" si="250"/>
        <v>0</v>
      </c>
      <c r="G315" s="82"/>
      <c r="H315" s="82"/>
      <c r="I315" s="83">
        <f t="shared" ref="I315:L315" si="251">SUM(I313:I314)</f>
        <v>0</v>
      </c>
      <c r="J315" s="84">
        <f t="shared" si="251"/>
        <v>0</v>
      </c>
      <c r="K315" s="83">
        <f t="shared" si="251"/>
        <v>0</v>
      </c>
      <c r="L315" s="84">
        <f t="shared" si="251"/>
        <v>0</v>
      </c>
      <c r="M315" s="82">
        <f t="shared" ref="M315:N315" si="252">SUM(M313:M314)</f>
        <v>0</v>
      </c>
      <c r="N315" s="84">
        <f t="shared" si="252"/>
        <v>0</v>
      </c>
      <c r="O315" s="88"/>
      <c r="P315" s="276">
        <f t="shared" ref="P315:S315" si="253">SUM(P313:P314)</f>
        <v>0</v>
      </c>
      <c r="Q315" s="84">
        <f t="shared" si="253"/>
        <v>0</v>
      </c>
      <c r="R315" s="276">
        <f t="shared" si="253"/>
        <v>0</v>
      </c>
      <c r="S315" s="84">
        <f t="shared" si="253"/>
        <v>0</v>
      </c>
    </row>
    <row r="316" spans="1:19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0"/>
      <c r="Q316" s="11"/>
      <c r="R316" s="310"/>
      <c r="S316" s="11"/>
    </row>
    <row r="317" spans="1:19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0"/>
      <c r="Q317" s="11"/>
      <c r="R317" s="310"/>
      <c r="S317" s="11"/>
    </row>
    <row r="318" spans="1:19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254">E318/C318*100</f>
        <v>#DIV/0!</v>
      </c>
      <c r="H318" s="18" t="e">
        <f t="shared" si="25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</row>
    <row r="319" spans="1:19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254"/>
        <v>#DIV/0!</v>
      </c>
      <c r="H319" s="18" t="e">
        <f t="shared" si="25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/>
      <c r="Q319" s="18">
        <f>P319*O319</f>
        <v>0</v>
      </c>
      <c r="R319" s="92">
        <f>P319</f>
        <v>0</v>
      </c>
      <c r="S319" s="18">
        <f>Q319</f>
        <v>0</v>
      </c>
    </row>
    <row r="320" spans="1:19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254"/>
        <v>#DIV/0!</v>
      </c>
      <c r="H320" s="18" t="e">
        <f t="shared" si="25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/>
      <c r="Q320" s="18">
        <f t="shared" ref="Q320:Q321" si="255">P320*O320</f>
        <v>0</v>
      </c>
      <c r="R320" s="92">
        <f t="shared" ref="R320:R321" si="256">P320</f>
        <v>0</v>
      </c>
      <c r="S320" s="18">
        <f t="shared" ref="S320:S321" si="257">Q320</f>
        <v>0</v>
      </c>
    </row>
    <row r="321" spans="1:1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254"/>
        <v>#DIV/0!</v>
      </c>
      <c r="H321" s="18" t="e">
        <f t="shared" si="25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/>
      <c r="Q321" s="18">
        <f t="shared" si="255"/>
        <v>0</v>
      </c>
      <c r="R321" s="92">
        <f t="shared" si="256"/>
        <v>0</v>
      </c>
      <c r="S321" s="18">
        <f t="shared" si="257"/>
        <v>0</v>
      </c>
    </row>
    <row r="322" spans="1:19" s="50" customFormat="1">
      <c r="A322" s="46"/>
      <c r="B322" s="82" t="s">
        <v>106</v>
      </c>
      <c r="C322" s="83">
        <f>SUM(C319:C321)</f>
        <v>0</v>
      </c>
      <c r="D322" s="84">
        <f t="shared" ref="D322:F322" si="258">SUM(D319:D321)</f>
        <v>0</v>
      </c>
      <c r="E322" s="83">
        <f t="shared" si="258"/>
        <v>0</v>
      </c>
      <c r="F322" s="84">
        <f t="shared" si="258"/>
        <v>0</v>
      </c>
      <c r="G322" s="82"/>
      <c r="H322" s="82"/>
      <c r="I322" s="83">
        <f t="shared" ref="I322:L322" si="259">SUM(I319:I321)</f>
        <v>0</v>
      </c>
      <c r="J322" s="84">
        <f t="shared" si="259"/>
        <v>0</v>
      </c>
      <c r="K322" s="83">
        <f t="shared" si="259"/>
        <v>0</v>
      </c>
      <c r="L322" s="84">
        <f t="shared" si="259"/>
        <v>0</v>
      </c>
      <c r="M322" s="82">
        <f t="shared" ref="M322:N322" si="260">SUM(M319:M321)</f>
        <v>0</v>
      </c>
      <c r="N322" s="84">
        <f t="shared" si="260"/>
        <v>0</v>
      </c>
      <c r="O322" s="88"/>
      <c r="P322" s="276">
        <f t="shared" ref="P322:S322" si="261">SUM(P319:P321)</f>
        <v>0</v>
      </c>
      <c r="Q322" s="84">
        <f t="shared" si="261"/>
        <v>0</v>
      </c>
      <c r="R322" s="276">
        <f t="shared" si="261"/>
        <v>0</v>
      </c>
      <c r="S322" s="84">
        <f t="shared" si="261"/>
        <v>0</v>
      </c>
    </row>
    <row r="323" spans="1:1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0"/>
      <c r="Q323" s="11"/>
      <c r="R323" s="310"/>
      <c r="S323" s="11"/>
    </row>
    <row r="324" spans="1:19" s="66" customFormat="1">
      <c r="A324" s="8">
        <v>17.010000000000002</v>
      </c>
      <c r="B324" s="16" t="s">
        <v>209</v>
      </c>
      <c r="C324" s="17"/>
      <c r="D324" s="18"/>
      <c r="E324" s="17">
        <f t="shared" ref="E324:F325" si="262">C324</f>
        <v>0</v>
      </c>
      <c r="F324" s="18">
        <f t="shared" si="262"/>
        <v>0</v>
      </c>
      <c r="G324" s="8" t="e">
        <f>E324/C324*100</f>
        <v>#DIV/0!</v>
      </c>
      <c r="H324" s="18" t="e">
        <f>F324/D324*100</f>
        <v>#DIV/0!</v>
      </c>
      <c r="I324" s="16"/>
      <c r="J324" s="20"/>
      <c r="K324" s="16"/>
      <c r="L324" s="18"/>
      <c r="M324" s="16"/>
      <c r="N324" s="18"/>
      <c r="O324" s="21">
        <v>0.05</v>
      </c>
      <c r="P324" s="92"/>
      <c r="Q324" s="18">
        <f>P324*O324</f>
        <v>0</v>
      </c>
      <c r="R324" s="92">
        <f t="shared" ref="R324:R325" si="263">P324</f>
        <v>0</v>
      </c>
      <c r="S324" s="18">
        <f t="shared" ref="S324:S325" si="264">Q324</f>
        <v>0</v>
      </c>
    </row>
    <row r="325" spans="1:19" s="66" customFormat="1">
      <c r="A325" s="8">
        <v>17.02</v>
      </c>
      <c r="B325" s="16" t="s">
        <v>205</v>
      </c>
      <c r="C325" s="17"/>
      <c r="D325" s="18"/>
      <c r="E325" s="17">
        <f t="shared" si="262"/>
        <v>0</v>
      </c>
      <c r="F325" s="18">
        <f t="shared" si="262"/>
        <v>0</v>
      </c>
      <c r="G325" s="8" t="e">
        <f>E325/C325*100</f>
        <v>#DIV/0!</v>
      </c>
      <c r="H325" s="18" t="e">
        <f>F325/D325*100</f>
        <v>#DIV/0!</v>
      </c>
      <c r="I325" s="16"/>
      <c r="J325" s="20"/>
      <c r="K325" s="16"/>
      <c r="L325" s="18"/>
      <c r="M325" s="16"/>
      <c r="N325" s="18"/>
      <c r="O325" s="21">
        <v>7.0000000000000007E-2</v>
      </c>
      <c r="P325" s="92"/>
      <c r="Q325" s="18">
        <f>P325*O325</f>
        <v>0</v>
      </c>
      <c r="R325" s="92">
        <f t="shared" si="263"/>
        <v>0</v>
      </c>
      <c r="S325" s="18">
        <f t="shared" si="264"/>
        <v>0</v>
      </c>
    </row>
    <row r="326" spans="1:19" s="50" customFormat="1">
      <c r="A326" s="46"/>
      <c r="B326" s="82" t="s">
        <v>106</v>
      </c>
      <c r="C326" s="83">
        <f>SUM(C324:C325)</f>
        <v>0</v>
      </c>
      <c r="D326" s="84">
        <f t="shared" ref="D326:F326" si="265">SUM(D324:D325)</f>
        <v>0</v>
      </c>
      <c r="E326" s="83">
        <f t="shared" si="265"/>
        <v>0</v>
      </c>
      <c r="F326" s="84">
        <f t="shared" si="265"/>
        <v>0</v>
      </c>
      <c r="G326" s="82"/>
      <c r="H326" s="82"/>
      <c r="I326" s="83">
        <f t="shared" ref="I326:L326" si="266">SUM(I324:I325)</f>
        <v>0</v>
      </c>
      <c r="J326" s="84">
        <f t="shared" si="266"/>
        <v>0</v>
      </c>
      <c r="K326" s="83">
        <f t="shared" si="266"/>
        <v>0</v>
      </c>
      <c r="L326" s="84">
        <f t="shared" si="266"/>
        <v>0</v>
      </c>
      <c r="M326" s="82">
        <f t="shared" ref="M326:N326" si="267">SUM(M324:M325)</f>
        <v>0</v>
      </c>
      <c r="N326" s="84">
        <f t="shared" si="267"/>
        <v>0</v>
      </c>
      <c r="O326" s="88"/>
      <c r="P326" s="276">
        <f t="shared" ref="P326:S326" si="268">SUM(P324:P325)</f>
        <v>0</v>
      </c>
      <c r="Q326" s="84">
        <f t="shared" si="268"/>
        <v>0</v>
      </c>
      <c r="R326" s="276">
        <f t="shared" si="268"/>
        <v>0</v>
      </c>
      <c r="S326" s="84">
        <f t="shared" si="268"/>
        <v>0</v>
      </c>
    </row>
    <row r="327" spans="1:1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0"/>
      <c r="Q327" s="11"/>
      <c r="R327" s="310"/>
      <c r="S327" s="11"/>
    </row>
    <row r="328" spans="1:1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</row>
    <row r="329" spans="1:1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</row>
    <row r="330" spans="1:19" s="50" customFormat="1">
      <c r="A330" s="46"/>
      <c r="B330" s="82" t="s">
        <v>106</v>
      </c>
      <c r="C330" s="83">
        <f>SUM(C328:C329)</f>
        <v>0</v>
      </c>
      <c r="D330" s="84">
        <f t="shared" ref="D330:F330" si="269">SUM(D328:D329)</f>
        <v>0</v>
      </c>
      <c r="E330" s="83">
        <f t="shared" si="269"/>
        <v>0</v>
      </c>
      <c r="F330" s="84">
        <f t="shared" si="269"/>
        <v>0</v>
      </c>
      <c r="G330" s="82"/>
      <c r="H330" s="82"/>
      <c r="I330" s="83">
        <f t="shared" ref="I330:L330" si="270">SUM(I328:I329)</f>
        <v>0</v>
      </c>
      <c r="J330" s="84">
        <f t="shared" si="270"/>
        <v>0</v>
      </c>
      <c r="K330" s="83">
        <f t="shared" si="270"/>
        <v>0</v>
      </c>
      <c r="L330" s="84">
        <f t="shared" si="270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S330" si="271">SUM(P328:P329)</f>
        <v>0</v>
      </c>
      <c r="Q330" s="84">
        <f t="shared" si="271"/>
        <v>0</v>
      </c>
      <c r="R330" s="276">
        <f t="shared" si="271"/>
        <v>0</v>
      </c>
      <c r="S330" s="84">
        <f t="shared" si="271"/>
        <v>0</v>
      </c>
    </row>
    <row r="331" spans="1:1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0"/>
      <c r="Q331" s="11"/>
      <c r="R331" s="310"/>
      <c r="S331" s="11"/>
    </row>
    <row r="332" spans="1:19">
      <c r="A332" s="8">
        <v>19.010000000000002</v>
      </c>
      <c r="B332" s="16" t="s">
        <v>216</v>
      </c>
      <c r="C332" s="17"/>
      <c r="D332" s="18"/>
      <c r="E332" s="17">
        <f t="shared" ref="E332:F332" si="272">C332</f>
        <v>0</v>
      </c>
      <c r="F332" s="18">
        <f t="shared" si="272"/>
        <v>0</v>
      </c>
      <c r="G332" s="8" t="e">
        <f>E332/C332*100</f>
        <v>#DIV/0!</v>
      </c>
      <c r="H332" s="18" t="e">
        <f>F332/D332*100</f>
        <v>#DIV/0!</v>
      </c>
      <c r="I332" s="16"/>
      <c r="J332" s="20"/>
      <c r="K332" s="16"/>
      <c r="L332" s="18"/>
      <c r="M332" s="16"/>
      <c r="N332" s="18"/>
      <c r="O332" s="21"/>
      <c r="P332" s="92"/>
      <c r="Q332" s="18"/>
      <c r="R332" s="92">
        <f>P332</f>
        <v>0</v>
      </c>
      <c r="S332" s="18">
        <f>Q332</f>
        <v>0</v>
      </c>
    </row>
    <row r="333" spans="1:19" s="50" customFormat="1">
      <c r="A333" s="46"/>
      <c r="B333" s="82" t="s">
        <v>106</v>
      </c>
      <c r="C333" s="83">
        <f>C332</f>
        <v>0</v>
      </c>
      <c r="D333" s="84">
        <f>D332</f>
        <v>0</v>
      </c>
      <c r="E333" s="83">
        <f>E332</f>
        <v>0</v>
      </c>
      <c r="F333" s="84">
        <f>F332</f>
        <v>0</v>
      </c>
      <c r="G333" s="82"/>
      <c r="H333" s="82"/>
      <c r="I333" s="83">
        <f t="shared" ref="I333:L333" si="273">I332</f>
        <v>0</v>
      </c>
      <c r="J333" s="84">
        <f t="shared" si="273"/>
        <v>0</v>
      </c>
      <c r="K333" s="83">
        <f t="shared" si="273"/>
        <v>0</v>
      </c>
      <c r="L333" s="84">
        <f t="shared" si="273"/>
        <v>0</v>
      </c>
      <c r="M333" s="82">
        <f t="shared" ref="M333:N333" si="274">M332</f>
        <v>0</v>
      </c>
      <c r="N333" s="84">
        <f t="shared" si="274"/>
        <v>0</v>
      </c>
      <c r="O333" s="88"/>
      <c r="P333" s="276">
        <f t="shared" ref="P333:S333" si="275">P332</f>
        <v>0</v>
      </c>
      <c r="Q333" s="84">
        <f t="shared" si="275"/>
        <v>0</v>
      </c>
      <c r="R333" s="276">
        <f t="shared" si="275"/>
        <v>0</v>
      </c>
      <c r="S333" s="84">
        <f t="shared" si="275"/>
        <v>0</v>
      </c>
    </row>
    <row r="334" spans="1:1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0"/>
      <c r="Q334" s="11"/>
      <c r="R334" s="310"/>
      <c r="S334" s="11"/>
    </row>
    <row r="335" spans="1:1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0"/>
      <c r="Q335" s="11"/>
      <c r="R335" s="310"/>
      <c r="S335" s="11"/>
    </row>
    <row r="336" spans="1:19">
      <c r="A336" s="190">
        <v>20.010000000000002</v>
      </c>
      <c r="B336" s="16" t="s">
        <v>220</v>
      </c>
      <c r="C336" s="17"/>
      <c r="D336" s="18"/>
      <c r="E336" s="17">
        <f>C336</f>
        <v>0</v>
      </c>
      <c r="F336" s="18">
        <f>D336</f>
        <v>0</v>
      </c>
      <c r="G336" s="8" t="e">
        <f>E336/C336*100</f>
        <v>#DIV/0!</v>
      </c>
      <c r="H336" s="18" t="e">
        <f>F336/D336*100</f>
        <v>#DIV/0!</v>
      </c>
      <c r="I336" s="16"/>
      <c r="J336" s="20"/>
      <c r="K336" s="16"/>
      <c r="L336" s="18"/>
      <c r="M336" s="16"/>
      <c r="N336" s="18"/>
      <c r="O336" s="21">
        <v>0.03</v>
      </c>
      <c r="P336" s="92"/>
      <c r="Q336" s="18">
        <f>P336*O336</f>
        <v>0</v>
      </c>
      <c r="R336" s="92">
        <f>P336</f>
        <v>0</v>
      </c>
      <c r="S336" s="18">
        <f>Q336</f>
        <v>0</v>
      </c>
    </row>
    <row r="337" spans="1:19" s="50" customFormat="1">
      <c r="A337" s="46"/>
      <c r="B337" s="82" t="s">
        <v>106</v>
      </c>
      <c r="C337" s="83">
        <f>C336</f>
        <v>0</v>
      </c>
      <c r="D337" s="84">
        <f>D336</f>
        <v>0</v>
      </c>
      <c r="E337" s="83">
        <f>E336</f>
        <v>0</v>
      </c>
      <c r="F337" s="84">
        <f>F336</f>
        <v>0</v>
      </c>
      <c r="G337" s="82"/>
      <c r="H337" s="82"/>
      <c r="I337" s="83">
        <f t="shared" ref="I337:L337" si="276">I336</f>
        <v>0</v>
      </c>
      <c r="J337" s="84">
        <f t="shared" si="276"/>
        <v>0</v>
      </c>
      <c r="K337" s="83">
        <f t="shared" si="276"/>
        <v>0</v>
      </c>
      <c r="L337" s="84">
        <f t="shared" si="276"/>
        <v>0</v>
      </c>
      <c r="M337" s="82">
        <f t="shared" ref="M337:N337" si="277">SUM(M336:M336)</f>
        <v>0</v>
      </c>
      <c r="N337" s="84">
        <f t="shared" si="277"/>
        <v>0</v>
      </c>
      <c r="O337" s="88"/>
      <c r="P337" s="276">
        <f t="shared" ref="P337:S337" si="278">P336</f>
        <v>0</v>
      </c>
      <c r="Q337" s="84">
        <f t="shared" si="278"/>
        <v>0</v>
      </c>
      <c r="R337" s="276">
        <f t="shared" si="278"/>
        <v>0</v>
      </c>
      <c r="S337" s="84">
        <f t="shared" si="278"/>
        <v>0</v>
      </c>
    </row>
    <row r="338" spans="1:19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0"/>
      <c r="Q338" s="11"/>
      <c r="R338" s="310"/>
      <c r="S338" s="11"/>
    </row>
    <row r="339" spans="1:19">
      <c r="A339" s="8">
        <v>21.01</v>
      </c>
      <c r="B339" s="16" t="s">
        <v>222</v>
      </c>
      <c r="C339" s="17"/>
      <c r="D339" s="18"/>
      <c r="E339" s="19"/>
      <c r="F339" s="18">
        <f>D339</f>
        <v>0</v>
      </c>
      <c r="G339" s="8" t="e">
        <f t="shared" ref="G339:H342" si="279">E339/C339*100</f>
        <v>#DIV/0!</v>
      </c>
      <c r="H339" s="18" t="e">
        <f t="shared" si="279"/>
        <v>#DIV/0!</v>
      </c>
      <c r="I339" s="16"/>
      <c r="J339" s="20"/>
      <c r="K339" s="16"/>
      <c r="L339" s="18"/>
      <c r="M339" s="16"/>
      <c r="N339" s="18"/>
      <c r="O339" s="21"/>
      <c r="P339" s="92"/>
      <c r="Q339" s="18"/>
      <c r="R339" s="92"/>
      <c r="S339" s="18">
        <f>Q339</f>
        <v>0</v>
      </c>
    </row>
    <row r="340" spans="1:19">
      <c r="A340" s="8">
        <v>21.02</v>
      </c>
      <c r="B340" s="16" t="s">
        <v>223</v>
      </c>
      <c r="C340" s="17"/>
      <c r="D340" s="18"/>
      <c r="E340" s="19"/>
      <c r="F340" s="18">
        <f t="shared" ref="F340:F342" si="280">D340</f>
        <v>0</v>
      </c>
      <c r="G340" s="8" t="e">
        <f t="shared" si="279"/>
        <v>#DIV/0!</v>
      </c>
      <c r="H340" s="18" t="e">
        <f t="shared" si="279"/>
        <v>#DIV/0!</v>
      </c>
      <c r="I340" s="16"/>
      <c r="J340" s="20"/>
      <c r="K340" s="16"/>
      <c r="L340" s="18"/>
      <c r="M340" s="16"/>
      <c r="N340" s="18"/>
      <c r="O340" s="21"/>
      <c r="P340" s="92"/>
      <c r="Q340" s="18"/>
      <c r="R340" s="92"/>
      <c r="S340" s="18">
        <f t="shared" ref="S340:S342" si="281">Q340</f>
        <v>0</v>
      </c>
    </row>
    <row r="341" spans="1:19" ht="31.5">
      <c r="A341" s="8">
        <f>+A340+0.01</f>
        <v>21.03</v>
      </c>
      <c r="B341" s="16" t="s">
        <v>224</v>
      </c>
      <c r="C341" s="17"/>
      <c r="D341" s="18"/>
      <c r="E341" s="19"/>
      <c r="F341" s="18">
        <f t="shared" si="280"/>
        <v>0</v>
      </c>
      <c r="G341" s="8" t="e">
        <f t="shared" si="279"/>
        <v>#DIV/0!</v>
      </c>
      <c r="H341" s="18" t="e">
        <f t="shared" si="279"/>
        <v>#DIV/0!</v>
      </c>
      <c r="I341" s="16"/>
      <c r="J341" s="20"/>
      <c r="K341" s="16"/>
      <c r="L341" s="18"/>
      <c r="M341" s="16"/>
      <c r="N341" s="18"/>
      <c r="O341" s="21"/>
      <c r="P341" s="92"/>
      <c r="Q341" s="18"/>
      <c r="R341" s="92"/>
      <c r="S341" s="18">
        <f t="shared" si="281"/>
        <v>0</v>
      </c>
    </row>
    <row r="342" spans="1:19">
      <c r="A342" s="8">
        <f>+A341+0.01</f>
        <v>21.040000000000003</v>
      </c>
      <c r="B342" s="16" t="s">
        <v>225</v>
      </c>
      <c r="C342" s="17"/>
      <c r="D342" s="18"/>
      <c r="E342" s="19"/>
      <c r="F342" s="18">
        <f t="shared" si="280"/>
        <v>0</v>
      </c>
      <c r="G342" s="8" t="e">
        <f t="shared" si="279"/>
        <v>#DIV/0!</v>
      </c>
      <c r="H342" s="18" t="e">
        <f t="shared" si="279"/>
        <v>#DIV/0!</v>
      </c>
      <c r="I342" s="16"/>
      <c r="J342" s="20"/>
      <c r="K342" s="16"/>
      <c r="L342" s="18"/>
      <c r="M342" s="16"/>
      <c r="N342" s="18"/>
      <c r="O342" s="21"/>
      <c r="P342" s="92"/>
      <c r="Q342" s="18"/>
      <c r="R342" s="92"/>
      <c r="S342" s="18">
        <f t="shared" si="281"/>
        <v>0</v>
      </c>
    </row>
    <row r="343" spans="1:19" s="50" customFormat="1">
      <c r="A343" s="46"/>
      <c r="B343" s="82" t="s">
        <v>106</v>
      </c>
      <c r="C343" s="82"/>
      <c r="D343" s="84">
        <f>SUM(D339:D342)</f>
        <v>0</v>
      </c>
      <c r="E343" s="82"/>
      <c r="F343" s="84">
        <f>SUM(F339:F342)</f>
        <v>0</v>
      </c>
      <c r="G343" s="82"/>
      <c r="H343" s="82"/>
      <c r="I343" s="82"/>
      <c r="J343" s="84">
        <f t="shared" ref="J343" si="282">SUM(J339:J342)</f>
        <v>0</v>
      </c>
      <c r="K343" s="82"/>
      <c r="L343" s="84">
        <f t="shared" ref="L343" si="283">SUM(L339:L342)</f>
        <v>0</v>
      </c>
      <c r="M343" s="82">
        <f t="shared" ref="M343:N343" si="284">SUM(M339:M342)</f>
        <v>0</v>
      </c>
      <c r="N343" s="84">
        <f t="shared" si="284"/>
        <v>0</v>
      </c>
      <c r="O343" s="88"/>
      <c r="P343" s="85"/>
      <c r="Q343" s="84">
        <f t="shared" ref="Q343" si="285">SUM(Q339:Q342)</f>
        <v>0</v>
      </c>
      <c r="R343" s="85"/>
      <c r="S343" s="84">
        <f t="shared" ref="S343" si="286">SUM(S339:S342)</f>
        <v>0</v>
      </c>
    </row>
    <row r="344" spans="1:19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0"/>
      <c r="Q344" s="11"/>
      <c r="R344" s="310"/>
      <c r="S344" s="11"/>
    </row>
    <row r="345" spans="1:19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</row>
    <row r="346" spans="1:19">
      <c r="A346" s="8">
        <v>22.02</v>
      </c>
      <c r="B346" s="16" t="s">
        <v>228</v>
      </c>
      <c r="C346" s="17"/>
      <c r="D346" s="18"/>
      <c r="E346" s="17">
        <v>0</v>
      </c>
      <c r="F346" s="18">
        <v>0</v>
      </c>
      <c r="G346" s="8" t="e">
        <f>E346/C346*100</f>
        <v>#DIV/0!</v>
      </c>
      <c r="H346" s="18" t="e">
        <f>F346/D346*100</f>
        <v>#DIV/0!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0</v>
      </c>
      <c r="Q346" s="18">
        <f>P346*O346</f>
        <v>0</v>
      </c>
      <c r="R346" s="92">
        <f>P346</f>
        <v>0</v>
      </c>
      <c r="S346" s="18">
        <f>Q346</f>
        <v>0</v>
      </c>
    </row>
    <row r="347" spans="1:19" s="50" customFormat="1">
      <c r="A347" s="46"/>
      <c r="B347" s="47" t="s">
        <v>104</v>
      </c>
      <c r="C347" s="48">
        <f>SUM(C345:C346)</f>
        <v>0</v>
      </c>
      <c r="D347" s="49">
        <f t="shared" ref="D347:F347" si="287">SUM(D345:D346)</f>
        <v>0</v>
      </c>
      <c r="E347" s="48">
        <f t="shared" si="287"/>
        <v>0</v>
      </c>
      <c r="F347" s="49">
        <f t="shared" si="287"/>
        <v>0</v>
      </c>
      <c r="G347" s="47"/>
      <c r="H347" s="47"/>
      <c r="I347" s="47"/>
      <c r="J347" s="49"/>
      <c r="K347" s="47"/>
      <c r="L347" s="49"/>
      <c r="M347" s="47">
        <f t="shared" ref="M347:N347" si="288">SUM(M345:M346)</f>
        <v>0</v>
      </c>
      <c r="N347" s="49">
        <f t="shared" si="288"/>
        <v>0</v>
      </c>
      <c r="O347" s="249"/>
      <c r="P347" s="286">
        <f t="shared" ref="P347" si="289">SUM(P345:P346)</f>
        <v>0</v>
      </c>
      <c r="Q347" s="49">
        <f t="shared" ref="Q347:S347" si="290">SUM(Q345:Q346)</f>
        <v>0</v>
      </c>
      <c r="R347" s="286">
        <f t="shared" si="290"/>
        <v>0</v>
      </c>
      <c r="S347" s="49">
        <f t="shared" si="290"/>
        <v>0</v>
      </c>
    </row>
    <row r="348" spans="1:19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0"/>
      <c r="Q348" s="11"/>
      <c r="R348" s="310"/>
      <c r="S348" s="11"/>
    </row>
    <row r="349" spans="1:19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0"/>
      <c r="Q349" s="11"/>
      <c r="R349" s="310"/>
      <c r="S349" s="11"/>
    </row>
    <row r="350" spans="1:19">
      <c r="A350" s="8">
        <v>23.01</v>
      </c>
      <c r="B350" s="16" t="s">
        <v>231</v>
      </c>
      <c r="C350" s="17"/>
      <c r="D350" s="18"/>
      <c r="E350" s="17">
        <f>C350-K350</f>
        <v>0</v>
      </c>
      <c r="F350" s="18">
        <f>D350-L350</f>
        <v>0</v>
      </c>
      <c r="G350" s="8" t="e">
        <f t="shared" ref="G350:H353" si="291">E350/C348*100</f>
        <v>#DIV/0!</v>
      </c>
      <c r="H350" s="18" t="e">
        <f t="shared" si="291"/>
        <v>#DIV/0!</v>
      </c>
      <c r="I350" s="16"/>
      <c r="J350" s="20"/>
      <c r="K350" s="16"/>
      <c r="L350" s="18"/>
      <c r="M350" s="16"/>
      <c r="N350" s="18"/>
      <c r="O350" s="138">
        <v>26.5</v>
      </c>
      <c r="P350" s="92"/>
      <c r="Q350" s="18">
        <f>P350*O350</f>
        <v>0</v>
      </c>
      <c r="R350" s="92">
        <f>P350+K350</f>
        <v>0</v>
      </c>
      <c r="S350" s="18">
        <f>Q350+L350</f>
        <v>0</v>
      </c>
    </row>
    <row r="351" spans="1:19">
      <c r="A351" s="8">
        <f>+A350+0.01</f>
        <v>23.020000000000003</v>
      </c>
      <c r="B351" s="16" t="s">
        <v>232</v>
      </c>
      <c r="C351" s="17"/>
      <c r="D351" s="18"/>
      <c r="E351" s="17">
        <f t="shared" ref="E351:E383" si="292">C351-K351</f>
        <v>0</v>
      </c>
      <c r="F351" s="18">
        <f t="shared" ref="F351:F383" si="293">D351-L351</f>
        <v>0</v>
      </c>
      <c r="G351" s="8" t="e">
        <f t="shared" si="291"/>
        <v>#DIV/0!</v>
      </c>
      <c r="H351" s="18" t="e">
        <f t="shared" si="291"/>
        <v>#DIV/0!</v>
      </c>
      <c r="I351" s="16"/>
      <c r="J351" s="20"/>
      <c r="K351" s="16"/>
      <c r="L351" s="18"/>
      <c r="M351" s="16"/>
      <c r="N351" s="18"/>
      <c r="O351" s="138">
        <v>26.5</v>
      </c>
      <c r="P351" s="92"/>
      <c r="Q351" s="18">
        <f t="shared" ref="Q351:Q383" si="294">P351*O351</f>
        <v>0</v>
      </c>
      <c r="R351" s="92">
        <f t="shared" ref="R351:R383" si="295">P351+K351</f>
        <v>0</v>
      </c>
      <c r="S351" s="18">
        <f t="shared" ref="S351:S383" si="296">Q351+L351</f>
        <v>0</v>
      </c>
    </row>
    <row r="352" spans="1:19">
      <c r="A352" s="8">
        <f t="shared" ref="A352:A374" si="297">+A351+0.01</f>
        <v>23.030000000000005</v>
      </c>
      <c r="B352" s="16" t="s">
        <v>233</v>
      </c>
      <c r="C352" s="191"/>
      <c r="D352" s="192"/>
      <c r="E352" s="17">
        <f t="shared" si="292"/>
        <v>0</v>
      </c>
      <c r="F352" s="18">
        <f t="shared" si="293"/>
        <v>0</v>
      </c>
      <c r="G352" s="8" t="e">
        <f t="shared" si="291"/>
        <v>#DIV/0!</v>
      </c>
      <c r="H352" s="18" t="e">
        <f t="shared" si="291"/>
        <v>#DIV/0!</v>
      </c>
      <c r="I352" s="16"/>
      <c r="J352" s="20"/>
      <c r="K352" s="16"/>
      <c r="L352" s="18"/>
      <c r="M352" s="16"/>
      <c r="N352" s="18"/>
      <c r="O352" s="138"/>
      <c r="P352" s="92"/>
      <c r="Q352" s="18">
        <f t="shared" si="294"/>
        <v>0</v>
      </c>
      <c r="R352" s="92">
        <f t="shared" si="295"/>
        <v>0</v>
      </c>
      <c r="S352" s="18">
        <f t="shared" si="296"/>
        <v>0</v>
      </c>
    </row>
    <row r="353" spans="1:19">
      <c r="A353" s="8">
        <f t="shared" si="297"/>
        <v>23.040000000000006</v>
      </c>
      <c r="B353" s="16" t="s">
        <v>234</v>
      </c>
      <c r="C353" s="191"/>
      <c r="D353" s="192"/>
      <c r="E353" s="17">
        <f t="shared" si="292"/>
        <v>0</v>
      </c>
      <c r="F353" s="18">
        <f t="shared" si="293"/>
        <v>0</v>
      </c>
      <c r="G353" s="8" t="e">
        <f t="shared" si="291"/>
        <v>#DIV/0!</v>
      </c>
      <c r="H353" s="18" t="e">
        <f t="shared" si="291"/>
        <v>#DIV/0!</v>
      </c>
      <c r="I353" s="16"/>
      <c r="J353" s="20"/>
      <c r="K353" s="16"/>
      <c r="L353" s="18"/>
      <c r="M353" s="16"/>
      <c r="N353" s="18"/>
      <c r="O353" s="138"/>
      <c r="P353" s="92"/>
      <c r="Q353" s="18">
        <f t="shared" si="294"/>
        <v>0</v>
      </c>
      <c r="R353" s="92">
        <f t="shared" si="295"/>
        <v>0</v>
      </c>
      <c r="S353" s="18">
        <f t="shared" si="296"/>
        <v>0</v>
      </c>
    </row>
    <row r="354" spans="1:19" ht="31.5">
      <c r="A354" s="8">
        <f t="shared" si="297"/>
        <v>23.050000000000008</v>
      </c>
      <c r="B354" s="16" t="s">
        <v>235</v>
      </c>
      <c r="C354" s="17"/>
      <c r="D354" s="18"/>
      <c r="E354" s="17">
        <f t="shared" si="292"/>
        <v>0</v>
      </c>
      <c r="F354" s="18">
        <f t="shared" si="293"/>
        <v>0</v>
      </c>
      <c r="G354" s="8" t="e">
        <f t="shared" ref="G354:H380" si="298">E354/C354*100</f>
        <v>#DIV/0!</v>
      </c>
      <c r="H354" s="18" t="e">
        <f t="shared" si="298"/>
        <v>#DIV/0!</v>
      </c>
      <c r="I354" s="16"/>
      <c r="J354" s="20"/>
      <c r="K354" s="16"/>
      <c r="L354" s="18"/>
      <c r="M354" s="16"/>
      <c r="N354" s="18"/>
      <c r="O354" s="138"/>
      <c r="P354" s="92"/>
      <c r="Q354" s="18">
        <f t="shared" si="294"/>
        <v>0</v>
      </c>
      <c r="R354" s="92">
        <f t="shared" si="295"/>
        <v>0</v>
      </c>
      <c r="S354" s="18">
        <f t="shared" si="296"/>
        <v>0</v>
      </c>
    </row>
    <row r="355" spans="1:19">
      <c r="A355" s="8">
        <f t="shared" si="297"/>
        <v>23.060000000000009</v>
      </c>
      <c r="B355" s="16" t="s">
        <v>236</v>
      </c>
      <c r="C355" s="17"/>
      <c r="D355" s="18"/>
      <c r="E355" s="17">
        <f t="shared" si="292"/>
        <v>0</v>
      </c>
      <c r="F355" s="18">
        <f t="shared" si="293"/>
        <v>0</v>
      </c>
      <c r="G355" s="8" t="e">
        <f t="shared" si="298"/>
        <v>#DIV/0!</v>
      </c>
      <c r="H355" s="18" t="e">
        <f t="shared" si="298"/>
        <v>#DIV/0!</v>
      </c>
      <c r="I355" s="16"/>
      <c r="J355" s="20"/>
      <c r="K355" s="16"/>
      <c r="L355" s="18"/>
      <c r="M355" s="16"/>
      <c r="N355" s="18"/>
      <c r="O355" s="138">
        <v>8.3000000000000007</v>
      </c>
      <c r="P355" s="92"/>
      <c r="Q355" s="18">
        <f t="shared" si="294"/>
        <v>0</v>
      </c>
      <c r="R355" s="92">
        <f t="shared" si="295"/>
        <v>0</v>
      </c>
      <c r="S355" s="18">
        <f t="shared" si="296"/>
        <v>0</v>
      </c>
    </row>
    <row r="356" spans="1:19">
      <c r="A356" s="8">
        <f t="shared" si="297"/>
        <v>23.070000000000011</v>
      </c>
      <c r="B356" s="16" t="s">
        <v>237</v>
      </c>
      <c r="C356" s="17"/>
      <c r="D356" s="18"/>
      <c r="E356" s="17">
        <f t="shared" si="292"/>
        <v>0</v>
      </c>
      <c r="F356" s="18">
        <f t="shared" si="293"/>
        <v>0</v>
      </c>
      <c r="G356" s="8" t="e">
        <f t="shared" si="298"/>
        <v>#DIV/0!</v>
      </c>
      <c r="H356" s="18" t="e">
        <f t="shared" si="298"/>
        <v>#DIV/0!</v>
      </c>
      <c r="I356" s="16"/>
      <c r="J356" s="20"/>
      <c r="K356" s="16"/>
      <c r="L356" s="18"/>
      <c r="M356" s="16"/>
      <c r="N356" s="18"/>
      <c r="O356" s="138">
        <v>9.25</v>
      </c>
      <c r="P356" s="92"/>
      <c r="Q356" s="18">
        <f t="shared" si="294"/>
        <v>0</v>
      </c>
      <c r="R356" s="92">
        <f t="shared" si="295"/>
        <v>0</v>
      </c>
      <c r="S356" s="18">
        <f t="shared" si="296"/>
        <v>0</v>
      </c>
    </row>
    <row r="357" spans="1:19">
      <c r="A357" s="8">
        <f t="shared" si="297"/>
        <v>23.080000000000013</v>
      </c>
      <c r="B357" s="16" t="s">
        <v>238</v>
      </c>
      <c r="C357" s="17"/>
      <c r="D357" s="18"/>
      <c r="E357" s="17">
        <f t="shared" si="292"/>
        <v>0</v>
      </c>
      <c r="F357" s="18">
        <f t="shared" si="293"/>
        <v>0</v>
      </c>
      <c r="G357" s="8" t="e">
        <f t="shared" si="298"/>
        <v>#DIV/0!</v>
      </c>
      <c r="H357" s="18" t="e">
        <f t="shared" si="298"/>
        <v>#DIV/0!</v>
      </c>
      <c r="I357" s="16"/>
      <c r="J357" s="20"/>
      <c r="K357" s="16"/>
      <c r="L357" s="18"/>
      <c r="M357" s="16"/>
      <c r="N357" s="18"/>
      <c r="O357" s="138">
        <v>8.75</v>
      </c>
      <c r="P357" s="92"/>
      <c r="Q357" s="18">
        <f t="shared" si="294"/>
        <v>0</v>
      </c>
      <c r="R357" s="92">
        <f t="shared" si="295"/>
        <v>0</v>
      </c>
      <c r="S357" s="18">
        <f t="shared" si="296"/>
        <v>0</v>
      </c>
    </row>
    <row r="358" spans="1:19" s="269" customFormat="1">
      <c r="A358" s="262">
        <v>23.09</v>
      </c>
      <c r="B358" s="271" t="s">
        <v>337</v>
      </c>
      <c r="C358" s="266"/>
      <c r="D358" s="267"/>
      <c r="E358" s="17">
        <f t="shared" si="292"/>
        <v>0</v>
      </c>
      <c r="F358" s="18">
        <f t="shared" si="293"/>
        <v>0</v>
      </c>
      <c r="G358" s="262" t="e">
        <f t="shared" si="298"/>
        <v>#DIV/0!</v>
      </c>
      <c r="H358" s="267" t="e">
        <f t="shared" si="298"/>
        <v>#DIV/0!</v>
      </c>
      <c r="I358" s="271"/>
      <c r="J358" s="273"/>
      <c r="K358" s="271"/>
      <c r="L358" s="267"/>
      <c r="M358" s="271"/>
      <c r="N358" s="267"/>
      <c r="O358" s="272">
        <v>10</v>
      </c>
      <c r="P358" s="92"/>
      <c r="Q358" s="18">
        <f t="shared" si="294"/>
        <v>0</v>
      </c>
      <c r="R358" s="92">
        <f t="shared" si="295"/>
        <v>0</v>
      </c>
      <c r="S358" s="18">
        <f t="shared" si="296"/>
        <v>0</v>
      </c>
    </row>
    <row r="359" spans="1:19" s="132" customFormat="1">
      <c r="A359" s="126">
        <f>+A358+0.01</f>
        <v>23.1</v>
      </c>
      <c r="B359" s="127" t="s">
        <v>239</v>
      </c>
      <c r="C359" s="128"/>
      <c r="D359" s="129"/>
      <c r="E359" s="17">
        <f t="shared" si="292"/>
        <v>0</v>
      </c>
      <c r="F359" s="18">
        <f t="shared" si="293"/>
        <v>0</v>
      </c>
      <c r="G359" s="8" t="e">
        <f t="shared" si="298"/>
        <v>#DIV/0!</v>
      </c>
      <c r="H359" s="18" t="e">
        <f t="shared" si="298"/>
        <v>#DIV/0!</v>
      </c>
      <c r="I359" s="127"/>
      <c r="J359" s="130"/>
      <c r="K359" s="127"/>
      <c r="L359" s="129"/>
      <c r="M359" s="127"/>
      <c r="N359" s="129"/>
      <c r="O359" s="245">
        <v>2.1</v>
      </c>
      <c r="P359" s="92"/>
      <c r="Q359" s="18">
        <f t="shared" si="294"/>
        <v>0</v>
      </c>
      <c r="R359" s="92">
        <f t="shared" si="295"/>
        <v>0</v>
      </c>
      <c r="S359" s="18">
        <f t="shared" si="296"/>
        <v>0</v>
      </c>
    </row>
    <row r="360" spans="1:19">
      <c r="A360" s="8">
        <f t="shared" si="297"/>
        <v>23.110000000000003</v>
      </c>
      <c r="B360" s="16" t="s">
        <v>240</v>
      </c>
      <c r="C360" s="17"/>
      <c r="D360" s="18"/>
      <c r="E360" s="17">
        <f t="shared" si="292"/>
        <v>0</v>
      </c>
      <c r="F360" s="18">
        <f t="shared" si="293"/>
        <v>0</v>
      </c>
      <c r="G360" s="8" t="e">
        <f t="shared" si="298"/>
        <v>#DIV/0!</v>
      </c>
      <c r="H360" s="18" t="e">
        <f t="shared" si="298"/>
        <v>#DIV/0!</v>
      </c>
      <c r="I360" s="16"/>
      <c r="J360" s="20"/>
      <c r="K360" s="16"/>
      <c r="L360" s="18"/>
      <c r="M360" s="16"/>
      <c r="N360" s="18"/>
      <c r="O360" s="138">
        <v>2.1</v>
      </c>
      <c r="P360" s="92"/>
      <c r="Q360" s="18">
        <f t="shared" si="294"/>
        <v>0</v>
      </c>
      <c r="R360" s="92">
        <f t="shared" si="295"/>
        <v>0</v>
      </c>
      <c r="S360" s="18">
        <f t="shared" si="296"/>
        <v>0</v>
      </c>
    </row>
    <row r="361" spans="1:19">
      <c r="A361" s="8">
        <f t="shared" si="297"/>
        <v>23.120000000000005</v>
      </c>
      <c r="B361" s="16" t="s">
        <v>241</v>
      </c>
      <c r="C361" s="17"/>
      <c r="D361" s="18"/>
      <c r="E361" s="17">
        <f t="shared" si="292"/>
        <v>0</v>
      </c>
      <c r="F361" s="18">
        <f t="shared" si="293"/>
        <v>0</v>
      </c>
      <c r="G361" s="8" t="e">
        <f t="shared" si="298"/>
        <v>#DIV/0!</v>
      </c>
      <c r="H361" s="18" t="e">
        <f t="shared" si="298"/>
        <v>#DIV/0!</v>
      </c>
      <c r="I361" s="16"/>
      <c r="J361" s="20"/>
      <c r="K361" s="16"/>
      <c r="L361" s="18"/>
      <c r="M361" s="16"/>
      <c r="N361" s="18"/>
      <c r="O361" s="138">
        <v>1.1000000000000001</v>
      </c>
      <c r="P361" s="92"/>
      <c r="Q361" s="18">
        <f t="shared" si="294"/>
        <v>0</v>
      </c>
      <c r="R361" s="92">
        <f t="shared" si="295"/>
        <v>0</v>
      </c>
      <c r="S361" s="18">
        <f t="shared" si="296"/>
        <v>0</v>
      </c>
    </row>
    <row r="362" spans="1:19" s="269" customFormat="1">
      <c r="A362" s="262"/>
      <c r="B362" s="271" t="s">
        <v>341</v>
      </c>
      <c r="C362" s="266"/>
      <c r="D362" s="267"/>
      <c r="E362" s="17">
        <f t="shared" si="292"/>
        <v>0</v>
      </c>
      <c r="F362" s="18">
        <f t="shared" si="293"/>
        <v>0</v>
      </c>
      <c r="G362" s="262"/>
      <c r="H362" s="267"/>
      <c r="I362" s="271"/>
      <c r="J362" s="273"/>
      <c r="K362" s="271"/>
      <c r="L362" s="267"/>
      <c r="M362" s="271"/>
      <c r="N362" s="267"/>
      <c r="O362" s="274">
        <v>0.6</v>
      </c>
      <c r="P362" s="92"/>
      <c r="Q362" s="18">
        <f t="shared" si="294"/>
        <v>0</v>
      </c>
      <c r="R362" s="92">
        <f t="shared" si="295"/>
        <v>0</v>
      </c>
      <c r="S362" s="18">
        <f t="shared" si="296"/>
        <v>0</v>
      </c>
    </row>
    <row r="363" spans="1:19" s="269" customFormat="1">
      <c r="A363" s="262"/>
      <c r="B363" s="271" t="s">
        <v>342</v>
      </c>
      <c r="C363" s="266"/>
      <c r="D363" s="267"/>
      <c r="E363" s="17">
        <f t="shared" si="292"/>
        <v>0</v>
      </c>
      <c r="F363" s="18">
        <f t="shared" si="293"/>
        <v>0</v>
      </c>
      <c r="G363" s="262"/>
      <c r="H363" s="267"/>
      <c r="I363" s="271"/>
      <c r="J363" s="273"/>
      <c r="K363" s="271"/>
      <c r="L363" s="267"/>
      <c r="M363" s="271"/>
      <c r="N363" s="267"/>
      <c r="O363" s="274">
        <v>0.6</v>
      </c>
      <c r="P363" s="92"/>
      <c r="Q363" s="18">
        <f t="shared" si="294"/>
        <v>0</v>
      </c>
      <c r="R363" s="92">
        <f t="shared" si="295"/>
        <v>0</v>
      </c>
      <c r="S363" s="18">
        <f t="shared" si="296"/>
        <v>0</v>
      </c>
    </row>
    <row r="364" spans="1:19" s="132" customFormat="1">
      <c r="A364" s="126">
        <f>+A361+0.01</f>
        <v>23.130000000000006</v>
      </c>
      <c r="B364" s="127" t="s">
        <v>242</v>
      </c>
      <c r="C364" s="128"/>
      <c r="D364" s="129"/>
      <c r="E364" s="17">
        <f t="shared" si="292"/>
        <v>0</v>
      </c>
      <c r="F364" s="18">
        <f t="shared" si="293"/>
        <v>0</v>
      </c>
      <c r="G364" s="8" t="e">
        <f t="shared" si="298"/>
        <v>#DIV/0!</v>
      </c>
      <c r="H364" s="18" t="e">
        <f t="shared" si="298"/>
        <v>#DIV/0!</v>
      </c>
      <c r="I364" s="127"/>
      <c r="J364" s="130"/>
      <c r="K364" s="127"/>
      <c r="L364" s="129"/>
      <c r="M364" s="127"/>
      <c r="N364" s="129"/>
      <c r="O364" s="245">
        <v>1.5</v>
      </c>
      <c r="P364" s="92"/>
      <c r="Q364" s="18">
        <f t="shared" si="294"/>
        <v>0</v>
      </c>
      <c r="R364" s="92">
        <f t="shared" si="295"/>
        <v>0</v>
      </c>
      <c r="S364" s="18">
        <f t="shared" si="296"/>
        <v>0</v>
      </c>
    </row>
    <row r="365" spans="1:19">
      <c r="A365" s="8">
        <f t="shared" si="297"/>
        <v>23.140000000000008</v>
      </c>
      <c r="B365" s="16" t="s">
        <v>243</v>
      </c>
      <c r="C365" s="17"/>
      <c r="D365" s="18"/>
      <c r="E365" s="17">
        <f t="shared" si="292"/>
        <v>0</v>
      </c>
      <c r="F365" s="18">
        <f t="shared" si="293"/>
        <v>0</v>
      </c>
      <c r="G365" s="8" t="e">
        <f t="shared" si="298"/>
        <v>#DIV/0!</v>
      </c>
      <c r="H365" s="18" t="e">
        <f t="shared" si="298"/>
        <v>#DIV/0!</v>
      </c>
      <c r="I365" s="16"/>
      <c r="J365" s="20"/>
      <c r="K365" s="16"/>
      <c r="L365" s="18"/>
      <c r="M365" s="16"/>
      <c r="N365" s="18"/>
      <c r="O365" s="138">
        <v>4.1000000000000002E-2</v>
      </c>
      <c r="P365" s="92"/>
      <c r="Q365" s="18">
        <f t="shared" si="294"/>
        <v>0</v>
      </c>
      <c r="R365" s="92">
        <f t="shared" si="295"/>
        <v>0</v>
      </c>
      <c r="S365" s="18">
        <f t="shared" si="296"/>
        <v>0</v>
      </c>
    </row>
    <row r="366" spans="1:19">
      <c r="A366" s="8">
        <f t="shared" si="297"/>
        <v>23.150000000000009</v>
      </c>
      <c r="B366" s="24" t="s">
        <v>244</v>
      </c>
      <c r="C366" s="25"/>
      <c r="D366" s="26"/>
      <c r="E366" s="17">
        <f t="shared" si="292"/>
        <v>0</v>
      </c>
      <c r="F366" s="18">
        <f t="shared" si="293"/>
        <v>0</v>
      </c>
      <c r="G366" s="8" t="e">
        <f t="shared" si="298"/>
        <v>#DIV/0!</v>
      </c>
      <c r="H366" s="18" t="e">
        <f t="shared" si="298"/>
        <v>#DIV/0!</v>
      </c>
      <c r="I366" s="24"/>
      <c r="J366" s="28"/>
      <c r="K366" s="24"/>
      <c r="L366" s="26"/>
      <c r="M366" s="24"/>
      <c r="N366" s="26"/>
      <c r="O366" s="244">
        <v>0.78</v>
      </c>
      <c r="P366" s="92"/>
      <c r="Q366" s="18">
        <f t="shared" si="294"/>
        <v>0</v>
      </c>
      <c r="R366" s="92">
        <f t="shared" si="295"/>
        <v>0</v>
      </c>
      <c r="S366" s="18">
        <f t="shared" si="296"/>
        <v>0</v>
      </c>
    </row>
    <row r="367" spans="1:19" ht="31.5">
      <c r="A367" s="8">
        <f t="shared" si="297"/>
        <v>23.160000000000011</v>
      </c>
      <c r="B367" s="183" t="s">
        <v>245</v>
      </c>
      <c r="C367" s="184"/>
      <c r="D367" s="185"/>
      <c r="E367" s="17">
        <f t="shared" si="292"/>
        <v>0</v>
      </c>
      <c r="F367" s="18">
        <f t="shared" si="293"/>
        <v>0</v>
      </c>
      <c r="G367" s="8" t="e">
        <f t="shared" si="298"/>
        <v>#DIV/0!</v>
      </c>
      <c r="H367" s="18" t="e">
        <f t="shared" si="298"/>
        <v>#DIV/0!</v>
      </c>
      <c r="I367" s="183"/>
      <c r="J367" s="187"/>
      <c r="K367" s="183"/>
      <c r="L367" s="185"/>
      <c r="M367" s="183"/>
      <c r="N367" s="185"/>
      <c r="O367" s="242">
        <v>8.3000000000000007</v>
      </c>
      <c r="P367" s="92"/>
      <c r="Q367" s="18">
        <f t="shared" si="294"/>
        <v>0</v>
      </c>
      <c r="R367" s="92">
        <f t="shared" si="295"/>
        <v>0</v>
      </c>
      <c r="S367" s="18">
        <f t="shared" si="296"/>
        <v>0</v>
      </c>
    </row>
    <row r="368" spans="1:19" ht="31.5">
      <c r="A368" s="8">
        <f t="shared" si="297"/>
        <v>23.170000000000012</v>
      </c>
      <c r="B368" s="183" t="s">
        <v>246</v>
      </c>
      <c r="C368" s="184"/>
      <c r="D368" s="185"/>
      <c r="E368" s="17">
        <f t="shared" si="292"/>
        <v>0</v>
      </c>
      <c r="F368" s="18">
        <f t="shared" si="293"/>
        <v>0</v>
      </c>
      <c r="G368" s="8" t="e">
        <f t="shared" si="298"/>
        <v>#DIV/0!</v>
      </c>
      <c r="H368" s="18" t="e">
        <f t="shared" si="298"/>
        <v>#DIV/0!</v>
      </c>
      <c r="I368" s="183"/>
      <c r="J368" s="187"/>
      <c r="K368" s="183"/>
      <c r="L368" s="185"/>
      <c r="M368" s="183"/>
      <c r="N368" s="185"/>
      <c r="O368" s="242">
        <v>8.3000000000000007</v>
      </c>
      <c r="P368" s="92"/>
      <c r="Q368" s="18">
        <f t="shared" si="294"/>
        <v>0</v>
      </c>
      <c r="R368" s="92">
        <f t="shared" si="295"/>
        <v>0</v>
      </c>
      <c r="S368" s="18">
        <f t="shared" si="296"/>
        <v>0</v>
      </c>
    </row>
    <row r="369" spans="1:21" ht="31.5">
      <c r="A369" s="8">
        <f t="shared" si="297"/>
        <v>23.180000000000014</v>
      </c>
      <c r="B369" s="183" t="s">
        <v>247</v>
      </c>
      <c r="C369" s="184"/>
      <c r="D369" s="185"/>
      <c r="E369" s="17">
        <f t="shared" si="292"/>
        <v>0</v>
      </c>
      <c r="F369" s="18">
        <f t="shared" si="293"/>
        <v>0</v>
      </c>
      <c r="G369" s="8" t="e">
        <f t="shared" si="298"/>
        <v>#DIV/0!</v>
      </c>
      <c r="H369" s="18" t="e">
        <f t="shared" si="298"/>
        <v>#DIV/0!</v>
      </c>
      <c r="I369" s="183"/>
      <c r="J369" s="187"/>
      <c r="K369" s="183"/>
      <c r="L369" s="185"/>
      <c r="M369" s="183"/>
      <c r="N369" s="185"/>
      <c r="O369" s="188"/>
      <c r="P369" s="92"/>
      <c r="Q369" s="18">
        <f t="shared" si="294"/>
        <v>0</v>
      </c>
      <c r="R369" s="92">
        <f t="shared" si="295"/>
        <v>0</v>
      </c>
      <c r="S369" s="18">
        <f t="shared" si="296"/>
        <v>0</v>
      </c>
    </row>
    <row r="370" spans="1:21">
      <c r="A370" s="8">
        <f t="shared" si="297"/>
        <v>23.190000000000015</v>
      </c>
      <c r="B370" s="24" t="s">
        <v>248</v>
      </c>
      <c r="C370" s="25"/>
      <c r="D370" s="26"/>
      <c r="E370" s="17">
        <f t="shared" si="292"/>
        <v>0</v>
      </c>
      <c r="F370" s="18">
        <f t="shared" si="293"/>
        <v>0</v>
      </c>
      <c r="G370" s="8" t="e">
        <f t="shared" si="298"/>
        <v>#DIV/0!</v>
      </c>
      <c r="H370" s="18" t="e">
        <f t="shared" si="298"/>
        <v>#DIV/0!</v>
      </c>
      <c r="I370" s="24"/>
      <c r="J370" s="28"/>
      <c r="K370" s="24"/>
      <c r="L370" s="26"/>
      <c r="M370" s="24"/>
      <c r="N370" s="26"/>
      <c r="O370" s="244">
        <v>0.26</v>
      </c>
      <c r="P370" s="92"/>
      <c r="Q370" s="18">
        <f t="shared" si="294"/>
        <v>0</v>
      </c>
      <c r="R370" s="92">
        <f t="shared" si="295"/>
        <v>0</v>
      </c>
      <c r="S370" s="18">
        <f t="shared" si="296"/>
        <v>0</v>
      </c>
    </row>
    <row r="371" spans="1:21">
      <c r="A371" s="8">
        <f t="shared" si="297"/>
        <v>23.200000000000017</v>
      </c>
      <c r="B371" s="24" t="s">
        <v>249</v>
      </c>
      <c r="C371" s="25"/>
      <c r="D371" s="26"/>
      <c r="E371" s="17">
        <f t="shared" si="292"/>
        <v>0</v>
      </c>
      <c r="F371" s="18">
        <f t="shared" si="293"/>
        <v>0</v>
      </c>
      <c r="G371" s="8" t="e">
        <f t="shared" si="298"/>
        <v>#DIV/0!</v>
      </c>
      <c r="H371" s="18" t="e">
        <f t="shared" si="298"/>
        <v>#DIV/0!</v>
      </c>
      <c r="I371" s="24"/>
      <c r="J371" s="28"/>
      <c r="K371" s="24"/>
      <c r="L371" s="26"/>
      <c r="M371" s="24"/>
      <c r="N371" s="26"/>
      <c r="O371" s="243"/>
      <c r="P371" s="92"/>
      <c r="Q371" s="18">
        <f t="shared" si="294"/>
        <v>0</v>
      </c>
      <c r="R371" s="92">
        <f t="shared" si="295"/>
        <v>0</v>
      </c>
      <c r="S371" s="18">
        <f t="shared" si="296"/>
        <v>0</v>
      </c>
    </row>
    <row r="372" spans="1:21" s="132" customFormat="1">
      <c r="A372" s="126">
        <f t="shared" si="297"/>
        <v>23.210000000000019</v>
      </c>
      <c r="B372" s="127" t="s">
        <v>250</v>
      </c>
      <c r="C372" s="193"/>
      <c r="D372" s="194"/>
      <c r="E372" s="17">
        <f t="shared" si="292"/>
        <v>0</v>
      </c>
      <c r="F372" s="18">
        <f t="shared" si="293"/>
        <v>0</v>
      </c>
      <c r="G372" s="8" t="e">
        <f t="shared" si="298"/>
        <v>#DIV/0!</v>
      </c>
      <c r="H372" s="18" t="e">
        <f t="shared" si="298"/>
        <v>#DIV/0!</v>
      </c>
      <c r="I372" s="195"/>
      <c r="J372" s="196"/>
      <c r="K372" s="195"/>
      <c r="L372" s="194"/>
      <c r="M372" s="195"/>
      <c r="N372" s="194"/>
      <c r="O372" s="246">
        <v>5.0000000000000001E-3</v>
      </c>
      <c r="P372" s="92"/>
      <c r="Q372" s="18">
        <f t="shared" si="294"/>
        <v>0</v>
      </c>
      <c r="R372" s="92">
        <f t="shared" si="295"/>
        <v>0</v>
      </c>
      <c r="S372" s="18">
        <f t="shared" si="296"/>
        <v>0</v>
      </c>
    </row>
    <row r="373" spans="1:21" s="132" customFormat="1">
      <c r="A373" s="126">
        <f t="shared" si="297"/>
        <v>23.22000000000002</v>
      </c>
      <c r="B373" s="127" t="s">
        <v>251</v>
      </c>
      <c r="C373" s="193"/>
      <c r="D373" s="194"/>
      <c r="E373" s="17">
        <f t="shared" si="292"/>
        <v>0</v>
      </c>
      <c r="F373" s="18">
        <f t="shared" si="293"/>
        <v>0</v>
      </c>
      <c r="G373" s="8" t="e">
        <f t="shared" si="298"/>
        <v>#DIV/0!</v>
      </c>
      <c r="H373" s="18" t="e">
        <f t="shared" si="298"/>
        <v>#DIV/0!</v>
      </c>
      <c r="I373" s="195"/>
      <c r="J373" s="196"/>
      <c r="K373" s="195"/>
      <c r="L373" s="194"/>
      <c r="M373" s="195"/>
      <c r="N373" s="194"/>
      <c r="O373" s="246">
        <v>1</v>
      </c>
      <c r="P373" s="92"/>
      <c r="Q373" s="18">
        <f t="shared" si="294"/>
        <v>0</v>
      </c>
      <c r="R373" s="92">
        <f t="shared" si="295"/>
        <v>0</v>
      </c>
      <c r="S373" s="18">
        <f t="shared" si="296"/>
        <v>0</v>
      </c>
      <c r="U373" s="197"/>
    </row>
    <row r="374" spans="1:21" s="132" customFormat="1">
      <c r="A374" s="126">
        <f t="shared" si="297"/>
        <v>23.230000000000022</v>
      </c>
      <c r="B374" s="127" t="s">
        <v>252</v>
      </c>
      <c r="C374" s="193"/>
      <c r="D374" s="194"/>
      <c r="E374" s="17">
        <f t="shared" si="292"/>
        <v>0</v>
      </c>
      <c r="F374" s="18">
        <f t="shared" si="293"/>
        <v>0</v>
      </c>
      <c r="G374" s="8" t="e">
        <f t="shared" si="298"/>
        <v>#DIV/0!</v>
      </c>
      <c r="H374" s="18" t="e">
        <f t="shared" si="298"/>
        <v>#DIV/0!</v>
      </c>
      <c r="I374" s="195"/>
      <c r="J374" s="196"/>
      <c r="K374" s="195"/>
      <c r="L374" s="194"/>
      <c r="M374" s="195"/>
      <c r="N374" s="194"/>
      <c r="O374" s="246">
        <v>1</v>
      </c>
      <c r="P374" s="92"/>
      <c r="Q374" s="18">
        <f t="shared" si="294"/>
        <v>0</v>
      </c>
      <c r="R374" s="92">
        <f t="shared" si="295"/>
        <v>0</v>
      </c>
      <c r="S374" s="18">
        <f t="shared" si="296"/>
        <v>0</v>
      </c>
      <c r="U374" s="197"/>
    </row>
    <row r="375" spans="1:21" ht="31.5">
      <c r="A375" s="8">
        <v>23.24</v>
      </c>
      <c r="B375" s="30" t="s">
        <v>253</v>
      </c>
      <c r="C375" s="31"/>
      <c r="D375" s="32"/>
      <c r="E375" s="17">
        <f t="shared" si="292"/>
        <v>0</v>
      </c>
      <c r="F375" s="18">
        <f t="shared" si="293"/>
        <v>0</v>
      </c>
      <c r="G375" s="8" t="e">
        <f t="shared" si="298"/>
        <v>#DIV/0!</v>
      </c>
      <c r="H375" s="18" t="e">
        <f t="shared" si="298"/>
        <v>#DIV/0!</v>
      </c>
      <c r="I375" s="30"/>
      <c r="J375" s="34"/>
      <c r="K375" s="30"/>
      <c r="L375" s="32"/>
      <c r="M375" s="30"/>
      <c r="N375" s="32"/>
      <c r="O375" s="247"/>
      <c r="P375" s="92"/>
      <c r="Q375" s="18">
        <f t="shared" si="294"/>
        <v>0</v>
      </c>
      <c r="R375" s="92">
        <f t="shared" si="295"/>
        <v>0</v>
      </c>
      <c r="S375" s="18">
        <f t="shared" si="296"/>
        <v>0</v>
      </c>
    </row>
    <row r="376" spans="1:21" ht="47.25">
      <c r="A376" s="8"/>
      <c r="B376" s="24" t="s">
        <v>254</v>
      </c>
      <c r="C376" s="25"/>
      <c r="D376" s="26"/>
      <c r="E376" s="17">
        <f t="shared" si="292"/>
        <v>0</v>
      </c>
      <c r="F376" s="18">
        <f t="shared" si="293"/>
        <v>0</v>
      </c>
      <c r="G376" s="8" t="e">
        <f t="shared" si="298"/>
        <v>#DIV/0!</v>
      </c>
      <c r="H376" s="18" t="e">
        <f t="shared" si="298"/>
        <v>#DIV/0!</v>
      </c>
      <c r="I376" s="24"/>
      <c r="J376" s="28"/>
      <c r="K376" s="24"/>
      <c r="L376" s="26"/>
      <c r="M376" s="24"/>
      <c r="N376" s="26"/>
      <c r="O376" s="244">
        <v>200</v>
      </c>
      <c r="P376" s="92"/>
      <c r="Q376" s="18">
        <f t="shared" si="294"/>
        <v>0</v>
      </c>
      <c r="R376" s="92">
        <f t="shared" si="295"/>
        <v>0</v>
      </c>
      <c r="S376" s="18">
        <f t="shared" si="296"/>
        <v>0</v>
      </c>
    </row>
    <row r="377" spans="1:21">
      <c r="A377" s="8"/>
      <c r="B377" s="24" t="s">
        <v>255</v>
      </c>
      <c r="C377" s="25"/>
      <c r="D377" s="26"/>
      <c r="E377" s="17">
        <f t="shared" si="292"/>
        <v>0</v>
      </c>
      <c r="F377" s="18">
        <f t="shared" si="293"/>
        <v>0</v>
      </c>
      <c r="G377" s="8" t="e">
        <f t="shared" si="298"/>
        <v>#DIV/0!</v>
      </c>
      <c r="H377" s="18" t="e">
        <f t="shared" si="298"/>
        <v>#DIV/0!</v>
      </c>
      <c r="I377" s="24"/>
      <c r="J377" s="28"/>
      <c r="K377" s="24"/>
      <c r="L377" s="26"/>
      <c r="M377" s="24"/>
      <c r="N377" s="26"/>
      <c r="O377" s="243"/>
      <c r="P377" s="92"/>
      <c r="Q377" s="18">
        <f t="shared" si="294"/>
        <v>0</v>
      </c>
      <c r="R377" s="92">
        <f t="shared" si="295"/>
        <v>0</v>
      </c>
      <c r="S377" s="18">
        <f t="shared" si="296"/>
        <v>0</v>
      </c>
    </row>
    <row r="378" spans="1:21">
      <c r="A378" s="8"/>
      <c r="B378" s="24" t="s">
        <v>256</v>
      </c>
      <c r="C378" s="25"/>
      <c r="D378" s="26"/>
      <c r="E378" s="17">
        <f t="shared" si="292"/>
        <v>0</v>
      </c>
      <c r="F378" s="18">
        <f t="shared" si="293"/>
        <v>0</v>
      </c>
      <c r="G378" s="8" t="e">
        <f t="shared" si="298"/>
        <v>#DIV/0!</v>
      </c>
      <c r="H378" s="18" t="e">
        <f t="shared" si="298"/>
        <v>#DIV/0!</v>
      </c>
      <c r="I378" s="24"/>
      <c r="J378" s="28"/>
      <c r="K378" s="24"/>
      <c r="L378" s="26"/>
      <c r="M378" s="24"/>
      <c r="N378" s="26"/>
      <c r="O378" s="243"/>
      <c r="P378" s="92"/>
      <c r="Q378" s="18">
        <f t="shared" si="294"/>
        <v>0</v>
      </c>
      <c r="R378" s="92">
        <f t="shared" si="295"/>
        <v>0</v>
      </c>
      <c r="S378" s="18">
        <f t="shared" si="296"/>
        <v>0</v>
      </c>
    </row>
    <row r="379" spans="1:21" s="132" customFormat="1" ht="31.5">
      <c r="A379" s="126"/>
      <c r="B379" s="195" t="s">
        <v>257</v>
      </c>
      <c r="C379" s="193"/>
      <c r="D379" s="194"/>
      <c r="E379" s="17">
        <f t="shared" si="292"/>
        <v>0</v>
      </c>
      <c r="F379" s="18">
        <f t="shared" si="293"/>
        <v>0</v>
      </c>
      <c r="G379" s="8" t="e">
        <f t="shared" si="298"/>
        <v>#DIV/0!</v>
      </c>
      <c r="H379" s="18" t="e">
        <f t="shared" si="298"/>
        <v>#DIV/0!</v>
      </c>
      <c r="I379" s="195"/>
      <c r="J379" s="196"/>
      <c r="K379" s="195"/>
      <c r="L379" s="194"/>
      <c r="M379" s="195"/>
      <c r="N379" s="194"/>
      <c r="O379" s="246"/>
      <c r="P379" s="92"/>
      <c r="Q379" s="18">
        <f t="shared" si="294"/>
        <v>0</v>
      </c>
      <c r="R379" s="92">
        <f t="shared" si="295"/>
        <v>0</v>
      </c>
      <c r="S379" s="18">
        <f t="shared" si="296"/>
        <v>0</v>
      </c>
    </row>
    <row r="380" spans="1:21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292"/>
        <v>0</v>
      </c>
      <c r="F380" s="18">
        <f t="shared" si="293"/>
        <v>0</v>
      </c>
      <c r="G380" s="8" t="e">
        <f t="shared" si="298"/>
        <v>#DIV/0!</v>
      </c>
      <c r="H380" s="18" t="e">
        <f t="shared" si="298"/>
        <v>#DIV/0!</v>
      </c>
      <c r="I380" s="195"/>
      <c r="J380" s="196"/>
      <c r="K380" s="195"/>
      <c r="L380" s="194"/>
      <c r="M380" s="195"/>
      <c r="N380" s="194"/>
      <c r="O380" s="246"/>
      <c r="P380" s="92"/>
      <c r="Q380" s="18">
        <f t="shared" si="294"/>
        <v>0</v>
      </c>
      <c r="R380" s="92">
        <f t="shared" si="295"/>
        <v>0</v>
      </c>
      <c r="S380" s="18">
        <f t="shared" si="296"/>
        <v>0</v>
      </c>
    </row>
    <row r="381" spans="1:21" s="269" customFormat="1">
      <c r="A381" s="262">
        <v>23.29</v>
      </c>
      <c r="B381" s="263" t="s">
        <v>336</v>
      </c>
      <c r="C381" s="264"/>
      <c r="D381" s="265"/>
      <c r="E381" s="17">
        <f t="shared" si="292"/>
        <v>0</v>
      </c>
      <c r="F381" s="18">
        <f t="shared" si="293"/>
        <v>0</v>
      </c>
      <c r="G381" s="262"/>
      <c r="H381" s="267"/>
      <c r="I381" s="263"/>
      <c r="J381" s="270"/>
      <c r="K381" s="263"/>
      <c r="L381" s="265"/>
      <c r="M381" s="263"/>
      <c r="N381" s="265"/>
      <c r="O381" s="268">
        <v>31</v>
      </c>
      <c r="P381" s="92"/>
      <c r="Q381" s="18">
        <f t="shared" si="294"/>
        <v>0</v>
      </c>
      <c r="R381" s="92">
        <f t="shared" si="295"/>
        <v>0</v>
      </c>
      <c r="S381" s="18">
        <f t="shared" si="296"/>
        <v>0</v>
      </c>
    </row>
    <row r="382" spans="1:21" s="269" customFormat="1">
      <c r="A382" s="262"/>
      <c r="B382" s="271" t="s">
        <v>338</v>
      </c>
      <c r="C382" s="266"/>
      <c r="D382" s="267"/>
      <c r="E382" s="17">
        <f t="shared" si="292"/>
        <v>0</v>
      </c>
      <c r="F382" s="18">
        <f t="shared" si="293"/>
        <v>0</v>
      </c>
      <c r="G382" s="262"/>
      <c r="H382" s="267"/>
      <c r="I382" s="271"/>
      <c r="J382" s="273"/>
      <c r="K382" s="271"/>
      <c r="L382" s="267"/>
      <c r="M382" s="271"/>
      <c r="N382" s="267"/>
      <c r="O382" s="274">
        <v>8.3000000000000007</v>
      </c>
      <c r="P382" s="92"/>
      <c r="Q382" s="18">
        <f t="shared" si="294"/>
        <v>0</v>
      </c>
      <c r="R382" s="92">
        <f t="shared" si="295"/>
        <v>0</v>
      </c>
      <c r="S382" s="18">
        <f t="shared" si="296"/>
        <v>0</v>
      </c>
    </row>
    <row r="383" spans="1:21" s="269" customFormat="1">
      <c r="A383" s="262"/>
      <c r="B383" s="271" t="s">
        <v>339</v>
      </c>
      <c r="C383" s="266"/>
      <c r="D383" s="267"/>
      <c r="E383" s="17">
        <f t="shared" si="292"/>
        <v>0</v>
      </c>
      <c r="F383" s="18">
        <f t="shared" si="293"/>
        <v>0</v>
      </c>
      <c r="G383" s="262"/>
      <c r="H383" s="267"/>
      <c r="I383" s="271"/>
      <c r="J383" s="273"/>
      <c r="K383" s="271"/>
      <c r="L383" s="267"/>
      <c r="M383" s="271"/>
      <c r="N383" s="267"/>
      <c r="O383" s="274">
        <v>8.3000000000000007</v>
      </c>
      <c r="P383" s="92"/>
      <c r="Q383" s="18">
        <f t="shared" si="294"/>
        <v>0</v>
      </c>
      <c r="R383" s="92">
        <f t="shared" si="295"/>
        <v>0</v>
      </c>
      <c r="S383" s="18">
        <f t="shared" si="296"/>
        <v>0</v>
      </c>
    </row>
    <row r="384" spans="1:21" s="50" customFormat="1">
      <c r="A384" s="46"/>
      <c r="B384" s="82" t="s">
        <v>104</v>
      </c>
      <c r="C384" s="83">
        <f>SUM(C350:C383)</f>
        <v>0</v>
      </c>
      <c r="D384" s="84">
        <f>SUM(D350:D383)</f>
        <v>0</v>
      </c>
      <c r="E384" s="83">
        <f>SUM(E350:E383)</f>
        <v>0</v>
      </c>
      <c r="F384" s="84">
        <f>SUM(F350:F383)</f>
        <v>0</v>
      </c>
      <c r="G384" s="82"/>
      <c r="H384" s="82"/>
      <c r="I384" s="83">
        <f>SUM(I350:I381)</f>
        <v>0</v>
      </c>
      <c r="J384" s="83">
        <f>SUM(J350:J381)</f>
        <v>0</v>
      </c>
      <c r="K384" s="83">
        <f>SUM(K350:K383)</f>
        <v>0</v>
      </c>
      <c r="L384" s="84">
        <f>SUM(L350:L383)</f>
        <v>0</v>
      </c>
      <c r="M384" s="84">
        <f>SUM(M350:M380)</f>
        <v>0</v>
      </c>
      <c r="N384" s="84">
        <f>SUM(N350:N380)</f>
        <v>0</v>
      </c>
      <c r="O384" s="88"/>
      <c r="P384" s="276">
        <f t="shared" ref="P384:S384" si="299">SUM(P350:P383)</f>
        <v>0</v>
      </c>
      <c r="Q384" s="84">
        <f t="shared" si="299"/>
        <v>0</v>
      </c>
      <c r="R384" s="276">
        <f t="shared" si="299"/>
        <v>0</v>
      </c>
      <c r="S384" s="84">
        <f t="shared" si="299"/>
        <v>0</v>
      </c>
    </row>
    <row r="385" spans="1:20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0"/>
      <c r="Q385" s="11"/>
      <c r="R385" s="310"/>
      <c r="S385" s="11"/>
    </row>
    <row r="386" spans="1:20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0"/>
      <c r="Q386" s="11"/>
      <c r="R386" s="310"/>
      <c r="S386" s="11"/>
    </row>
    <row r="387" spans="1:20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</row>
    <row r="388" spans="1:20">
      <c r="A388" s="8"/>
      <c r="B388" s="16" t="s">
        <v>263</v>
      </c>
      <c r="C388" s="17"/>
      <c r="D388" s="18"/>
      <c r="E388" s="19"/>
      <c r="F388" s="18"/>
      <c r="G388" s="8" t="e">
        <f t="shared" ref="G388:H390" si="300">E388/C388*100</f>
        <v>#DIV/0!</v>
      </c>
      <c r="H388" s="18" t="e">
        <f t="shared" si="300"/>
        <v>#DIV/0!</v>
      </c>
      <c r="I388" s="16"/>
      <c r="J388" s="20"/>
      <c r="K388" s="16"/>
      <c r="L388" s="18"/>
      <c r="M388" s="16"/>
      <c r="N388" s="18"/>
      <c r="O388" s="21"/>
      <c r="P388" s="92"/>
      <c r="Q388" s="18"/>
      <c r="R388" s="92"/>
      <c r="S388" s="18">
        <f>Q388</f>
        <v>0</v>
      </c>
    </row>
    <row r="389" spans="1:20">
      <c r="A389" s="8"/>
      <c r="B389" s="24" t="s">
        <v>264</v>
      </c>
      <c r="C389" s="25"/>
      <c r="D389" s="26"/>
      <c r="E389" s="29"/>
      <c r="F389" s="26"/>
      <c r="G389" s="8" t="e">
        <f t="shared" si="300"/>
        <v>#DIV/0!</v>
      </c>
      <c r="H389" s="18" t="e">
        <f t="shared" si="300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301">Q389</f>
        <v>0</v>
      </c>
    </row>
    <row r="390" spans="1:20">
      <c r="A390" s="8"/>
      <c r="B390" s="16" t="s">
        <v>265</v>
      </c>
      <c r="C390" s="17"/>
      <c r="D390" s="18"/>
      <c r="E390" s="19"/>
      <c r="F390" s="18"/>
      <c r="G390" s="8" t="e">
        <f t="shared" si="300"/>
        <v>#DIV/0!</v>
      </c>
      <c r="H390" s="18" t="e">
        <f t="shared" si="300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301"/>
        <v>0</v>
      </c>
    </row>
    <row r="391" spans="1:20" s="50" customFormat="1">
      <c r="A391" s="46"/>
      <c r="B391" s="82" t="s">
        <v>106</v>
      </c>
      <c r="C391" s="83">
        <f>SUM(C388:C390)</f>
        <v>0</v>
      </c>
      <c r="D391" s="84">
        <f>SUM(D388:D390)</f>
        <v>0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302">SUM(I388:I390)</f>
        <v>0</v>
      </c>
      <c r="J391" s="83">
        <f t="shared" si="302"/>
        <v>0</v>
      </c>
      <c r="K391" s="83">
        <f t="shared" si="302"/>
        <v>0</v>
      </c>
      <c r="L391" s="83">
        <f t="shared" si="302"/>
        <v>0</v>
      </c>
      <c r="M391" s="82">
        <f t="shared" ref="M391:N391" si="303">SUM(M388:M390)</f>
        <v>0</v>
      </c>
      <c r="N391" s="84">
        <f t="shared" si="303"/>
        <v>0</v>
      </c>
      <c r="O391" s="88"/>
      <c r="P391" s="276">
        <f t="shared" ref="P391:R391" si="304">SUM(P388:P390)</f>
        <v>0</v>
      </c>
      <c r="Q391" s="84">
        <f>SUM(Q387:Q390)</f>
        <v>0</v>
      </c>
      <c r="R391" s="276">
        <f t="shared" si="304"/>
        <v>0</v>
      </c>
      <c r="S391" s="84">
        <f>SUM(S387:S390)</f>
        <v>0</v>
      </c>
    </row>
    <row r="392" spans="1:20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</row>
    <row r="393" spans="1:20">
      <c r="A393" s="126"/>
      <c r="B393" s="127" t="s">
        <v>124</v>
      </c>
      <c r="C393" s="128"/>
      <c r="D393" s="129"/>
      <c r="E393" s="189"/>
      <c r="F393" s="129"/>
      <c r="G393" s="8" t="e">
        <f t="shared" ref="G393:H396" si="305">E393/C393*100</f>
        <v>#DIV/0!</v>
      </c>
      <c r="H393" s="18" t="e">
        <f t="shared" si="305"/>
        <v>#DIV/0!</v>
      </c>
      <c r="I393" s="127"/>
      <c r="J393" s="130"/>
      <c r="K393" s="127"/>
      <c r="L393" s="129"/>
      <c r="M393" s="127"/>
      <c r="N393" s="129"/>
      <c r="O393" s="131"/>
      <c r="P393" s="277"/>
      <c r="Q393" s="129"/>
      <c r="R393" s="92">
        <f>P393</f>
        <v>0</v>
      </c>
      <c r="S393" s="18">
        <f>Q393</f>
        <v>0</v>
      </c>
    </row>
    <row r="394" spans="1:20">
      <c r="A394" s="126"/>
      <c r="B394" s="127" t="s">
        <v>172</v>
      </c>
      <c r="C394" s="128"/>
      <c r="D394" s="129"/>
      <c r="E394" s="189"/>
      <c r="F394" s="129"/>
      <c r="G394" s="8" t="e">
        <f t="shared" si="305"/>
        <v>#DIV/0!</v>
      </c>
      <c r="H394" s="18" t="e">
        <f t="shared" si="305"/>
        <v>#DIV/0!</v>
      </c>
      <c r="I394" s="127"/>
      <c r="J394" s="130"/>
      <c r="K394" s="127"/>
      <c r="L394" s="129"/>
      <c r="M394" s="127"/>
      <c r="N394" s="129"/>
      <c r="O394" s="131"/>
      <c r="P394" s="277"/>
      <c r="Q394" s="129"/>
      <c r="R394" s="92">
        <f t="shared" ref="R394:R395" si="306">P394</f>
        <v>0</v>
      </c>
      <c r="S394" s="18">
        <f t="shared" ref="S394:S395" si="307">Q394</f>
        <v>0</v>
      </c>
    </row>
    <row r="395" spans="1:20">
      <c r="A395" s="126"/>
      <c r="B395" s="127" t="s">
        <v>173</v>
      </c>
      <c r="C395" s="128"/>
      <c r="D395" s="129"/>
      <c r="E395" s="189"/>
      <c r="F395" s="129"/>
      <c r="G395" s="8" t="e">
        <f t="shared" si="305"/>
        <v>#DIV/0!</v>
      </c>
      <c r="H395" s="18" t="e">
        <f t="shared" si="305"/>
        <v>#DIV/0!</v>
      </c>
      <c r="I395" s="127"/>
      <c r="J395" s="130"/>
      <c r="K395" s="127"/>
      <c r="L395" s="129"/>
      <c r="M395" s="127"/>
      <c r="N395" s="129"/>
      <c r="O395" s="131"/>
      <c r="P395" s="277"/>
      <c r="Q395" s="129"/>
      <c r="R395" s="92">
        <f t="shared" si="306"/>
        <v>0</v>
      </c>
      <c r="S395" s="18">
        <f t="shared" si="307"/>
        <v>0</v>
      </c>
    </row>
    <row r="396" spans="1:20" ht="31.5">
      <c r="A396" s="8">
        <v>24.03</v>
      </c>
      <c r="B396" s="16" t="s">
        <v>267</v>
      </c>
      <c r="C396" s="17"/>
      <c r="D396" s="18"/>
      <c r="E396" s="19"/>
      <c r="F396" s="18"/>
      <c r="G396" s="8" t="e">
        <f t="shared" si="305"/>
        <v>#DIV/0!</v>
      </c>
      <c r="H396" s="18" t="e">
        <f t="shared" si="305"/>
        <v>#DIV/0!</v>
      </c>
      <c r="I396" s="16"/>
      <c r="J396" s="20"/>
      <c r="K396" s="16"/>
      <c r="L396" s="18"/>
      <c r="M396" s="16"/>
      <c r="N396" s="18"/>
      <c r="O396" s="21"/>
      <c r="P396" s="92"/>
      <c r="Q396" s="18"/>
      <c r="R396" s="92"/>
      <c r="S396" s="18">
        <f>Q396</f>
        <v>0</v>
      </c>
    </row>
    <row r="397" spans="1:20" s="50" customFormat="1">
      <c r="A397" s="46"/>
      <c r="B397" s="82" t="s">
        <v>106</v>
      </c>
      <c r="C397" s="83"/>
      <c r="D397" s="84">
        <f t="shared" ref="D397:F397" si="308">SUM(D393:D396)</f>
        <v>0</v>
      </c>
      <c r="E397" s="83">
        <f t="shared" si="308"/>
        <v>0</v>
      </c>
      <c r="F397" s="84">
        <f t="shared" si="308"/>
        <v>0</v>
      </c>
      <c r="G397" s="82"/>
      <c r="H397" s="82"/>
      <c r="I397" s="83">
        <f t="shared" ref="I397:L397" si="309">SUM(I393:I396)</f>
        <v>0</v>
      </c>
      <c r="J397" s="84">
        <f t="shared" si="309"/>
        <v>0</v>
      </c>
      <c r="K397" s="83">
        <f t="shared" si="309"/>
        <v>0</v>
      </c>
      <c r="L397" s="84">
        <f t="shared" si="309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R397" si="310">SUM(P393:P396)</f>
        <v>0</v>
      </c>
      <c r="Q397" s="84">
        <f>SUM(Q393:Q396)</f>
        <v>0</v>
      </c>
      <c r="R397" s="276">
        <f t="shared" si="310"/>
        <v>0</v>
      </c>
      <c r="S397" s="84">
        <f>SUM(S393:S396)</f>
        <v>0</v>
      </c>
    </row>
    <row r="398" spans="1:20" s="50" customFormat="1">
      <c r="A398" s="46"/>
      <c r="B398" s="82" t="s">
        <v>268</v>
      </c>
      <c r="C398" s="83"/>
      <c r="D398" s="84">
        <f>D397+D391+D384+D347+D343+D337+D333+D330+D326+D322+D315+D311+D306+D297+D283+D260+D216+D212+D206+D193+D147+D143+D78</f>
        <v>0</v>
      </c>
      <c r="E398" s="83"/>
      <c r="F398" s="84">
        <f>F397+F391+F384+F347+F343+F337+F333+F330+F326+F322+F315+F311+F306+F297+F283+F260+F216+F212+F206+F193+F147+F143+F78</f>
        <v>0</v>
      </c>
      <c r="G398" s="82"/>
      <c r="H398" s="82"/>
      <c r="I398" s="83">
        <f>I397+I391+I384+I347+I343+I337+I333+I330+I326+I322+I315+I311+I306+I297+I283+I260+I216+I212+I206+I193+I147+I143+I78</f>
        <v>0</v>
      </c>
      <c r="J398" s="83">
        <f>J397+J391+J384+J347+J343+J337+J333+J330+J326+J322+J315+J311+J306+J297+J283+J260+J216+J212+J206+J193+J147+J143+J78</f>
        <v>0</v>
      </c>
      <c r="K398" s="83">
        <f>K397+K391+K384+K347+K343+K337+K333+K330+K326+K322+K315+K311+K306+K297+K283+K260+K216+K212+K206+K193+K147+K143+K78</f>
        <v>0</v>
      </c>
      <c r="L398" s="84">
        <f>L397+L391+L384+L347+L343+L337+L333+L330+L326+L322+L315+L311+L306+L297+L283+L260+L216+L212+L206+L193+L147+L143+L78</f>
        <v>0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0</v>
      </c>
      <c r="Q398" s="84">
        <f>Q397+Q391+Q384+Q347+Q343+Q337+Q333+Q330+Q326+Q322+Q315+Q311+Q306+Q297+Q283+Q260+Q216+Q212+Q206+Q193+Q147+Q143+Q78</f>
        <v>0</v>
      </c>
      <c r="R398" s="276">
        <f>R397+R391+R384+R347+R343+R337+R333+R330+R326+R322+R315+R311+R306+R297+R283+R260+R216+R212+R206+R193+R147+R143+R78</f>
        <v>0</v>
      </c>
      <c r="S398" s="84">
        <f>S397+S391+S384+S347+S343+S337+S333+S330+S326+S322+S315+S311+S306+S297+S283+S260+S216+S212+S206+S193+S147+S143+S78</f>
        <v>0</v>
      </c>
      <c r="T398" s="198"/>
    </row>
    <row r="399" spans="1:20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0"/>
      <c r="Q399" s="11"/>
      <c r="R399" s="310"/>
      <c r="S399" s="11"/>
    </row>
    <row r="400" spans="1:20">
      <c r="A400" s="8">
        <v>25.01</v>
      </c>
      <c r="B400" s="16" t="s">
        <v>270</v>
      </c>
      <c r="C400" s="17"/>
      <c r="D400" s="18">
        <v>2000</v>
      </c>
      <c r="E400" s="19"/>
      <c r="F400" s="18">
        <f>D400</f>
        <v>2000</v>
      </c>
      <c r="G400" s="8" t="e">
        <f>E400/C400*100</f>
        <v>#DIV/0!</v>
      </c>
      <c r="H400" s="18">
        <f>F400/D400*100</f>
        <v>100</v>
      </c>
      <c r="I400" s="16"/>
      <c r="J400" s="20"/>
      <c r="K400" s="16"/>
      <c r="L400" s="18"/>
      <c r="M400" s="16"/>
      <c r="N400" s="18"/>
      <c r="O400" s="21"/>
      <c r="P400" s="92"/>
      <c r="Q400" s="18">
        <v>3000</v>
      </c>
      <c r="R400" s="92"/>
      <c r="S400" s="18">
        <f>Q400</f>
        <v>3000</v>
      </c>
    </row>
    <row r="401" spans="1:19">
      <c r="A401" s="8">
        <v>25.02</v>
      </c>
      <c r="B401" s="16" t="s">
        <v>271</v>
      </c>
      <c r="C401" s="17"/>
      <c r="D401" s="18">
        <v>487.16</v>
      </c>
      <c r="E401" s="19"/>
      <c r="F401" s="18">
        <f>D401</f>
        <v>487.16</v>
      </c>
      <c r="G401" s="8" t="e">
        <f>E401/C401*100</f>
        <v>#DIV/0!</v>
      </c>
      <c r="H401" s="18">
        <f>F401/D401*100</f>
        <v>100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</row>
    <row r="402" spans="1:19" s="50" customFormat="1">
      <c r="A402" s="46"/>
      <c r="B402" s="82" t="s">
        <v>106</v>
      </c>
      <c r="C402" s="83">
        <f>SUM(C400:C401)</f>
        <v>0</v>
      </c>
      <c r="D402" s="84">
        <f>SUM(D400:D401)</f>
        <v>2487.16</v>
      </c>
      <c r="E402" s="82"/>
      <c r="F402" s="84">
        <f>SUM(F400:F401)</f>
        <v>2487.16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3000</v>
      </c>
      <c r="R402" s="85"/>
      <c r="S402" s="84">
        <f>SUM(S400:S401)</f>
        <v>3000</v>
      </c>
    </row>
    <row r="403" spans="1:19" s="50" customFormat="1">
      <c r="A403" s="46"/>
      <c r="B403" s="82" t="s">
        <v>272</v>
      </c>
      <c r="C403" s="83">
        <f>C402+C398</f>
        <v>0</v>
      </c>
      <c r="D403" s="84">
        <f>D402+D398</f>
        <v>2487.16</v>
      </c>
      <c r="E403" s="82"/>
      <c r="F403" s="84">
        <f>F402+F398</f>
        <v>2487.16</v>
      </c>
      <c r="G403" s="82"/>
      <c r="H403" s="82"/>
      <c r="I403" s="82"/>
      <c r="J403" s="84">
        <f>J402+J398</f>
        <v>0</v>
      </c>
      <c r="K403" s="83"/>
      <c r="L403" s="84">
        <f>L402+L398</f>
        <v>0</v>
      </c>
      <c r="M403" s="83">
        <f>M398+M402</f>
        <v>0</v>
      </c>
      <c r="N403" s="84">
        <f>N398+N402</f>
        <v>0</v>
      </c>
      <c r="O403" s="88"/>
      <c r="P403" s="276"/>
      <c r="Q403" s="84">
        <f>Q402+Q398</f>
        <v>3000</v>
      </c>
      <c r="R403" s="276"/>
      <c r="S403" s="84">
        <f>S402+S398</f>
        <v>3000</v>
      </c>
    </row>
    <row r="404" spans="1:19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0"/>
      <c r="Q404" s="11"/>
      <c r="R404" s="310"/>
      <c r="S404" s="11"/>
    </row>
    <row r="405" spans="1:19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</row>
    <row r="406" spans="1:19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0"/>
      <c r="Q406" s="11"/>
      <c r="R406" s="310"/>
      <c r="S406" s="11"/>
    </row>
    <row r="407" spans="1:19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311">E407/C407*100</f>
        <v>#DIV/0!</v>
      </c>
      <c r="H407" s="18" t="e">
        <f t="shared" si="3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/>
      <c r="Q407" s="18">
        <f>P407*O407</f>
        <v>0</v>
      </c>
      <c r="R407" s="92">
        <f>P407</f>
        <v>0</v>
      </c>
      <c r="S407" s="18">
        <f>Q407+L407</f>
        <v>0</v>
      </c>
    </row>
    <row r="408" spans="1:19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311"/>
        <v>#DIV/0!</v>
      </c>
      <c r="H408" s="18" t="e">
        <f t="shared" si="3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312">P408*O408</f>
        <v>0</v>
      </c>
      <c r="R408" s="92">
        <f t="shared" ref="R408:R415" si="313">P408</f>
        <v>0</v>
      </c>
      <c r="S408" s="18">
        <f t="shared" ref="S408:S415" si="314">Q408</f>
        <v>0</v>
      </c>
    </row>
    <row r="409" spans="1:19" s="132" customFormat="1">
      <c r="A409" s="126">
        <f t="shared" ref="A409:A415" si="315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311"/>
        <v>#DIV/0!</v>
      </c>
      <c r="H409" s="18" t="e">
        <f t="shared" si="3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312"/>
        <v>0</v>
      </c>
      <c r="R409" s="92">
        <f t="shared" si="313"/>
        <v>0</v>
      </c>
      <c r="S409" s="18">
        <f t="shared" si="314"/>
        <v>0</v>
      </c>
    </row>
    <row r="410" spans="1:19" s="132" customFormat="1">
      <c r="A410" s="126">
        <f t="shared" si="315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311"/>
        <v>#DIV/0!</v>
      </c>
      <c r="H410" s="18" t="e">
        <f t="shared" si="3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312"/>
        <v>0</v>
      </c>
      <c r="R410" s="92">
        <f t="shared" si="313"/>
        <v>0</v>
      </c>
      <c r="S410" s="18">
        <f t="shared" si="314"/>
        <v>0</v>
      </c>
    </row>
    <row r="411" spans="1:19" s="132" customFormat="1">
      <c r="A411" s="126">
        <f t="shared" si="315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311"/>
        <v>#DIV/0!</v>
      </c>
      <c r="H411" s="18" t="e">
        <f t="shared" si="3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312"/>
        <v>0</v>
      </c>
      <c r="R411" s="92">
        <f t="shared" si="313"/>
        <v>0</v>
      </c>
      <c r="S411" s="18">
        <f t="shared" si="314"/>
        <v>0</v>
      </c>
    </row>
    <row r="412" spans="1:19">
      <c r="A412" s="8">
        <f t="shared" si="315"/>
        <v>26.060000000000009</v>
      </c>
      <c r="B412" s="22" t="s">
        <v>31</v>
      </c>
      <c r="C412" s="17"/>
      <c r="D412" s="18"/>
      <c r="E412" s="19"/>
      <c r="F412" s="18"/>
      <c r="G412" s="8" t="e">
        <f t="shared" si="311"/>
        <v>#DIV/0!</v>
      </c>
      <c r="H412" s="18" t="e">
        <f t="shared" si="3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/>
      <c r="Q412" s="18">
        <f t="shared" si="312"/>
        <v>0</v>
      </c>
      <c r="R412" s="92">
        <f t="shared" si="313"/>
        <v>0</v>
      </c>
      <c r="S412" s="18">
        <f t="shared" si="314"/>
        <v>0</v>
      </c>
    </row>
    <row r="413" spans="1:19">
      <c r="A413" s="8">
        <f t="shared" si="315"/>
        <v>26.070000000000011</v>
      </c>
      <c r="B413" s="22" t="s">
        <v>32</v>
      </c>
      <c r="C413" s="17"/>
      <c r="D413" s="18"/>
      <c r="E413" s="19"/>
      <c r="F413" s="18"/>
      <c r="G413" s="8" t="e">
        <f t="shared" si="311"/>
        <v>#DIV/0!</v>
      </c>
      <c r="H413" s="18" t="e">
        <f t="shared" si="3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/>
      <c r="Q413" s="18">
        <f t="shared" si="312"/>
        <v>0</v>
      </c>
      <c r="R413" s="92">
        <f t="shared" si="313"/>
        <v>0</v>
      </c>
      <c r="S413" s="18">
        <f t="shared" si="314"/>
        <v>0</v>
      </c>
    </row>
    <row r="414" spans="1:19">
      <c r="A414" s="8">
        <f t="shared" si="315"/>
        <v>26.080000000000013</v>
      </c>
      <c r="B414" s="22" t="s">
        <v>281</v>
      </c>
      <c r="C414" s="17"/>
      <c r="D414" s="18"/>
      <c r="E414" s="19"/>
      <c r="F414" s="18"/>
      <c r="G414" s="8" t="e">
        <f t="shared" si="311"/>
        <v>#DIV/0!</v>
      </c>
      <c r="H414" s="18" t="e">
        <f t="shared" si="3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/>
      <c r="Q414" s="18">
        <f t="shared" si="312"/>
        <v>0</v>
      </c>
      <c r="R414" s="92">
        <f t="shared" si="313"/>
        <v>0</v>
      </c>
      <c r="S414" s="18">
        <f t="shared" si="314"/>
        <v>0</v>
      </c>
    </row>
    <row r="415" spans="1:19">
      <c r="A415" s="8">
        <f t="shared" si="315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311"/>
        <v>#DIV/0!</v>
      </c>
      <c r="H415" s="18" t="e">
        <f t="shared" si="3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/>
      <c r="Q415" s="18">
        <f t="shared" si="312"/>
        <v>0</v>
      </c>
      <c r="R415" s="92">
        <f t="shared" si="313"/>
        <v>0</v>
      </c>
      <c r="S415" s="18">
        <f t="shared" si="314"/>
        <v>0</v>
      </c>
    </row>
    <row r="416" spans="1:19" s="50" customFormat="1">
      <c r="A416" s="46"/>
      <c r="B416" s="89" t="s">
        <v>282</v>
      </c>
      <c r="C416" s="83">
        <f>SUM(C407:C415)</f>
        <v>0</v>
      </c>
      <c r="D416" s="84">
        <f t="shared" ref="D416:F416" si="316">SUM(D407:D415)</f>
        <v>0</v>
      </c>
      <c r="E416" s="83">
        <f t="shared" si="316"/>
        <v>0</v>
      </c>
      <c r="F416" s="84">
        <f t="shared" si="316"/>
        <v>0</v>
      </c>
      <c r="G416" s="89"/>
      <c r="H416" s="89"/>
      <c r="I416" s="83">
        <f t="shared" ref="I416:L416" si="317">SUM(I407:I415)</f>
        <v>0</v>
      </c>
      <c r="J416" s="84">
        <f t="shared" si="317"/>
        <v>0</v>
      </c>
      <c r="K416" s="83">
        <f t="shared" si="317"/>
        <v>0</v>
      </c>
      <c r="L416" s="84">
        <f t="shared" si="317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 t="shared" ref="Q416:S416" si="318">SUM(Q407:Q415)</f>
        <v>0</v>
      </c>
      <c r="R416" s="276"/>
      <c r="S416" s="84">
        <f t="shared" si="318"/>
        <v>0</v>
      </c>
    </row>
    <row r="417" spans="1:19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</row>
    <row r="418" spans="1:19">
      <c r="A418" s="206">
        <v>26.1</v>
      </c>
      <c r="B418" s="51" t="s">
        <v>284</v>
      </c>
      <c r="C418" s="52"/>
      <c r="D418" s="53"/>
      <c r="E418" s="17">
        <f t="shared" ref="E418:F439" si="319">C418</f>
        <v>0</v>
      </c>
      <c r="F418" s="18">
        <f t="shared" si="319"/>
        <v>0</v>
      </c>
      <c r="G418" s="8" t="e">
        <f t="shared" ref="G418:H439" si="320">E418/C418*100</f>
        <v>#DIV/0!</v>
      </c>
      <c r="H418" s="18" t="e">
        <f t="shared" si="320"/>
        <v>#DIV/0!</v>
      </c>
      <c r="I418" s="51"/>
      <c r="J418" s="55"/>
      <c r="K418" s="51"/>
      <c r="L418" s="53"/>
      <c r="M418" s="51"/>
      <c r="N418" s="53"/>
      <c r="O418" s="250">
        <v>0.18</v>
      </c>
      <c r="P418" s="287"/>
      <c r="Q418" s="18">
        <f t="shared" ref="Q418:Q439" si="321">P418*O418</f>
        <v>0</v>
      </c>
      <c r="R418" s="92">
        <f t="shared" ref="R418:R439" si="322">P418</f>
        <v>0</v>
      </c>
      <c r="S418" s="18">
        <f t="shared" ref="S418:S439" si="323">Q418</f>
        <v>0</v>
      </c>
    </row>
    <row r="419" spans="1:19">
      <c r="A419" s="206">
        <f>+A418+0.01</f>
        <v>26.110000000000003</v>
      </c>
      <c r="B419" s="51" t="s">
        <v>285</v>
      </c>
      <c r="C419" s="52"/>
      <c r="D419" s="53"/>
      <c r="E419" s="17">
        <f t="shared" si="319"/>
        <v>0</v>
      </c>
      <c r="F419" s="18">
        <f t="shared" si="319"/>
        <v>0</v>
      </c>
      <c r="G419" s="8" t="e">
        <f t="shared" si="320"/>
        <v>#DIV/0!</v>
      </c>
      <c r="H419" s="18" t="e">
        <f t="shared" si="320"/>
        <v>#DIV/0!</v>
      </c>
      <c r="I419" s="51"/>
      <c r="J419" s="55"/>
      <c r="K419" s="51"/>
      <c r="L419" s="53"/>
      <c r="M419" s="51"/>
      <c r="N419" s="53"/>
      <c r="O419" s="250">
        <v>1.2E-2</v>
      </c>
      <c r="P419" s="287"/>
      <c r="Q419" s="18">
        <f t="shared" si="321"/>
        <v>0</v>
      </c>
      <c r="R419" s="92">
        <f t="shared" si="322"/>
        <v>0</v>
      </c>
      <c r="S419" s="18">
        <f t="shared" si="323"/>
        <v>0</v>
      </c>
    </row>
    <row r="420" spans="1:19" ht="47.25">
      <c r="A420" s="206">
        <f>+A419+0.01</f>
        <v>26.120000000000005</v>
      </c>
      <c r="B420" s="51" t="s">
        <v>286</v>
      </c>
      <c r="C420" s="52"/>
      <c r="D420" s="53"/>
      <c r="E420" s="17">
        <f t="shared" si="319"/>
        <v>0</v>
      </c>
      <c r="F420" s="18">
        <f t="shared" si="319"/>
        <v>0</v>
      </c>
      <c r="G420" s="8" t="e">
        <f t="shared" si="320"/>
        <v>#DIV/0!</v>
      </c>
      <c r="H420" s="18" t="e">
        <f t="shared" si="320"/>
        <v>#DIV/0!</v>
      </c>
      <c r="I420" s="51"/>
      <c r="J420" s="55"/>
      <c r="K420" s="51"/>
      <c r="L420" s="53"/>
      <c r="M420" s="51"/>
      <c r="N420" s="53"/>
      <c r="O420" s="250">
        <v>0.01</v>
      </c>
      <c r="P420" s="287"/>
      <c r="Q420" s="18">
        <f t="shared" si="321"/>
        <v>0</v>
      </c>
      <c r="R420" s="92">
        <f t="shared" si="322"/>
        <v>0</v>
      </c>
      <c r="S420" s="18">
        <f t="shared" si="323"/>
        <v>0</v>
      </c>
    </row>
    <row r="421" spans="1:19">
      <c r="A421" s="206">
        <f>+A420+0.01</f>
        <v>26.130000000000006</v>
      </c>
      <c r="B421" s="51" t="s">
        <v>40</v>
      </c>
      <c r="C421" s="52"/>
      <c r="D421" s="53"/>
      <c r="E421" s="17">
        <f t="shared" si="319"/>
        <v>0</v>
      </c>
      <c r="F421" s="18">
        <f t="shared" si="319"/>
        <v>0</v>
      </c>
      <c r="G421" s="8" t="e">
        <f t="shared" si="320"/>
        <v>#DIV/0!</v>
      </c>
      <c r="H421" s="18" t="e">
        <f t="shared" si="320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321"/>
        <v>0</v>
      </c>
      <c r="R421" s="92">
        <f t="shared" si="322"/>
        <v>0</v>
      </c>
      <c r="S421" s="18">
        <f t="shared" si="323"/>
        <v>0</v>
      </c>
    </row>
    <row r="422" spans="1:19">
      <c r="A422" s="206" t="s">
        <v>41</v>
      </c>
      <c r="B422" s="22" t="s">
        <v>76</v>
      </c>
      <c r="C422" s="17"/>
      <c r="D422" s="18"/>
      <c r="E422" s="17">
        <f t="shared" si="319"/>
        <v>0</v>
      </c>
      <c r="F422" s="18">
        <f t="shared" si="319"/>
        <v>0</v>
      </c>
      <c r="G422" s="8" t="e">
        <f t="shared" si="320"/>
        <v>#DIV/0!</v>
      </c>
      <c r="H422" s="18" t="e">
        <f t="shared" si="320"/>
        <v>#DIV/0!</v>
      </c>
      <c r="I422" s="22"/>
      <c r="J422" s="23"/>
      <c r="K422" s="22"/>
      <c r="L422" s="18"/>
      <c r="M422" s="22"/>
      <c r="N422" s="18"/>
      <c r="O422" s="21">
        <v>3</v>
      </c>
      <c r="P422" s="92"/>
      <c r="Q422" s="18">
        <f t="shared" si="321"/>
        <v>0</v>
      </c>
      <c r="R422" s="92">
        <f t="shared" si="322"/>
        <v>0</v>
      </c>
      <c r="S422" s="18">
        <f t="shared" si="323"/>
        <v>0</v>
      </c>
    </row>
    <row r="423" spans="1:19" ht="31.5">
      <c r="A423" s="206" t="s">
        <v>43</v>
      </c>
      <c r="B423" s="22" t="s">
        <v>77</v>
      </c>
      <c r="C423" s="17"/>
      <c r="D423" s="18"/>
      <c r="E423" s="17">
        <f t="shared" si="319"/>
        <v>0</v>
      </c>
      <c r="F423" s="18">
        <f t="shared" si="319"/>
        <v>0</v>
      </c>
      <c r="G423" s="8" t="e">
        <f t="shared" si="320"/>
        <v>#DIV/0!</v>
      </c>
      <c r="H423" s="18" t="e">
        <f t="shared" si="320"/>
        <v>#DIV/0!</v>
      </c>
      <c r="I423" s="22"/>
      <c r="J423" s="23"/>
      <c r="K423" s="22"/>
      <c r="L423" s="18"/>
      <c r="M423" s="22"/>
      <c r="N423" s="18"/>
      <c r="O423" s="21">
        <v>3</v>
      </c>
      <c r="P423" s="92"/>
      <c r="Q423" s="18">
        <f t="shared" si="321"/>
        <v>0</v>
      </c>
      <c r="R423" s="92">
        <f t="shared" si="322"/>
        <v>0</v>
      </c>
      <c r="S423" s="18">
        <f t="shared" si="323"/>
        <v>0</v>
      </c>
    </row>
    <row r="424" spans="1:19" ht="31.5">
      <c r="A424" s="206" t="s">
        <v>45</v>
      </c>
      <c r="B424" s="22" t="s">
        <v>78</v>
      </c>
      <c r="C424" s="17"/>
      <c r="D424" s="18"/>
      <c r="E424" s="17">
        <f t="shared" si="319"/>
        <v>0</v>
      </c>
      <c r="F424" s="18">
        <f t="shared" si="319"/>
        <v>0</v>
      </c>
      <c r="G424" s="8" t="e">
        <f t="shared" si="320"/>
        <v>#DIV/0!</v>
      </c>
      <c r="H424" s="18" t="e">
        <f t="shared" si="320"/>
        <v>#DIV/0!</v>
      </c>
      <c r="I424" s="22"/>
      <c r="J424" s="23"/>
      <c r="K424" s="22"/>
      <c r="L424" s="18"/>
      <c r="M424" s="22"/>
      <c r="N424" s="18"/>
      <c r="O424" s="21">
        <v>9.6</v>
      </c>
      <c r="P424" s="92"/>
      <c r="Q424" s="18">
        <f t="shared" si="321"/>
        <v>0</v>
      </c>
      <c r="R424" s="92">
        <f t="shared" si="322"/>
        <v>0</v>
      </c>
      <c r="S424" s="18">
        <f t="shared" si="323"/>
        <v>0</v>
      </c>
    </row>
    <row r="425" spans="1:19" ht="63">
      <c r="A425" s="206" t="s">
        <v>47</v>
      </c>
      <c r="B425" s="22" t="s">
        <v>79</v>
      </c>
      <c r="C425" s="17"/>
      <c r="D425" s="18"/>
      <c r="E425" s="17">
        <f t="shared" si="319"/>
        <v>0</v>
      </c>
      <c r="F425" s="18">
        <f t="shared" si="319"/>
        <v>0</v>
      </c>
      <c r="G425" s="8" t="e">
        <f t="shared" si="320"/>
        <v>#DIV/0!</v>
      </c>
      <c r="H425" s="18" t="e">
        <f t="shared" si="320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/>
      <c r="Q425" s="18">
        <f t="shared" si="321"/>
        <v>0</v>
      </c>
      <c r="R425" s="92">
        <f t="shared" si="322"/>
        <v>0</v>
      </c>
      <c r="S425" s="18">
        <f t="shared" si="323"/>
        <v>0</v>
      </c>
    </row>
    <row r="426" spans="1:19" ht="31.5">
      <c r="A426" s="206" t="s">
        <v>49</v>
      </c>
      <c r="B426" s="22" t="s">
        <v>80</v>
      </c>
      <c r="C426" s="17"/>
      <c r="D426" s="18"/>
      <c r="E426" s="17">
        <f t="shared" si="319"/>
        <v>0</v>
      </c>
      <c r="F426" s="18">
        <f t="shared" si="319"/>
        <v>0</v>
      </c>
      <c r="G426" s="8" t="e">
        <f t="shared" si="320"/>
        <v>#DIV/0!</v>
      </c>
      <c r="H426" s="18" t="e">
        <f t="shared" si="320"/>
        <v>#DIV/0!</v>
      </c>
      <c r="I426" s="22"/>
      <c r="J426" s="23"/>
      <c r="K426" s="22"/>
      <c r="L426" s="18"/>
      <c r="M426" s="22"/>
      <c r="N426" s="18"/>
      <c r="O426" s="21">
        <v>1.8</v>
      </c>
      <c r="P426" s="92"/>
      <c r="Q426" s="18">
        <f t="shared" si="321"/>
        <v>0</v>
      </c>
      <c r="R426" s="92">
        <f t="shared" si="322"/>
        <v>0</v>
      </c>
      <c r="S426" s="18">
        <f t="shared" si="323"/>
        <v>0</v>
      </c>
    </row>
    <row r="427" spans="1:19" ht="31.5">
      <c r="A427" s="206" t="s">
        <v>51</v>
      </c>
      <c r="B427" s="22" t="s">
        <v>50</v>
      </c>
      <c r="C427" s="17"/>
      <c r="D427" s="18"/>
      <c r="E427" s="17">
        <f t="shared" si="319"/>
        <v>0</v>
      </c>
      <c r="F427" s="18">
        <f t="shared" si="319"/>
        <v>0</v>
      </c>
      <c r="G427" s="8" t="e">
        <f t="shared" si="320"/>
        <v>#DIV/0!</v>
      </c>
      <c r="H427" s="18" t="e">
        <f t="shared" si="320"/>
        <v>#DIV/0!</v>
      </c>
      <c r="I427" s="22"/>
      <c r="J427" s="23"/>
      <c r="K427" s="22"/>
      <c r="L427" s="18"/>
      <c r="M427" s="22"/>
      <c r="N427" s="18"/>
      <c r="O427" s="21">
        <v>1.2</v>
      </c>
      <c r="P427" s="92"/>
      <c r="Q427" s="18">
        <f t="shared" si="321"/>
        <v>0</v>
      </c>
      <c r="R427" s="92">
        <f t="shared" si="322"/>
        <v>0</v>
      </c>
      <c r="S427" s="18">
        <f t="shared" si="323"/>
        <v>0</v>
      </c>
    </row>
    <row r="428" spans="1:19" ht="47.25">
      <c r="A428" s="206" t="s">
        <v>53</v>
      </c>
      <c r="B428" s="22" t="s">
        <v>81</v>
      </c>
      <c r="C428" s="17"/>
      <c r="D428" s="18"/>
      <c r="E428" s="17">
        <f t="shared" si="319"/>
        <v>0</v>
      </c>
      <c r="F428" s="18">
        <f t="shared" si="319"/>
        <v>0</v>
      </c>
      <c r="G428" s="8" t="e">
        <f t="shared" si="320"/>
        <v>#DIV/0!</v>
      </c>
      <c r="H428" s="18" t="e">
        <f t="shared" si="320"/>
        <v>#DIV/0!</v>
      </c>
      <c r="I428" s="22"/>
      <c r="J428" s="23"/>
      <c r="K428" s="22"/>
      <c r="L428" s="18"/>
      <c r="M428" s="22"/>
      <c r="N428" s="18"/>
      <c r="O428" s="21">
        <v>1.2</v>
      </c>
      <c r="P428" s="92"/>
      <c r="Q428" s="18">
        <f t="shared" si="321"/>
        <v>0</v>
      </c>
      <c r="R428" s="92">
        <f t="shared" si="322"/>
        <v>0</v>
      </c>
      <c r="S428" s="18">
        <f t="shared" si="323"/>
        <v>0</v>
      </c>
    </row>
    <row r="429" spans="1:19" ht="47.25">
      <c r="A429" s="206" t="s">
        <v>82</v>
      </c>
      <c r="B429" s="22" t="s">
        <v>83</v>
      </c>
      <c r="C429" s="17"/>
      <c r="D429" s="18"/>
      <c r="E429" s="17">
        <f t="shared" si="319"/>
        <v>0</v>
      </c>
      <c r="F429" s="18">
        <f t="shared" si="319"/>
        <v>0</v>
      </c>
      <c r="G429" s="8" t="e">
        <f t="shared" si="320"/>
        <v>#DIV/0!</v>
      </c>
      <c r="H429" s="18" t="e">
        <f t="shared" si="320"/>
        <v>#DIV/0!</v>
      </c>
      <c r="I429" s="22"/>
      <c r="J429" s="23"/>
      <c r="K429" s="22"/>
      <c r="L429" s="18"/>
      <c r="M429" s="22"/>
      <c r="N429" s="18"/>
      <c r="O429" s="21">
        <v>1.8</v>
      </c>
      <c r="P429" s="92"/>
      <c r="Q429" s="18">
        <f t="shared" si="321"/>
        <v>0</v>
      </c>
      <c r="R429" s="92">
        <f t="shared" si="322"/>
        <v>0</v>
      </c>
      <c r="S429" s="18">
        <f t="shared" si="323"/>
        <v>0</v>
      </c>
    </row>
    <row r="430" spans="1:19" ht="31.5">
      <c r="A430" s="206">
        <v>26.14</v>
      </c>
      <c r="B430" s="51" t="s">
        <v>287</v>
      </c>
      <c r="C430" s="52"/>
      <c r="D430" s="53"/>
      <c r="E430" s="17">
        <f t="shared" si="319"/>
        <v>0</v>
      </c>
      <c r="F430" s="18">
        <f t="shared" si="319"/>
        <v>0</v>
      </c>
      <c r="G430" s="8" t="e">
        <f t="shared" si="320"/>
        <v>#DIV/0!</v>
      </c>
      <c r="H430" s="18" t="e">
        <f t="shared" si="320"/>
        <v>#DIV/0!</v>
      </c>
      <c r="I430" s="51"/>
      <c r="J430" s="55"/>
      <c r="K430" s="51"/>
      <c r="L430" s="53"/>
      <c r="M430" s="51"/>
      <c r="N430" s="53"/>
      <c r="O430" s="250">
        <v>0.01</v>
      </c>
      <c r="P430" s="287"/>
      <c r="Q430" s="18">
        <f t="shared" si="321"/>
        <v>0</v>
      </c>
      <c r="R430" s="92">
        <f t="shared" si="322"/>
        <v>0</v>
      </c>
      <c r="S430" s="18">
        <f t="shared" si="323"/>
        <v>0</v>
      </c>
    </row>
    <row r="431" spans="1:19" ht="31.5">
      <c r="A431" s="206">
        <f t="shared" ref="A431:A439" si="324">+A430+0.01</f>
        <v>26.150000000000002</v>
      </c>
      <c r="B431" s="51" t="s">
        <v>288</v>
      </c>
      <c r="C431" s="52"/>
      <c r="D431" s="53"/>
      <c r="E431" s="17">
        <f t="shared" si="319"/>
        <v>0</v>
      </c>
      <c r="F431" s="18">
        <f t="shared" si="319"/>
        <v>0</v>
      </c>
      <c r="G431" s="8" t="e">
        <f t="shared" si="320"/>
        <v>#DIV/0!</v>
      </c>
      <c r="H431" s="18" t="e">
        <f t="shared" si="320"/>
        <v>#DIV/0!</v>
      </c>
      <c r="I431" s="51"/>
      <c r="J431" s="55"/>
      <c r="K431" s="51"/>
      <c r="L431" s="53"/>
      <c r="M431" s="51"/>
      <c r="N431" s="53"/>
      <c r="O431" s="250">
        <v>0.01</v>
      </c>
      <c r="P431" s="287"/>
      <c r="Q431" s="18">
        <f t="shared" si="321"/>
        <v>0</v>
      </c>
      <c r="R431" s="92">
        <f t="shared" si="322"/>
        <v>0</v>
      </c>
      <c r="S431" s="18">
        <f t="shared" si="323"/>
        <v>0</v>
      </c>
    </row>
    <row r="432" spans="1:19" ht="31.5">
      <c r="A432" s="206">
        <f t="shared" si="324"/>
        <v>26.160000000000004</v>
      </c>
      <c r="B432" s="51" t="s">
        <v>289</v>
      </c>
      <c r="C432" s="52"/>
      <c r="D432" s="53"/>
      <c r="E432" s="17">
        <f t="shared" si="319"/>
        <v>0</v>
      </c>
      <c r="F432" s="18">
        <f t="shared" si="319"/>
        <v>0</v>
      </c>
      <c r="G432" s="8" t="e">
        <f t="shared" si="320"/>
        <v>#DIV/0!</v>
      </c>
      <c r="H432" s="18" t="e">
        <f t="shared" si="320"/>
        <v>#DIV/0!</v>
      </c>
      <c r="I432" s="51"/>
      <c r="J432" s="55"/>
      <c r="K432" s="51"/>
      <c r="L432" s="53"/>
      <c r="M432" s="51"/>
      <c r="N432" s="53"/>
      <c r="O432" s="250">
        <v>1.2500000000000001E-2</v>
      </c>
      <c r="P432" s="287"/>
      <c r="Q432" s="18">
        <f t="shared" si="321"/>
        <v>0</v>
      </c>
      <c r="R432" s="92">
        <f t="shared" si="322"/>
        <v>0</v>
      </c>
      <c r="S432" s="18">
        <f t="shared" si="323"/>
        <v>0</v>
      </c>
    </row>
    <row r="433" spans="1:19">
      <c r="A433" s="206">
        <f t="shared" si="324"/>
        <v>26.170000000000005</v>
      </c>
      <c r="B433" s="51" t="s">
        <v>290</v>
      </c>
      <c r="C433" s="52"/>
      <c r="D433" s="53"/>
      <c r="E433" s="17">
        <f t="shared" si="319"/>
        <v>0</v>
      </c>
      <c r="F433" s="18">
        <f t="shared" si="319"/>
        <v>0</v>
      </c>
      <c r="G433" s="8" t="e">
        <f t="shared" si="320"/>
        <v>#DIV/0!</v>
      </c>
      <c r="H433" s="18" t="e">
        <f t="shared" si="320"/>
        <v>#DIV/0!</v>
      </c>
      <c r="I433" s="51"/>
      <c r="J433" s="55"/>
      <c r="K433" s="51"/>
      <c r="L433" s="53"/>
      <c r="M433" s="51"/>
      <c r="N433" s="53"/>
      <c r="O433" s="250">
        <v>7.4999999999999997E-3</v>
      </c>
      <c r="P433" s="287"/>
      <c r="Q433" s="18">
        <f t="shared" si="321"/>
        <v>0</v>
      </c>
      <c r="R433" s="92">
        <f t="shared" si="322"/>
        <v>0</v>
      </c>
      <c r="S433" s="18">
        <f t="shared" si="323"/>
        <v>0</v>
      </c>
    </row>
    <row r="434" spans="1:19" ht="31.5">
      <c r="A434" s="206">
        <f t="shared" si="324"/>
        <v>26.180000000000007</v>
      </c>
      <c r="B434" s="51" t="s">
        <v>291</v>
      </c>
      <c r="C434" s="52"/>
      <c r="D434" s="53"/>
      <c r="E434" s="17">
        <f t="shared" si="319"/>
        <v>0</v>
      </c>
      <c r="F434" s="18">
        <f t="shared" si="319"/>
        <v>0</v>
      </c>
      <c r="G434" s="8" t="e">
        <f t="shared" si="320"/>
        <v>#DIV/0!</v>
      </c>
      <c r="H434" s="18" t="e">
        <f t="shared" si="320"/>
        <v>#DIV/0!</v>
      </c>
      <c r="I434" s="51"/>
      <c r="J434" s="55"/>
      <c r="K434" s="51"/>
      <c r="L434" s="53"/>
      <c r="M434" s="51"/>
      <c r="N434" s="53"/>
      <c r="O434" s="250">
        <v>7.4999999999999997E-3</v>
      </c>
      <c r="P434" s="287"/>
      <c r="Q434" s="18">
        <f t="shared" si="321"/>
        <v>0</v>
      </c>
      <c r="R434" s="92">
        <f t="shared" si="322"/>
        <v>0</v>
      </c>
      <c r="S434" s="18">
        <f t="shared" si="323"/>
        <v>0</v>
      </c>
    </row>
    <row r="435" spans="1:19" ht="31.5">
      <c r="A435" s="206">
        <f t="shared" si="324"/>
        <v>26.190000000000008</v>
      </c>
      <c r="B435" s="51" t="s">
        <v>292</v>
      </c>
      <c r="C435" s="52"/>
      <c r="D435" s="53"/>
      <c r="E435" s="17">
        <f t="shared" si="319"/>
        <v>0</v>
      </c>
      <c r="F435" s="18">
        <f t="shared" si="319"/>
        <v>0</v>
      </c>
      <c r="G435" s="8" t="e">
        <f t="shared" si="320"/>
        <v>#DIV/0!</v>
      </c>
      <c r="H435" s="18" t="e">
        <f t="shared" si="320"/>
        <v>#DIV/0!</v>
      </c>
      <c r="I435" s="51"/>
      <c r="J435" s="55"/>
      <c r="K435" s="51"/>
      <c r="L435" s="53"/>
      <c r="M435" s="51"/>
      <c r="N435" s="53"/>
      <c r="O435" s="250">
        <v>2E-3</v>
      </c>
      <c r="P435" s="287"/>
      <c r="Q435" s="18">
        <f t="shared" si="321"/>
        <v>0</v>
      </c>
      <c r="R435" s="92">
        <f t="shared" si="322"/>
        <v>0</v>
      </c>
      <c r="S435" s="18">
        <f t="shared" si="323"/>
        <v>0</v>
      </c>
    </row>
    <row r="436" spans="1:19" ht="31.5">
      <c r="A436" s="206">
        <f t="shared" si="324"/>
        <v>26.20000000000001</v>
      </c>
      <c r="B436" s="51" t="s">
        <v>293</v>
      </c>
      <c r="C436" s="52"/>
      <c r="D436" s="53"/>
      <c r="E436" s="17">
        <f t="shared" si="319"/>
        <v>0</v>
      </c>
      <c r="F436" s="18">
        <f t="shared" si="319"/>
        <v>0</v>
      </c>
      <c r="G436" s="8" t="e">
        <f t="shared" si="320"/>
        <v>#DIV/0!</v>
      </c>
      <c r="H436" s="18" t="e">
        <f t="shared" si="320"/>
        <v>#DIV/0!</v>
      </c>
      <c r="I436" s="51"/>
      <c r="J436" s="55"/>
      <c r="K436" s="51"/>
      <c r="L436" s="53"/>
      <c r="M436" s="51"/>
      <c r="N436" s="53"/>
      <c r="O436" s="250">
        <v>2E-3</v>
      </c>
      <c r="P436" s="287"/>
      <c r="Q436" s="18">
        <f t="shared" si="321"/>
        <v>0</v>
      </c>
      <c r="R436" s="92">
        <f t="shared" si="322"/>
        <v>0</v>
      </c>
      <c r="S436" s="18">
        <f t="shared" si="323"/>
        <v>0</v>
      </c>
    </row>
    <row r="437" spans="1:19" s="215" customFormat="1" ht="29.25" customHeight="1">
      <c r="A437" s="207">
        <f t="shared" si="324"/>
        <v>26.210000000000012</v>
      </c>
      <c r="B437" s="208" t="s">
        <v>91</v>
      </c>
      <c r="C437" s="209"/>
      <c r="D437" s="210"/>
      <c r="E437" s="17">
        <f t="shared" si="319"/>
        <v>0</v>
      </c>
      <c r="F437" s="18">
        <f t="shared" si="319"/>
        <v>0</v>
      </c>
      <c r="G437" s="211" t="e">
        <f t="shared" si="320"/>
        <v>#DIV/0!</v>
      </c>
      <c r="H437" s="212" t="e">
        <f t="shared" si="320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0</v>
      </c>
      <c r="Q437" s="18">
        <f t="shared" si="321"/>
        <v>0</v>
      </c>
      <c r="R437" s="92">
        <f t="shared" si="322"/>
        <v>0</v>
      </c>
      <c r="S437" s="18">
        <f t="shared" si="323"/>
        <v>0</v>
      </c>
    </row>
    <row r="438" spans="1:19" ht="31.5">
      <c r="A438" s="206">
        <f t="shared" si="324"/>
        <v>26.220000000000013</v>
      </c>
      <c r="B438" s="51" t="s">
        <v>294</v>
      </c>
      <c r="C438" s="52"/>
      <c r="D438" s="53"/>
      <c r="E438" s="17">
        <f t="shared" si="319"/>
        <v>0</v>
      </c>
      <c r="F438" s="18">
        <f t="shared" si="319"/>
        <v>0</v>
      </c>
      <c r="G438" s="8" t="e">
        <f t="shared" si="320"/>
        <v>#DIV/0!</v>
      </c>
      <c r="H438" s="18" t="e">
        <f t="shared" si="320"/>
        <v>#DIV/0!</v>
      </c>
      <c r="I438" s="51"/>
      <c r="J438" s="55"/>
      <c r="K438" s="51"/>
      <c r="L438" s="53"/>
      <c r="M438" s="51"/>
      <c r="N438" s="53"/>
      <c r="O438" s="250">
        <v>5.0000000000000001E-3</v>
      </c>
      <c r="P438" s="287"/>
      <c r="Q438" s="18">
        <f t="shared" si="321"/>
        <v>0</v>
      </c>
      <c r="R438" s="92">
        <f t="shared" si="322"/>
        <v>0</v>
      </c>
      <c r="S438" s="18">
        <f t="shared" si="323"/>
        <v>0</v>
      </c>
    </row>
    <row r="439" spans="1:19" ht="31.5">
      <c r="A439" s="206">
        <f t="shared" si="324"/>
        <v>26.230000000000015</v>
      </c>
      <c r="B439" s="51" t="s">
        <v>93</v>
      </c>
      <c r="C439" s="52"/>
      <c r="D439" s="53"/>
      <c r="E439" s="17">
        <f t="shared" si="319"/>
        <v>0</v>
      </c>
      <c r="F439" s="18">
        <f t="shared" si="319"/>
        <v>0</v>
      </c>
      <c r="G439" s="8" t="e">
        <f t="shared" si="320"/>
        <v>#DIV/0!</v>
      </c>
      <c r="H439" s="18" t="e">
        <f t="shared" si="320"/>
        <v>#DIV/0!</v>
      </c>
      <c r="I439" s="51"/>
      <c r="J439" s="55"/>
      <c r="K439" s="51"/>
      <c r="L439" s="53"/>
      <c r="M439" s="51"/>
      <c r="N439" s="53"/>
      <c r="O439" s="250">
        <v>2E-3</v>
      </c>
      <c r="P439" s="287"/>
      <c r="Q439" s="18">
        <f t="shared" si="321"/>
        <v>0</v>
      </c>
      <c r="R439" s="92">
        <f t="shared" si="322"/>
        <v>0</v>
      </c>
      <c r="S439" s="18">
        <f t="shared" si="323"/>
        <v>0</v>
      </c>
    </row>
    <row r="440" spans="1:19" s="50" customFormat="1">
      <c r="A440" s="46"/>
      <c r="B440" s="89" t="s">
        <v>295</v>
      </c>
      <c r="C440" s="82"/>
      <c r="D440" s="84">
        <f>SUM(D418:D439)</f>
        <v>0</v>
      </c>
      <c r="E440" s="82"/>
      <c r="F440" s="84">
        <f>SUM(F418:F439)</f>
        <v>0</v>
      </c>
      <c r="G440" s="89"/>
      <c r="H440" s="89"/>
      <c r="I440" s="89"/>
      <c r="J440" s="90"/>
      <c r="K440" s="89"/>
      <c r="L440" s="84"/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0</v>
      </c>
      <c r="R440" s="85"/>
      <c r="S440" s="84">
        <f>SUM(S418:S439)</f>
        <v>0</v>
      </c>
    </row>
    <row r="441" spans="1:19" s="50" customFormat="1" ht="31.5">
      <c r="A441" s="46"/>
      <c r="B441" s="89" t="s">
        <v>296</v>
      </c>
      <c r="C441" s="82"/>
      <c r="D441" s="84">
        <f>D440+D416</f>
        <v>0</v>
      </c>
      <c r="E441" s="82"/>
      <c r="F441" s="84">
        <f>F440+F416</f>
        <v>0</v>
      </c>
      <c r="G441" s="89"/>
      <c r="H441" s="89"/>
      <c r="I441" s="89"/>
      <c r="J441" s="90"/>
      <c r="K441" s="89"/>
      <c r="L441" s="84"/>
      <c r="M441" s="89">
        <f>M416+M440</f>
        <v>0</v>
      </c>
      <c r="N441" s="84">
        <f>N416+N440</f>
        <v>0</v>
      </c>
      <c r="O441" s="88"/>
      <c r="P441" s="85"/>
      <c r="Q441" s="84">
        <f>Q440+Q416</f>
        <v>0</v>
      </c>
      <c r="R441" s="85"/>
      <c r="S441" s="84">
        <f>S440+S416</f>
        <v>0</v>
      </c>
    </row>
    <row r="442" spans="1:19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</row>
    <row r="443" spans="1:19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</row>
    <row r="444" spans="1:19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325">E444/C444*100</f>
        <v>#DIV/0!</v>
      </c>
      <c r="H444" s="18" t="e">
        <f t="shared" si="325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</row>
    <row r="445" spans="1:19" ht="31.5">
      <c r="A445" s="206">
        <f t="shared" ref="A445:A452" si="326">+A444+0.01</f>
        <v>26.25</v>
      </c>
      <c r="B445" s="72" t="s">
        <v>300</v>
      </c>
      <c r="C445" s="73"/>
      <c r="D445" s="74"/>
      <c r="E445" s="75"/>
      <c r="F445" s="74"/>
      <c r="G445" s="8" t="e">
        <f t="shared" si="325"/>
        <v>#DIV/0!</v>
      </c>
      <c r="H445" s="18" t="e">
        <f t="shared" si="325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</row>
    <row r="446" spans="1:19" s="132" customFormat="1">
      <c r="A446" s="219">
        <f t="shared" si="326"/>
        <v>26.26</v>
      </c>
      <c r="B446" s="220" t="s">
        <v>278</v>
      </c>
      <c r="C446" s="221"/>
      <c r="D446" s="222"/>
      <c r="E446" s="223"/>
      <c r="F446" s="222"/>
      <c r="G446" s="8" t="e">
        <f t="shared" si="325"/>
        <v>#DIV/0!</v>
      </c>
      <c r="H446" s="18" t="e">
        <f t="shared" si="325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</row>
    <row r="447" spans="1:19" s="132" customFormat="1">
      <c r="A447" s="219">
        <f t="shared" si="326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325"/>
        <v>#DIV/0!</v>
      </c>
      <c r="H447" s="18" t="e">
        <f t="shared" si="325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</row>
    <row r="448" spans="1:19" s="132" customFormat="1">
      <c r="A448" s="219">
        <f t="shared" si="326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325"/>
        <v>#DIV/0!</v>
      </c>
      <c r="H448" s="18" t="e">
        <f t="shared" si="325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</row>
    <row r="449" spans="1:19" ht="31.5">
      <c r="A449" s="206">
        <f t="shared" si="326"/>
        <v>26.290000000000006</v>
      </c>
      <c r="B449" s="72" t="s">
        <v>68</v>
      </c>
      <c r="C449" s="73"/>
      <c r="D449" s="74"/>
      <c r="E449" s="75"/>
      <c r="F449" s="74"/>
      <c r="G449" s="8" t="e">
        <f t="shared" si="325"/>
        <v>#DIV/0!</v>
      </c>
      <c r="H449" s="18" t="e">
        <f t="shared" si="325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</row>
    <row r="450" spans="1:19" ht="31.5">
      <c r="A450" s="206">
        <f t="shared" si="326"/>
        <v>26.300000000000008</v>
      </c>
      <c r="B450" s="72" t="s">
        <v>69</v>
      </c>
      <c r="C450" s="73"/>
      <c r="D450" s="74"/>
      <c r="E450" s="75"/>
      <c r="F450" s="74"/>
      <c r="G450" s="8" t="e">
        <f t="shared" si="325"/>
        <v>#DIV/0!</v>
      </c>
      <c r="H450" s="18" t="e">
        <f t="shared" si="325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</row>
    <row r="451" spans="1:19">
      <c r="A451" s="206">
        <f t="shared" si="326"/>
        <v>26.310000000000009</v>
      </c>
      <c r="B451" s="72" t="s">
        <v>281</v>
      </c>
      <c r="C451" s="73"/>
      <c r="D451" s="74"/>
      <c r="E451" s="75"/>
      <c r="F451" s="74"/>
      <c r="G451" s="8" t="e">
        <f t="shared" si="325"/>
        <v>#DIV/0!</v>
      </c>
      <c r="H451" s="18" t="e">
        <f t="shared" si="325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</row>
    <row r="452" spans="1:19">
      <c r="A452" s="206">
        <f t="shared" si="326"/>
        <v>26.320000000000011</v>
      </c>
      <c r="B452" s="72" t="s">
        <v>34</v>
      </c>
      <c r="C452" s="73"/>
      <c r="D452" s="74"/>
      <c r="E452" s="75"/>
      <c r="F452" s="74"/>
      <c r="G452" s="8" t="e">
        <f t="shared" si="325"/>
        <v>#DIV/0!</v>
      </c>
      <c r="H452" s="18" t="e">
        <f t="shared" si="325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</row>
    <row r="453" spans="1:19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</row>
    <row r="454" spans="1:19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</row>
    <row r="455" spans="1:19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327">E455/C455*100</f>
        <v>#DIV/0!</v>
      </c>
      <c r="H455" s="18" t="e">
        <f t="shared" si="327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</row>
    <row r="456" spans="1:19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327"/>
        <v>#DIV/0!</v>
      </c>
      <c r="H456" s="18" t="e">
        <f t="shared" si="327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</row>
    <row r="457" spans="1:19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327"/>
        <v>#DIV/0!</v>
      </c>
      <c r="H457" s="18" t="e">
        <f t="shared" si="327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</row>
    <row r="458" spans="1:19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327"/>
        <v>#DIV/0!</v>
      </c>
      <c r="H458" s="18" t="e">
        <f t="shared" si="327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</row>
    <row r="459" spans="1:19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327"/>
        <v>#DIV/0!</v>
      </c>
      <c r="H459" s="18" t="e">
        <f t="shared" si="327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</row>
    <row r="460" spans="1:19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327"/>
        <v>#DIV/0!</v>
      </c>
      <c r="H460" s="18" t="e">
        <f t="shared" si="327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</row>
    <row r="461" spans="1:19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327"/>
        <v>#DIV/0!</v>
      </c>
      <c r="H461" s="18" t="e">
        <f t="shared" si="327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</row>
    <row r="462" spans="1:19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327"/>
        <v>#DIV/0!</v>
      </c>
      <c r="H462" s="18" t="e">
        <f t="shared" si="327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</row>
    <row r="463" spans="1:19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327"/>
        <v>#DIV/0!</v>
      </c>
      <c r="H463" s="18" t="e">
        <f t="shared" si="327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</row>
    <row r="464" spans="1:19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327"/>
        <v>#DIV/0!</v>
      </c>
      <c r="H464" s="18" t="e">
        <f t="shared" si="327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</row>
    <row r="465" spans="1:19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327"/>
        <v>#DIV/0!</v>
      </c>
      <c r="H465" s="18" t="e">
        <f t="shared" si="327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</row>
    <row r="466" spans="1:19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327"/>
        <v>#DIV/0!</v>
      </c>
      <c r="H466" s="18" t="e">
        <f t="shared" si="327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</row>
    <row r="467" spans="1:19" ht="31.5">
      <c r="A467" s="206">
        <f t="shared" ref="A467:A475" si="328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327"/>
        <v>#DIV/0!</v>
      </c>
      <c r="H467" s="18" t="e">
        <f t="shared" si="327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</row>
    <row r="468" spans="1:19" ht="31.5">
      <c r="A468" s="206">
        <f t="shared" si="328"/>
        <v>26.390000000000004</v>
      </c>
      <c r="B468" s="56" t="s">
        <v>86</v>
      </c>
      <c r="C468" s="57"/>
      <c r="D468" s="58"/>
      <c r="E468" s="59"/>
      <c r="F468" s="58"/>
      <c r="G468" s="8" t="e">
        <f t="shared" si="327"/>
        <v>#DIV/0!</v>
      </c>
      <c r="H468" s="18" t="e">
        <f t="shared" si="327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</row>
    <row r="469" spans="1:19" ht="31.5">
      <c r="A469" s="206">
        <f t="shared" si="328"/>
        <v>26.400000000000006</v>
      </c>
      <c r="B469" s="56" t="s">
        <v>58</v>
      </c>
      <c r="C469" s="57"/>
      <c r="D469" s="58"/>
      <c r="E469" s="59"/>
      <c r="F469" s="58"/>
      <c r="G469" s="8" t="e">
        <f t="shared" si="327"/>
        <v>#DIV/0!</v>
      </c>
      <c r="H469" s="18" t="e">
        <f t="shared" si="327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</row>
    <row r="470" spans="1:19" ht="31.5">
      <c r="A470" s="206">
        <f t="shared" si="328"/>
        <v>26.410000000000007</v>
      </c>
      <c r="B470" s="56" t="s">
        <v>59</v>
      </c>
      <c r="C470" s="57"/>
      <c r="D470" s="58"/>
      <c r="E470" s="59"/>
      <c r="F470" s="58"/>
      <c r="G470" s="8" t="e">
        <f t="shared" si="327"/>
        <v>#DIV/0!</v>
      </c>
      <c r="H470" s="18" t="e">
        <f t="shared" si="327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</row>
    <row r="471" spans="1:19" ht="31.5">
      <c r="A471" s="206">
        <f t="shared" si="328"/>
        <v>26.420000000000009</v>
      </c>
      <c r="B471" s="56" t="s">
        <v>60</v>
      </c>
      <c r="C471" s="57"/>
      <c r="D471" s="58"/>
      <c r="E471" s="59"/>
      <c r="F471" s="58"/>
      <c r="G471" s="8" t="e">
        <f t="shared" si="327"/>
        <v>#DIV/0!</v>
      </c>
      <c r="H471" s="18" t="e">
        <f t="shared" si="327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</row>
    <row r="472" spans="1:19" ht="31.5">
      <c r="A472" s="206">
        <f t="shared" si="328"/>
        <v>26.43000000000001</v>
      </c>
      <c r="B472" s="56" t="s">
        <v>61</v>
      </c>
      <c r="C472" s="57"/>
      <c r="D472" s="58"/>
      <c r="E472" s="59"/>
      <c r="F472" s="58"/>
      <c r="G472" s="8" t="e">
        <f t="shared" si="327"/>
        <v>#DIV/0!</v>
      </c>
      <c r="H472" s="18" t="e">
        <f t="shared" si="327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</row>
    <row r="473" spans="1:19" ht="31.5">
      <c r="A473" s="206">
        <f t="shared" si="328"/>
        <v>26.440000000000012</v>
      </c>
      <c r="B473" s="56" t="s">
        <v>62</v>
      </c>
      <c r="C473" s="57"/>
      <c r="D473" s="58"/>
      <c r="E473" s="59"/>
      <c r="F473" s="58"/>
      <c r="G473" s="8" t="e">
        <f t="shared" si="327"/>
        <v>#DIV/0!</v>
      </c>
      <c r="H473" s="18" t="e">
        <f t="shared" si="327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</row>
    <row r="474" spans="1:19" ht="31.5">
      <c r="A474" s="206">
        <f t="shared" si="328"/>
        <v>26.450000000000014</v>
      </c>
      <c r="B474" s="56" t="s">
        <v>63</v>
      </c>
      <c r="C474" s="57"/>
      <c r="D474" s="58"/>
      <c r="E474" s="59"/>
      <c r="F474" s="58"/>
      <c r="G474" s="8" t="e">
        <f t="shared" si="327"/>
        <v>#DIV/0!</v>
      </c>
      <c r="H474" s="18" t="e">
        <f t="shared" si="327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</row>
    <row r="475" spans="1:19" ht="31.5">
      <c r="A475" s="206">
        <f t="shared" si="328"/>
        <v>26.460000000000015</v>
      </c>
      <c r="B475" s="56" t="s">
        <v>64</v>
      </c>
      <c r="C475" s="57"/>
      <c r="D475" s="58"/>
      <c r="E475" s="59"/>
      <c r="F475" s="58"/>
      <c r="G475" s="8" t="e">
        <f t="shared" si="327"/>
        <v>#DIV/0!</v>
      </c>
      <c r="H475" s="18" t="e">
        <f t="shared" si="327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</row>
    <row r="476" spans="1:19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</row>
    <row r="477" spans="1:19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</row>
    <row r="478" spans="1:19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</row>
    <row r="479" spans="1:19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0"/>
      <c r="Q479" s="11"/>
      <c r="R479" s="310"/>
      <c r="S479" s="11"/>
    </row>
    <row r="480" spans="1:19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329">E480/C480*100</f>
        <v>#DIV/0!</v>
      </c>
      <c r="H480" s="18" t="e">
        <f t="shared" si="329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</row>
    <row r="481" spans="1:19" ht="31.5">
      <c r="A481" s="206">
        <f t="shared" ref="A481:A488" si="330">+A480+0.01</f>
        <v>26.48</v>
      </c>
      <c r="B481" s="22" t="s">
        <v>312</v>
      </c>
      <c r="C481" s="17"/>
      <c r="D481" s="18"/>
      <c r="E481" s="19"/>
      <c r="F481" s="18"/>
      <c r="G481" s="8" t="e">
        <f t="shared" si="329"/>
        <v>#DIV/0!</v>
      </c>
      <c r="H481" s="18" t="e">
        <f t="shared" si="329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</row>
    <row r="482" spans="1:19" s="132" customFormat="1">
      <c r="A482" s="219">
        <f t="shared" si="330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329"/>
        <v>#DIV/0!</v>
      </c>
      <c r="H482" s="18" t="e">
        <f t="shared" si="329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</row>
    <row r="483" spans="1:19" s="132" customFormat="1">
      <c r="A483" s="219">
        <f t="shared" si="330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329"/>
        <v>#DIV/0!</v>
      </c>
      <c r="H483" s="18" t="e">
        <f t="shared" si="329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</row>
    <row r="484" spans="1:19" s="132" customFormat="1">
      <c r="A484" s="219">
        <f t="shared" si="330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329"/>
        <v>#DIV/0!</v>
      </c>
      <c r="H484" s="18" t="e">
        <f t="shared" si="329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</row>
    <row r="485" spans="1:19" ht="31.5">
      <c r="A485" s="206">
        <f t="shared" si="330"/>
        <v>26.520000000000007</v>
      </c>
      <c r="B485" s="22" t="s">
        <v>68</v>
      </c>
      <c r="C485" s="17"/>
      <c r="D485" s="18"/>
      <c r="E485" s="19"/>
      <c r="F485" s="18"/>
      <c r="G485" s="8" t="e">
        <f t="shared" si="329"/>
        <v>#DIV/0!</v>
      </c>
      <c r="H485" s="18" t="e">
        <f t="shared" si="329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</row>
    <row r="486" spans="1:19">
      <c r="A486" s="206">
        <f t="shared" si="330"/>
        <v>26.530000000000008</v>
      </c>
      <c r="B486" s="22" t="s">
        <v>32</v>
      </c>
      <c r="C486" s="17"/>
      <c r="D486" s="18"/>
      <c r="E486" s="19"/>
      <c r="F486" s="18"/>
      <c r="G486" s="8" t="e">
        <f t="shared" si="329"/>
        <v>#DIV/0!</v>
      </c>
      <c r="H486" s="18" t="e">
        <f t="shared" si="329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</row>
    <row r="487" spans="1:19">
      <c r="A487" s="206">
        <f t="shared" si="330"/>
        <v>26.54000000000001</v>
      </c>
      <c r="B487" s="22" t="s">
        <v>281</v>
      </c>
      <c r="C487" s="17"/>
      <c r="D487" s="18"/>
      <c r="E487" s="19"/>
      <c r="F487" s="18"/>
      <c r="G487" s="8" t="e">
        <f t="shared" si="329"/>
        <v>#DIV/0!</v>
      </c>
      <c r="H487" s="18" t="e">
        <f t="shared" si="329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</row>
    <row r="488" spans="1:19">
      <c r="A488" s="206">
        <f t="shared" si="330"/>
        <v>26.550000000000011</v>
      </c>
      <c r="B488" s="22" t="s">
        <v>34</v>
      </c>
      <c r="C488" s="17"/>
      <c r="D488" s="18"/>
      <c r="E488" s="19"/>
      <c r="F488" s="18"/>
      <c r="G488" s="8" t="e">
        <f t="shared" si="329"/>
        <v>#DIV/0!</v>
      </c>
      <c r="H488" s="18" t="e">
        <f t="shared" si="329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</row>
    <row r="489" spans="1:19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</row>
    <row r="490" spans="1:19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0"/>
      <c r="Q490" s="11"/>
      <c r="R490" s="310"/>
      <c r="S490" s="11"/>
    </row>
    <row r="491" spans="1:19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331">E491/C491*100</f>
        <v>#DIV/0!</v>
      </c>
      <c r="H491" s="18" t="e">
        <f t="shared" si="331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</row>
    <row r="492" spans="1:19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331"/>
        <v>#DIV/0!</v>
      </c>
      <c r="H492" s="18" t="e">
        <f t="shared" si="331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</row>
    <row r="493" spans="1:19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331"/>
        <v>#DIV/0!</v>
      </c>
      <c r="H493" s="18" t="e">
        <f t="shared" si="331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</row>
    <row r="494" spans="1:19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331"/>
        <v>#DIV/0!</v>
      </c>
      <c r="H494" s="18" t="e">
        <f t="shared" si="331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</row>
    <row r="495" spans="1:19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331"/>
        <v>#DIV/0!</v>
      </c>
      <c r="H495" s="18" t="e">
        <f t="shared" si="331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</row>
    <row r="496" spans="1:19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331"/>
        <v>#DIV/0!</v>
      </c>
      <c r="H496" s="18" t="e">
        <f t="shared" si="331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</row>
    <row r="497" spans="1:19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331"/>
        <v>#DIV/0!</v>
      </c>
      <c r="H497" s="18" t="e">
        <f t="shared" si="331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</row>
    <row r="498" spans="1:19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331"/>
        <v>#DIV/0!</v>
      </c>
      <c r="H498" s="18" t="e">
        <f t="shared" si="331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</row>
    <row r="499" spans="1:19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331"/>
        <v>#DIV/0!</v>
      </c>
      <c r="H499" s="18" t="e">
        <f t="shared" si="331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</row>
    <row r="500" spans="1:19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331"/>
        <v>#DIV/0!</v>
      </c>
      <c r="H500" s="18" t="e">
        <f t="shared" si="331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</row>
    <row r="501" spans="1:19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331"/>
        <v>#DIV/0!</v>
      </c>
      <c r="H501" s="18" t="e">
        <f t="shared" si="331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</row>
    <row r="502" spans="1:19" ht="31.5">
      <c r="A502" s="206">
        <f t="shared" ref="A502:A510" si="332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331"/>
        <v>#DIV/0!</v>
      </c>
      <c r="H502" s="18" t="e">
        <f t="shared" si="331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</row>
    <row r="503" spans="1:19" ht="31.5">
      <c r="A503" s="206">
        <f t="shared" si="332"/>
        <v>26.620000000000022</v>
      </c>
      <c r="B503" s="22" t="s">
        <v>86</v>
      </c>
      <c r="C503" s="17"/>
      <c r="D503" s="18"/>
      <c r="E503" s="19"/>
      <c r="F503" s="18"/>
      <c r="G503" s="8" t="e">
        <f t="shared" si="331"/>
        <v>#DIV/0!</v>
      </c>
      <c r="H503" s="18" t="e">
        <f t="shared" si="331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</row>
    <row r="504" spans="1:19" ht="31.5">
      <c r="A504" s="206">
        <f t="shared" si="332"/>
        <v>26.630000000000024</v>
      </c>
      <c r="B504" s="22" t="s">
        <v>323</v>
      </c>
      <c r="C504" s="17"/>
      <c r="D504" s="18"/>
      <c r="E504" s="19"/>
      <c r="F504" s="18"/>
      <c r="G504" s="8" t="e">
        <f t="shared" si="331"/>
        <v>#DIV/0!</v>
      </c>
      <c r="H504" s="18" t="e">
        <f t="shared" si="331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</row>
    <row r="505" spans="1:19" ht="31.5">
      <c r="A505" s="206">
        <f t="shared" si="332"/>
        <v>26.640000000000025</v>
      </c>
      <c r="B505" s="22" t="s">
        <v>324</v>
      </c>
      <c r="C505" s="17"/>
      <c r="D505" s="18"/>
      <c r="E505" s="19"/>
      <c r="F505" s="18"/>
      <c r="G505" s="8" t="e">
        <f t="shared" si="331"/>
        <v>#DIV/0!</v>
      </c>
      <c r="H505" s="18" t="e">
        <f t="shared" si="331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</row>
    <row r="506" spans="1:19" ht="31.5">
      <c r="A506" s="206">
        <f t="shared" si="332"/>
        <v>26.650000000000027</v>
      </c>
      <c r="B506" s="22" t="s">
        <v>325</v>
      </c>
      <c r="C506" s="17"/>
      <c r="D506" s="18"/>
      <c r="E506" s="19"/>
      <c r="F506" s="18"/>
      <c r="G506" s="8" t="e">
        <f t="shared" si="331"/>
        <v>#DIV/0!</v>
      </c>
      <c r="H506" s="18" t="e">
        <f t="shared" si="331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</row>
    <row r="507" spans="1:19" ht="31.5">
      <c r="A507" s="206">
        <f t="shared" si="332"/>
        <v>26.660000000000029</v>
      </c>
      <c r="B507" s="22" t="s">
        <v>326</v>
      </c>
      <c r="C507" s="17"/>
      <c r="D507" s="18"/>
      <c r="E507" s="19"/>
      <c r="F507" s="18"/>
      <c r="G507" s="8" t="e">
        <f t="shared" si="331"/>
        <v>#DIV/0!</v>
      </c>
      <c r="H507" s="18" t="e">
        <f t="shared" si="331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</row>
    <row r="508" spans="1:19" ht="31.5">
      <c r="A508" s="206">
        <f t="shared" si="332"/>
        <v>26.67000000000003</v>
      </c>
      <c r="B508" s="22" t="s">
        <v>327</v>
      </c>
      <c r="C508" s="17"/>
      <c r="D508" s="18"/>
      <c r="E508" s="19"/>
      <c r="F508" s="18"/>
      <c r="G508" s="8" t="e">
        <f t="shared" si="331"/>
        <v>#DIV/0!</v>
      </c>
      <c r="H508" s="18" t="e">
        <f t="shared" si="331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</row>
    <row r="509" spans="1:19" ht="31.5">
      <c r="A509" s="206">
        <f t="shared" si="332"/>
        <v>26.680000000000032</v>
      </c>
      <c r="B509" s="22" t="s">
        <v>328</v>
      </c>
      <c r="C509" s="17"/>
      <c r="D509" s="18"/>
      <c r="E509" s="19"/>
      <c r="F509" s="18"/>
      <c r="G509" s="8" t="e">
        <f t="shared" si="331"/>
        <v>#DIV/0!</v>
      </c>
      <c r="H509" s="18" t="e">
        <f t="shared" si="331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</row>
    <row r="510" spans="1:19" ht="31.5">
      <c r="A510" s="206">
        <f t="shared" si="332"/>
        <v>26.690000000000033</v>
      </c>
      <c r="B510" s="22" t="s">
        <v>329</v>
      </c>
      <c r="C510" s="17"/>
      <c r="D510" s="18"/>
      <c r="E510" s="19"/>
      <c r="F510" s="18"/>
      <c r="G510" s="8" t="e">
        <f t="shared" si="331"/>
        <v>#DIV/0!</v>
      </c>
      <c r="H510" s="18" t="e">
        <f t="shared" si="331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</row>
    <row r="511" spans="1:19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</row>
    <row r="512" spans="1:19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</row>
    <row r="513" spans="1:20">
      <c r="A513" s="8"/>
      <c r="B513" s="64" t="s">
        <v>332</v>
      </c>
      <c r="C513" s="228">
        <f>C512+C511</f>
        <v>0</v>
      </c>
      <c r="D513" s="11">
        <f t="shared" ref="D513:F513" si="333">D512+D511</f>
        <v>0</v>
      </c>
      <c r="E513" s="228">
        <f t="shared" si="333"/>
        <v>0</v>
      </c>
      <c r="F513" s="11">
        <f t="shared" si="333"/>
        <v>0</v>
      </c>
      <c r="G513" s="64"/>
      <c r="H513" s="64"/>
      <c r="I513" s="228">
        <f t="shared" ref="I513" si="334">I512+I511</f>
        <v>0</v>
      </c>
      <c r="J513" s="228">
        <f t="shared" ref="J513" si="335">J512+J511</f>
        <v>0</v>
      </c>
      <c r="K513" s="228">
        <f t="shared" ref="K513" si="336">K512+K511</f>
        <v>0</v>
      </c>
      <c r="L513" s="228">
        <f t="shared" ref="L513" si="337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338">P512+P511</f>
        <v>0</v>
      </c>
      <c r="Q513" s="11">
        <f t="shared" ref="Q513" si="339">Q512+Q511</f>
        <v>0</v>
      </c>
      <c r="R513" s="199">
        <f t="shared" ref="R513" si="340">R512+R511</f>
        <v>0</v>
      </c>
      <c r="S513" s="11">
        <f t="shared" ref="S513" si="341">S512+S511</f>
        <v>0</v>
      </c>
    </row>
    <row r="514" spans="1:20">
      <c r="A514" s="8"/>
      <c r="B514" s="64" t="s">
        <v>333</v>
      </c>
      <c r="C514" s="228">
        <f>C440</f>
        <v>0</v>
      </c>
      <c r="D514" s="11">
        <f t="shared" ref="D514:E514" si="342">D440</f>
        <v>0</v>
      </c>
      <c r="E514" s="228">
        <f t="shared" si="342"/>
        <v>0</v>
      </c>
      <c r="F514" s="11">
        <f t="shared" ref="F514" si="343">F440</f>
        <v>0</v>
      </c>
      <c r="G514" s="64"/>
      <c r="H514" s="64"/>
      <c r="I514" s="228">
        <f t="shared" ref="I514:J514" si="344">I440</f>
        <v>0</v>
      </c>
      <c r="J514" s="228">
        <f t="shared" si="344"/>
        <v>0</v>
      </c>
      <c r="K514" s="228">
        <f t="shared" ref="K514:L514" si="345">K440</f>
        <v>0</v>
      </c>
      <c r="L514" s="11">
        <f t="shared" si="345"/>
        <v>0</v>
      </c>
      <c r="M514" s="229">
        <f t="shared" ref="M514:N515" si="346">M440+M476+M511</f>
        <v>0</v>
      </c>
      <c r="N514" s="65">
        <f t="shared" si="346"/>
        <v>0</v>
      </c>
      <c r="O514" s="13"/>
      <c r="P514" s="199">
        <f t="shared" ref="P514:S514" si="347">P440</f>
        <v>0</v>
      </c>
      <c r="Q514" s="11">
        <f t="shared" si="347"/>
        <v>0</v>
      </c>
      <c r="R514" s="199">
        <f>R422</f>
        <v>0</v>
      </c>
      <c r="S514" s="11">
        <f t="shared" si="347"/>
        <v>0</v>
      </c>
    </row>
    <row r="515" spans="1:20" ht="31.5">
      <c r="A515" s="8"/>
      <c r="B515" s="64" t="s">
        <v>334</v>
      </c>
      <c r="C515" s="228">
        <f>C514</f>
        <v>0</v>
      </c>
      <c r="D515" s="11">
        <f t="shared" ref="D515:E515" si="348">D514</f>
        <v>0</v>
      </c>
      <c r="E515" s="228">
        <f t="shared" si="348"/>
        <v>0</v>
      </c>
      <c r="F515" s="11">
        <f t="shared" ref="F515" si="349">F514</f>
        <v>0</v>
      </c>
      <c r="G515" s="64"/>
      <c r="H515" s="64"/>
      <c r="I515" s="228">
        <f t="shared" ref="I515" si="350">I514</f>
        <v>0</v>
      </c>
      <c r="J515" s="228">
        <f t="shared" ref="J515" si="351">J514</f>
        <v>0</v>
      </c>
      <c r="K515" s="228">
        <f t="shared" ref="K515:L515" si="352">K514</f>
        <v>0</v>
      </c>
      <c r="L515" s="11">
        <f t="shared" si="352"/>
        <v>0</v>
      </c>
      <c r="M515" s="229">
        <f t="shared" si="346"/>
        <v>0</v>
      </c>
      <c r="N515" s="65">
        <f t="shared" si="346"/>
        <v>0</v>
      </c>
      <c r="O515" s="13"/>
      <c r="P515" s="199">
        <f t="shared" ref="P515:Q515" si="353">P514</f>
        <v>0</v>
      </c>
      <c r="Q515" s="11">
        <f t="shared" si="353"/>
        <v>0</v>
      </c>
      <c r="R515" s="199">
        <f t="shared" ref="R515:S515" si="354">R514</f>
        <v>0</v>
      </c>
      <c r="S515" s="11">
        <f t="shared" si="354"/>
        <v>0</v>
      </c>
    </row>
    <row r="516" spans="1:20">
      <c r="A516" s="8"/>
      <c r="B516" s="64" t="s">
        <v>335</v>
      </c>
      <c r="C516" s="228">
        <f>C515+C403</f>
        <v>0</v>
      </c>
      <c r="D516" s="11">
        <f t="shared" ref="D516:E516" si="355">D515+D403</f>
        <v>2487.16</v>
      </c>
      <c r="E516" s="228">
        <f t="shared" si="355"/>
        <v>0</v>
      </c>
      <c r="F516" s="11">
        <f t="shared" ref="F516" si="356">F515+F403</f>
        <v>2487.16</v>
      </c>
      <c r="G516" s="64"/>
      <c r="H516" s="64"/>
      <c r="I516" s="228">
        <f t="shared" ref="I516" si="357">I515+I403</f>
        <v>0</v>
      </c>
      <c r="J516" s="228">
        <f t="shared" ref="J516" si="358">J515+J403</f>
        <v>0</v>
      </c>
      <c r="K516" s="228">
        <f t="shared" ref="K516:L516" si="359">K515+K403</f>
        <v>0</v>
      </c>
      <c r="L516" s="11">
        <f t="shared" si="359"/>
        <v>0</v>
      </c>
      <c r="M516" s="199">
        <f>M403+M515</f>
        <v>0</v>
      </c>
      <c r="N516" s="11">
        <f>N403+N515</f>
        <v>0</v>
      </c>
      <c r="O516" s="13"/>
      <c r="P516" s="199">
        <f t="shared" ref="P516:Q516" si="360">P515+P403</f>
        <v>0</v>
      </c>
      <c r="Q516" s="11">
        <f t="shared" si="360"/>
        <v>3000</v>
      </c>
      <c r="R516" s="199">
        <f t="shared" ref="R516:S516" si="361">R515+R403</f>
        <v>0</v>
      </c>
      <c r="S516" s="11">
        <f t="shared" si="361"/>
        <v>3000</v>
      </c>
    </row>
    <row r="517" spans="1:20">
      <c r="O517" s="261"/>
    </row>
    <row r="518" spans="1:20">
      <c r="J518" s="232"/>
      <c r="O518" s="261"/>
    </row>
    <row r="519" spans="1:20" ht="16.5">
      <c r="B519" s="234"/>
      <c r="C519" s="235"/>
      <c r="D519" s="235"/>
      <c r="E519" s="234"/>
      <c r="F519" s="235"/>
    </row>
    <row r="520" spans="1:20" ht="16.5">
      <c r="B520" s="234"/>
      <c r="C520" s="235"/>
      <c r="D520" s="235"/>
      <c r="E520" s="234"/>
      <c r="F520" s="235"/>
    </row>
    <row r="521" spans="1:20" ht="16.5">
      <c r="B521" s="234"/>
      <c r="C521" s="235"/>
      <c r="D521" s="235"/>
      <c r="E521" s="234"/>
      <c r="F521" s="235"/>
    </row>
    <row r="522" spans="1:20" ht="16.5">
      <c r="B522" s="237"/>
      <c r="C522" s="238"/>
      <c r="D522" s="238"/>
      <c r="E522" s="237"/>
      <c r="F522" s="238"/>
      <c r="P522" s="307"/>
      <c r="Q522" s="240"/>
      <c r="R522" s="309"/>
      <c r="S522" s="240"/>
    </row>
    <row r="523" spans="1:20" ht="16.5">
      <c r="B523" s="237"/>
      <c r="C523" s="238"/>
      <c r="D523" s="238"/>
      <c r="E523" s="237"/>
      <c r="F523" s="238"/>
      <c r="P523" s="307"/>
      <c r="Q523" s="240"/>
      <c r="R523" s="308"/>
      <c r="S523" s="240"/>
    </row>
    <row r="524" spans="1:20">
      <c r="P524" s="307"/>
      <c r="Q524" s="240"/>
      <c r="R524" s="308"/>
      <c r="S524" s="240"/>
      <c r="T524" s="236"/>
    </row>
    <row r="525" spans="1:20">
      <c r="P525" s="307"/>
      <c r="Q525" s="240"/>
      <c r="R525" s="308"/>
      <c r="S525" s="240"/>
    </row>
    <row r="526" spans="1:20">
      <c r="P526" s="307"/>
      <c r="Q526" s="240"/>
      <c r="R526" s="308"/>
      <c r="S526" s="240"/>
    </row>
    <row r="527" spans="1:20">
      <c r="P527" s="308"/>
      <c r="Q527" s="239"/>
      <c r="R527" s="308"/>
      <c r="S527" s="239"/>
    </row>
  </sheetData>
  <mergeCells count="13">
    <mergeCell ref="R2:S2"/>
    <mergeCell ref="T246:T248"/>
    <mergeCell ref="T255:T257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&amp;L&amp;"-,Bold"&amp;18State Project Office&amp;C&amp;"-,Bold"&amp;18Costing Sheets for AWP&amp;&amp;B 2017-18 - SSA-RTE&amp;R&amp;"-,Bold"&amp;20Annexure-XII(Rs. in lakh)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>
    <tabColor theme="5" tint="-0.249977111117893"/>
  </sheetPr>
  <dimension ref="A1:AC517"/>
  <sheetViews>
    <sheetView showZeros="0" zoomScale="70" zoomScaleNormal="70" zoomScaleSheetLayoutView="70" workbookViewId="0">
      <pane xSplit="2" ySplit="5" topLeftCell="N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720</v>
      </c>
      <c r="Q145" s="18">
        <f t="shared" ref="Q145:Q146" si="141">O145*P145</f>
        <v>21.599999999999998</v>
      </c>
      <c r="R145" s="92">
        <f t="shared" ref="R145:R146" si="142">P145</f>
        <v>720</v>
      </c>
      <c r="S145" s="18">
        <f t="shared" ref="S145:S146" si="143">L145+Q145</f>
        <v>21.599999999999998</v>
      </c>
      <c r="T145" s="16"/>
      <c r="U145" s="18"/>
      <c r="V145" s="16"/>
      <c r="W145" s="18"/>
      <c r="X145" s="21">
        <v>0.03</v>
      </c>
      <c r="Y145" s="14">
        <v>720</v>
      </c>
      <c r="Z145" s="18">
        <f t="shared" ref="Z145:Z146" si="144">X145*Y145</f>
        <v>21.599999999999998</v>
      </c>
      <c r="AA145" s="14">
        <f t="shared" ref="AA145:AA146" si="145">Y145</f>
        <v>720</v>
      </c>
      <c r="AB145" s="18">
        <f t="shared" ref="AB145:AB146" si="146">U145+Z145</f>
        <v>21.599999999999998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720</v>
      </c>
      <c r="Q147" s="84">
        <f t="shared" si="149"/>
        <v>21.599999999999998</v>
      </c>
      <c r="R147" s="276">
        <f t="shared" si="149"/>
        <v>720</v>
      </c>
      <c r="S147" s="84">
        <f t="shared" si="149"/>
        <v>21.599999999999998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720</v>
      </c>
      <c r="Z147" s="84">
        <f t="shared" si="151"/>
        <v>21.599999999999998</v>
      </c>
      <c r="AA147" s="276">
        <f t="shared" si="151"/>
        <v>720</v>
      </c>
      <c r="AB147" s="84">
        <f t="shared" si="151"/>
        <v>21.599999999999998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222</v>
      </c>
      <c r="D164" s="18">
        <f>C164*O164</f>
        <v>13.32</v>
      </c>
      <c r="E164" s="19">
        <v>78</v>
      </c>
      <c r="F164" s="18"/>
      <c r="G164" s="8">
        <f t="shared" ref="G164:H167" si="182">E164/C164*100</f>
        <v>35.135135135135137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286</v>
      </c>
      <c r="Q166" s="18">
        <f t="shared" si="183"/>
        <v>8.58</v>
      </c>
      <c r="R166" s="92">
        <f t="shared" si="184"/>
        <v>286</v>
      </c>
      <c r="S166" s="18">
        <f t="shared" si="185"/>
        <v>8.58</v>
      </c>
      <c r="T166" s="16"/>
      <c r="U166" s="18"/>
      <c r="V166" s="16"/>
      <c r="W166" s="18"/>
      <c r="X166" s="21">
        <v>0.03</v>
      </c>
      <c r="Y166" s="14">
        <v>286</v>
      </c>
      <c r="Z166" s="18">
        <f t="shared" si="186"/>
        <v>8.58</v>
      </c>
      <c r="AA166" s="14">
        <f t="shared" si="187"/>
        <v>286</v>
      </c>
      <c r="AB166" s="18">
        <f t="shared" si="188"/>
        <v>8.58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222</v>
      </c>
      <c r="D168" s="84">
        <f>SUM(D164:D167)</f>
        <v>13.32</v>
      </c>
      <c r="E168" s="83">
        <f>SUM(E164:E167)</f>
        <v>78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286</v>
      </c>
      <c r="Q168" s="84">
        <f t="shared" si="191"/>
        <v>8.58</v>
      </c>
      <c r="R168" s="276">
        <f t="shared" si="191"/>
        <v>286</v>
      </c>
      <c r="S168" s="84">
        <f t="shared" si="191"/>
        <v>8.58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286</v>
      </c>
      <c r="Z168" s="84">
        <f t="shared" si="193"/>
        <v>8.58</v>
      </c>
      <c r="AA168" s="276">
        <f t="shared" si="193"/>
        <v>286</v>
      </c>
      <c r="AB168" s="84">
        <f t="shared" si="193"/>
        <v>8.58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78</v>
      </c>
      <c r="Q172" s="18">
        <f t="shared" si="195"/>
        <v>2.34</v>
      </c>
      <c r="R172" s="92">
        <f t="shared" si="196"/>
        <v>78</v>
      </c>
      <c r="S172" s="18">
        <f t="shared" si="197"/>
        <v>2.34</v>
      </c>
      <c r="T172" s="16"/>
      <c r="U172" s="18"/>
      <c r="V172" s="16"/>
      <c r="W172" s="18"/>
      <c r="X172" s="21">
        <v>0.03</v>
      </c>
      <c r="Y172" s="14">
        <v>78</v>
      </c>
      <c r="Z172" s="18">
        <f t="shared" si="198"/>
        <v>2.34</v>
      </c>
      <c r="AA172" s="14">
        <f t="shared" si="199"/>
        <v>78</v>
      </c>
      <c r="AB172" s="18">
        <f t="shared" si="200"/>
        <v>2.34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78</v>
      </c>
      <c r="Q174" s="84">
        <f t="shared" si="203"/>
        <v>2.34</v>
      </c>
      <c r="R174" s="276">
        <f t="shared" si="203"/>
        <v>78</v>
      </c>
      <c r="S174" s="84">
        <f t="shared" si="203"/>
        <v>2.34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78</v>
      </c>
      <c r="Z174" s="84">
        <f t="shared" si="205"/>
        <v>2.34</v>
      </c>
      <c r="AA174" s="276">
        <f t="shared" si="205"/>
        <v>78</v>
      </c>
      <c r="AB174" s="84">
        <f t="shared" si="205"/>
        <v>2.34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968</v>
      </c>
      <c r="D176" s="18">
        <f>C176*O176</f>
        <v>58.08</v>
      </c>
      <c r="E176" s="19">
        <v>968</v>
      </c>
      <c r="F176" s="18"/>
      <c r="G176" s="8">
        <f t="shared" ref="G176:H179" si="206">E176/C176*100</f>
        <v>100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351</v>
      </c>
      <c r="Q176" s="18">
        <f t="shared" ref="Q176:Q179" si="207">O176*P176</f>
        <v>21.06</v>
      </c>
      <c r="R176" s="92">
        <f t="shared" ref="R176:R179" si="208">P176</f>
        <v>351</v>
      </c>
      <c r="S176" s="18">
        <f t="shared" ref="S176:S179" si="209">L176+Q176</f>
        <v>21.06</v>
      </c>
      <c r="T176" s="16"/>
      <c r="U176" s="18"/>
      <c r="V176" s="16"/>
      <c r="W176" s="18"/>
      <c r="X176" s="21">
        <v>0.06</v>
      </c>
      <c r="Y176" s="14">
        <v>351</v>
      </c>
      <c r="Z176" s="18">
        <f t="shared" ref="Z176:Z179" si="210">X176*Y176</f>
        <v>21.06</v>
      </c>
      <c r="AA176" s="14">
        <f t="shared" ref="AA176:AA179" si="211">Y176</f>
        <v>351</v>
      </c>
      <c r="AB176" s="18">
        <f t="shared" ref="AB176:AB179" si="212">U176+Z176</f>
        <v>21.06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968</v>
      </c>
      <c r="D180" s="84">
        <f>SUM(D176:D179)</f>
        <v>58.08</v>
      </c>
      <c r="E180" s="83">
        <f>SUM(E176:E179)</f>
        <v>968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351</v>
      </c>
      <c r="Q180" s="84">
        <f t="shared" si="215"/>
        <v>21.06</v>
      </c>
      <c r="R180" s="276">
        <f t="shared" si="215"/>
        <v>351</v>
      </c>
      <c r="S180" s="84">
        <f t="shared" si="215"/>
        <v>21.06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351</v>
      </c>
      <c r="Z180" s="84">
        <f t="shared" si="217"/>
        <v>21.06</v>
      </c>
      <c r="AA180" s="276">
        <f t="shared" si="217"/>
        <v>351</v>
      </c>
      <c r="AB180" s="84">
        <f t="shared" si="217"/>
        <v>21.06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1190</v>
      </c>
      <c r="D193" s="84">
        <f>D156+D162+D168+D174+D180+D186+D192</f>
        <v>71.400000000000006</v>
      </c>
      <c r="E193" s="83">
        <f>E156+E162+E168+E174+E180+E186+E192</f>
        <v>1046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715</v>
      </c>
      <c r="Q193" s="84">
        <f t="shared" si="244"/>
        <v>31.979999999999997</v>
      </c>
      <c r="R193" s="276">
        <f t="shared" si="244"/>
        <v>715</v>
      </c>
      <c r="S193" s="84">
        <f t="shared" si="244"/>
        <v>31.979999999999997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715</v>
      </c>
      <c r="Z193" s="84">
        <f t="shared" si="246"/>
        <v>31.979999999999997</v>
      </c>
      <c r="AA193" s="276">
        <f t="shared" si="246"/>
        <v>715</v>
      </c>
      <c r="AB193" s="84">
        <f t="shared" si="246"/>
        <v>31.979999999999997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13323</v>
      </c>
      <c r="Q197" s="212">
        <f t="shared" ref="Q197:Q205" si="248">O197*P197</f>
        <v>19.984500000000001</v>
      </c>
      <c r="R197" s="313">
        <f t="shared" ref="R197:R205" si="249">P197</f>
        <v>13323</v>
      </c>
      <c r="S197" s="212">
        <f t="shared" ref="S197:S205" si="250">L197+Q197</f>
        <v>19.984500000000001</v>
      </c>
      <c r="T197" s="335"/>
      <c r="U197" s="212"/>
      <c r="V197" s="335"/>
      <c r="W197" s="212"/>
      <c r="X197" s="338">
        <v>1.5E-3</v>
      </c>
      <c r="Y197" s="214">
        <v>13323</v>
      </c>
      <c r="Z197" s="212">
        <f t="shared" ref="Z197:Z205" si="251">X197*Y197</f>
        <v>19.984500000000001</v>
      </c>
      <c r="AA197" s="214">
        <f t="shared" ref="AA197:AA205" si="252">Y197</f>
        <v>13323</v>
      </c>
      <c r="AB197" s="212">
        <f t="shared" ref="AB197:AB205" si="253">U197+Z197</f>
        <v>19.984500000000001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17</v>
      </c>
      <c r="Q198" s="212">
        <f t="shared" si="248"/>
        <v>2.5500000000000002E-2</v>
      </c>
      <c r="R198" s="313">
        <f t="shared" si="249"/>
        <v>17</v>
      </c>
      <c r="S198" s="212">
        <f t="shared" si="250"/>
        <v>2.5500000000000002E-2</v>
      </c>
      <c r="T198" s="335"/>
      <c r="U198" s="212"/>
      <c r="V198" s="335"/>
      <c r="W198" s="212"/>
      <c r="X198" s="338">
        <v>1.5E-3</v>
      </c>
      <c r="Y198" s="214">
        <v>17</v>
      </c>
      <c r="Z198" s="212">
        <f t="shared" si="251"/>
        <v>2.5500000000000002E-2</v>
      </c>
      <c r="AA198" s="214">
        <f t="shared" si="252"/>
        <v>17</v>
      </c>
      <c r="AB198" s="212">
        <f t="shared" si="253"/>
        <v>2.5500000000000002E-2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12</v>
      </c>
      <c r="Q199" s="212">
        <f t="shared" si="248"/>
        <v>1.8000000000000002E-2</v>
      </c>
      <c r="R199" s="313">
        <f t="shared" si="249"/>
        <v>12</v>
      </c>
      <c r="S199" s="212">
        <f t="shared" si="250"/>
        <v>1.8000000000000002E-2</v>
      </c>
      <c r="T199" s="335"/>
      <c r="U199" s="212"/>
      <c r="V199" s="335"/>
      <c r="W199" s="212"/>
      <c r="X199" s="338">
        <v>1.5E-3</v>
      </c>
      <c r="Y199" s="214">
        <v>12</v>
      </c>
      <c r="Z199" s="212">
        <f t="shared" si="251"/>
        <v>1.8000000000000002E-2</v>
      </c>
      <c r="AA199" s="214">
        <f t="shared" si="252"/>
        <v>12</v>
      </c>
      <c r="AB199" s="212">
        <f t="shared" si="253"/>
        <v>1.8000000000000002E-2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19250</v>
      </c>
      <c r="Q200" s="212">
        <f t="shared" si="248"/>
        <v>28.875</v>
      </c>
      <c r="R200" s="313">
        <f t="shared" si="249"/>
        <v>19250</v>
      </c>
      <c r="S200" s="212">
        <f t="shared" si="250"/>
        <v>28.875</v>
      </c>
      <c r="T200" s="335"/>
      <c r="U200" s="212"/>
      <c r="V200" s="335"/>
      <c r="W200" s="212"/>
      <c r="X200" s="338">
        <v>1.5E-3</v>
      </c>
      <c r="Y200" s="214">
        <v>19250</v>
      </c>
      <c r="Z200" s="212">
        <f t="shared" si="251"/>
        <v>28.875</v>
      </c>
      <c r="AA200" s="214">
        <f t="shared" si="252"/>
        <v>19250</v>
      </c>
      <c r="AB200" s="212">
        <f t="shared" si="253"/>
        <v>28.875</v>
      </c>
    </row>
    <row r="201" spans="1:28" s="339" customFormat="1">
      <c r="A201" s="211"/>
      <c r="B201" s="335" t="s">
        <v>128</v>
      </c>
      <c r="C201" s="336">
        <v>36</v>
      </c>
      <c r="D201" s="212">
        <f>C201*0.0015</f>
        <v>5.3999999999999999E-2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27</v>
      </c>
      <c r="Q201" s="212">
        <f t="shared" si="248"/>
        <v>4.0500000000000001E-2</v>
      </c>
      <c r="R201" s="313">
        <f t="shared" si="249"/>
        <v>27</v>
      </c>
      <c r="S201" s="212">
        <f t="shared" si="250"/>
        <v>4.0500000000000001E-2</v>
      </c>
      <c r="T201" s="335"/>
      <c r="U201" s="212"/>
      <c r="V201" s="335"/>
      <c r="W201" s="212"/>
      <c r="X201" s="338">
        <v>1.5E-3</v>
      </c>
      <c r="Y201" s="214">
        <v>27</v>
      </c>
      <c r="Z201" s="212">
        <f t="shared" si="251"/>
        <v>4.0500000000000001E-2</v>
      </c>
      <c r="AA201" s="214">
        <f t="shared" si="252"/>
        <v>27</v>
      </c>
      <c r="AB201" s="212">
        <f t="shared" si="253"/>
        <v>4.0500000000000001E-2</v>
      </c>
    </row>
    <row r="202" spans="1:28" s="339" customFormat="1">
      <c r="A202" s="211"/>
      <c r="B202" s="335" t="s">
        <v>129</v>
      </c>
      <c r="C202" s="336">
        <v>34</v>
      </c>
      <c r="D202" s="212">
        <f>C202*0.0015</f>
        <v>5.1000000000000004E-2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33</v>
      </c>
      <c r="Q202" s="212">
        <f t="shared" si="248"/>
        <v>4.9500000000000002E-2</v>
      </c>
      <c r="R202" s="313">
        <f t="shared" si="249"/>
        <v>33</v>
      </c>
      <c r="S202" s="212">
        <f t="shared" si="250"/>
        <v>4.9500000000000002E-2</v>
      </c>
      <c r="T202" s="335"/>
      <c r="U202" s="212"/>
      <c r="V202" s="335"/>
      <c r="W202" s="212"/>
      <c r="X202" s="338">
        <v>1.5E-3</v>
      </c>
      <c r="Y202" s="214">
        <v>33</v>
      </c>
      <c r="Z202" s="212">
        <f t="shared" si="251"/>
        <v>4.9500000000000002E-2</v>
      </c>
      <c r="AA202" s="214">
        <f t="shared" si="252"/>
        <v>33</v>
      </c>
      <c r="AB202" s="212">
        <f t="shared" si="253"/>
        <v>4.9500000000000002E-2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21487</v>
      </c>
      <c r="Q203" s="212">
        <f t="shared" si="248"/>
        <v>53.717500000000001</v>
      </c>
      <c r="R203" s="313">
        <f t="shared" si="249"/>
        <v>21487</v>
      </c>
      <c r="S203" s="212">
        <f t="shared" si="250"/>
        <v>53.717500000000001</v>
      </c>
      <c r="T203" s="335"/>
      <c r="U203" s="212"/>
      <c r="V203" s="335"/>
      <c r="W203" s="212"/>
      <c r="X203" s="338">
        <v>2.5000000000000001E-3</v>
      </c>
      <c r="Y203" s="214">
        <v>21487</v>
      </c>
      <c r="Z203" s="212">
        <f t="shared" si="251"/>
        <v>53.717500000000001</v>
      </c>
      <c r="AA203" s="214">
        <f t="shared" si="252"/>
        <v>21487</v>
      </c>
      <c r="AB203" s="212">
        <f t="shared" si="253"/>
        <v>53.717500000000001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92</v>
      </c>
      <c r="D204" s="212">
        <f>C204*0.0025</f>
        <v>0.23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12</v>
      </c>
      <c r="Q204" s="212">
        <f t="shared" si="248"/>
        <v>0.03</v>
      </c>
      <c r="R204" s="313">
        <f t="shared" si="249"/>
        <v>12</v>
      </c>
      <c r="S204" s="212">
        <f t="shared" si="250"/>
        <v>0.03</v>
      </c>
      <c r="T204" s="335"/>
      <c r="U204" s="212"/>
      <c r="V204" s="335"/>
      <c r="W204" s="212"/>
      <c r="X204" s="338">
        <v>2.5000000000000001E-3</v>
      </c>
      <c r="Y204" s="214">
        <v>12</v>
      </c>
      <c r="Z204" s="212">
        <f t="shared" si="251"/>
        <v>0.03</v>
      </c>
      <c r="AA204" s="214">
        <f t="shared" si="252"/>
        <v>12</v>
      </c>
      <c r="AB204" s="212">
        <f t="shared" si="253"/>
        <v>0.03</v>
      </c>
    </row>
    <row r="205" spans="1:28">
      <c r="A205" s="8">
        <f>+A204+0.01</f>
        <v>7.0399999999999991</v>
      </c>
      <c r="B205" s="16" t="s">
        <v>132</v>
      </c>
      <c r="C205" s="17">
        <v>35</v>
      </c>
      <c r="D205" s="18">
        <f>C205*0.0025</f>
        <v>8.7500000000000008E-2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27</v>
      </c>
      <c r="Q205" s="18">
        <f t="shared" si="248"/>
        <v>6.7500000000000004E-2</v>
      </c>
      <c r="R205" s="92">
        <f t="shared" si="249"/>
        <v>27</v>
      </c>
      <c r="S205" s="18">
        <f t="shared" si="250"/>
        <v>6.7500000000000004E-2</v>
      </c>
      <c r="T205" s="16"/>
      <c r="U205" s="18"/>
      <c r="V205" s="16"/>
      <c r="W205" s="18"/>
      <c r="X205" s="21">
        <v>2.5000000000000001E-3</v>
      </c>
      <c r="Y205" s="14">
        <v>27</v>
      </c>
      <c r="Z205" s="18">
        <f t="shared" si="251"/>
        <v>6.7500000000000004E-2</v>
      </c>
      <c r="AA205" s="14">
        <f t="shared" si="252"/>
        <v>27</v>
      </c>
      <c r="AB205" s="18">
        <f t="shared" si="253"/>
        <v>6.7500000000000004E-2</v>
      </c>
    </row>
    <row r="206" spans="1:28" s="50" customFormat="1">
      <c r="A206" s="46"/>
      <c r="B206" s="82" t="s">
        <v>104</v>
      </c>
      <c r="C206" s="83">
        <f>SUM(C197:C205)</f>
        <v>203</v>
      </c>
      <c r="D206" s="84">
        <f>SUM(D197:D205)</f>
        <v>0.43150000000000005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54188</v>
      </c>
      <c r="Q206" s="84">
        <f t="shared" si="256"/>
        <v>102.80800000000001</v>
      </c>
      <c r="R206" s="276">
        <f t="shared" si="256"/>
        <v>54188</v>
      </c>
      <c r="S206" s="84">
        <f t="shared" si="256"/>
        <v>102.80800000000001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54188</v>
      </c>
      <c r="Z206" s="84">
        <f t="shared" si="258"/>
        <v>102.80800000000001</v>
      </c>
      <c r="AA206" s="276">
        <f t="shared" si="258"/>
        <v>54188</v>
      </c>
      <c r="AB206" s="84">
        <f t="shared" si="258"/>
        <v>102.80800000000001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26030</v>
      </c>
      <c r="D208" s="18">
        <v>104.12</v>
      </c>
      <c r="E208" s="17">
        <f>C208</f>
        <v>26030</v>
      </c>
      <c r="F208" s="18">
        <f>D208</f>
        <v>104.12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25221</v>
      </c>
      <c r="Q208" s="18">
        <f t="shared" ref="Q208:Q211" si="260">O208*P208</f>
        <v>100.884</v>
      </c>
      <c r="R208" s="92">
        <f t="shared" ref="R208:R211" si="261">P208</f>
        <v>25221</v>
      </c>
      <c r="S208" s="18">
        <f t="shared" ref="S208:S211" si="262">L208+Q208</f>
        <v>100.884</v>
      </c>
      <c r="T208" s="16"/>
      <c r="U208" s="18"/>
      <c r="V208" s="16"/>
      <c r="W208" s="18"/>
      <c r="X208" s="21">
        <v>4.0000000000000001E-3</v>
      </c>
      <c r="Y208" s="14">
        <v>25221</v>
      </c>
      <c r="Z208" s="18">
        <f t="shared" ref="Z208:Z211" si="263">X208*Y208</f>
        <v>100.884</v>
      </c>
      <c r="AA208" s="14">
        <f t="shared" ref="AA208:AA211" si="264">Y208</f>
        <v>25221</v>
      </c>
      <c r="AB208" s="18">
        <f t="shared" ref="AB208:AB211" si="265">U208+Z208</f>
        <v>100.884</v>
      </c>
    </row>
    <row r="209" spans="1:28">
      <c r="A209" s="8">
        <f>+A208+0.01</f>
        <v>8.02</v>
      </c>
      <c r="B209" s="16" t="s">
        <v>135</v>
      </c>
      <c r="C209" s="17">
        <v>5143</v>
      </c>
      <c r="D209" s="18">
        <v>20.571999999999999</v>
      </c>
      <c r="E209" s="17">
        <f t="shared" ref="E209:F211" si="266">C209</f>
        <v>5143</v>
      </c>
      <c r="F209" s="18">
        <f t="shared" si="266"/>
        <v>20.571999999999999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5193</v>
      </c>
      <c r="Q209" s="18">
        <f t="shared" si="260"/>
        <v>20.772000000000002</v>
      </c>
      <c r="R209" s="92">
        <f t="shared" si="261"/>
        <v>5193</v>
      </c>
      <c r="S209" s="18">
        <f t="shared" si="262"/>
        <v>20.772000000000002</v>
      </c>
      <c r="T209" s="16"/>
      <c r="U209" s="18"/>
      <c r="V209" s="16"/>
      <c r="W209" s="18"/>
      <c r="X209" s="21">
        <v>4.0000000000000001E-3</v>
      </c>
      <c r="Y209" s="14">
        <v>5193</v>
      </c>
      <c r="Z209" s="18">
        <f t="shared" si="263"/>
        <v>20.772000000000002</v>
      </c>
      <c r="AA209" s="14">
        <f t="shared" si="264"/>
        <v>5193</v>
      </c>
      <c r="AB209" s="18">
        <f t="shared" si="265"/>
        <v>20.772000000000002</v>
      </c>
    </row>
    <row r="210" spans="1:28">
      <c r="A210" s="8">
        <f>+A209+0.01</f>
        <v>8.0299999999999994</v>
      </c>
      <c r="B210" s="16" t="s">
        <v>136</v>
      </c>
      <c r="C210" s="17">
        <v>4593</v>
      </c>
      <c r="D210" s="18">
        <v>18.372</v>
      </c>
      <c r="E210" s="17">
        <f t="shared" si="266"/>
        <v>4593</v>
      </c>
      <c r="F210" s="18">
        <f t="shared" si="266"/>
        <v>18.372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5833</v>
      </c>
      <c r="Q210" s="18">
        <f t="shared" si="260"/>
        <v>23.332000000000001</v>
      </c>
      <c r="R210" s="92">
        <f t="shared" si="261"/>
        <v>5833</v>
      </c>
      <c r="S210" s="18">
        <f t="shared" si="262"/>
        <v>23.332000000000001</v>
      </c>
      <c r="T210" s="16"/>
      <c r="U210" s="18"/>
      <c r="V210" s="16"/>
      <c r="W210" s="18"/>
      <c r="X210" s="21">
        <v>4.0000000000000001E-3</v>
      </c>
      <c r="Y210" s="14">
        <v>5833</v>
      </c>
      <c r="Z210" s="18">
        <f t="shared" si="263"/>
        <v>23.332000000000001</v>
      </c>
      <c r="AA210" s="14">
        <f t="shared" si="264"/>
        <v>5833</v>
      </c>
      <c r="AB210" s="18">
        <f t="shared" si="265"/>
        <v>23.332000000000001</v>
      </c>
    </row>
    <row r="211" spans="1:28">
      <c r="A211" s="8">
        <f>+A210+0.01</f>
        <v>8.0399999999999991</v>
      </c>
      <c r="B211" s="16" t="s">
        <v>137</v>
      </c>
      <c r="C211" s="17">
        <v>13880</v>
      </c>
      <c r="D211" s="18">
        <v>55.52</v>
      </c>
      <c r="E211" s="17">
        <f t="shared" si="266"/>
        <v>13880</v>
      </c>
      <c r="F211" s="18">
        <f t="shared" si="266"/>
        <v>55.52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11642</v>
      </c>
      <c r="Q211" s="18">
        <f t="shared" si="260"/>
        <v>46.567999999999998</v>
      </c>
      <c r="R211" s="92">
        <f t="shared" si="261"/>
        <v>11642</v>
      </c>
      <c r="S211" s="18">
        <f t="shared" si="262"/>
        <v>46.567999999999998</v>
      </c>
      <c r="T211" s="16"/>
      <c r="U211" s="18"/>
      <c r="V211" s="16"/>
      <c r="W211" s="18"/>
      <c r="X211" s="21">
        <v>4.0000000000000001E-3</v>
      </c>
      <c r="Y211" s="14">
        <v>11642</v>
      </c>
      <c r="Z211" s="18">
        <f t="shared" si="263"/>
        <v>46.567999999999998</v>
      </c>
      <c r="AA211" s="14">
        <f t="shared" si="264"/>
        <v>11642</v>
      </c>
      <c r="AB211" s="18">
        <f t="shared" si="265"/>
        <v>46.567999999999998</v>
      </c>
    </row>
    <row r="212" spans="1:28" s="50" customFormat="1">
      <c r="A212" s="46"/>
      <c r="B212" s="82" t="s">
        <v>106</v>
      </c>
      <c r="C212" s="83">
        <f>SUM(C208:C211)</f>
        <v>49646</v>
      </c>
      <c r="D212" s="84">
        <f>SUM(D208:D211)</f>
        <v>198.58400000000003</v>
      </c>
      <c r="E212" s="83">
        <f>SUM(E208:E211)</f>
        <v>49646</v>
      </c>
      <c r="F212" s="84">
        <f>SUM(F208:F211)</f>
        <v>198.58400000000003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47889</v>
      </c>
      <c r="Q212" s="84">
        <f t="shared" si="269"/>
        <v>191.55599999999998</v>
      </c>
      <c r="R212" s="276">
        <f t="shared" si="269"/>
        <v>47889</v>
      </c>
      <c r="S212" s="84">
        <f t="shared" si="269"/>
        <v>191.55599999999998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47889</v>
      </c>
      <c r="Z212" s="84">
        <f>SUM(Z208:Z211)</f>
        <v>191.55599999999998</v>
      </c>
      <c r="AA212" s="276">
        <f>SUM(AA208:AA211)</f>
        <v>47889</v>
      </c>
      <c r="AB212" s="84">
        <f>SUM(AB208:AB211)</f>
        <v>191.55599999999998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211</v>
      </c>
      <c r="D241" s="164">
        <f>C241*0.429*12</f>
        <v>1086.2280000000001</v>
      </c>
      <c r="E241" s="163">
        <f>C241</f>
        <v>211</v>
      </c>
      <c r="F241" s="164">
        <f>D241</f>
        <v>1086.2280000000001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211</v>
      </c>
      <c r="Q241" s="18">
        <f t="shared" ref="Q241:Q254" si="299">O241*P241*12</f>
        <v>1154.5920000000001</v>
      </c>
      <c r="R241" s="92">
        <f t="shared" ref="R241:R257" si="300">P241</f>
        <v>211</v>
      </c>
      <c r="S241" s="18">
        <f t="shared" ref="S241:S257" si="301">L241+Q241</f>
        <v>1154.5920000000001</v>
      </c>
      <c r="T241" s="162"/>
      <c r="U241" s="164"/>
      <c r="V241" s="162"/>
      <c r="W241" s="164"/>
      <c r="X241" s="166">
        <v>0.45600000000000002</v>
      </c>
      <c r="Y241" s="331">
        <v>211</v>
      </c>
      <c r="Z241" s="121">
        <f>X241*Y241*12</f>
        <v>1154.5920000000001</v>
      </c>
      <c r="AA241" s="321">
        <f>Y241</f>
        <v>211</v>
      </c>
      <c r="AB241" s="121">
        <f>U241+Z241</f>
        <v>1154.5920000000001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57</v>
      </c>
      <c r="D246" s="176">
        <f>C246*0.6006*12</f>
        <v>410.81040000000002</v>
      </c>
      <c r="E246" s="163">
        <f t="shared" ref="E246:E248" si="309">C246</f>
        <v>57</v>
      </c>
      <c r="F246" s="164">
        <f t="shared" ref="F246:F248" si="310">D246</f>
        <v>410.81040000000002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57</v>
      </c>
      <c r="Q246" s="18">
        <f t="shared" si="299"/>
        <v>437.07600000000002</v>
      </c>
      <c r="R246" s="92">
        <f t="shared" si="300"/>
        <v>57</v>
      </c>
      <c r="S246" s="18">
        <f t="shared" si="301"/>
        <v>437.07600000000002</v>
      </c>
      <c r="T246" s="174"/>
      <c r="U246" s="176"/>
      <c r="V246" s="174"/>
      <c r="W246" s="176"/>
      <c r="X246" s="177">
        <v>0.63900000000000001</v>
      </c>
      <c r="Y246" s="278">
        <v>57</v>
      </c>
      <c r="Z246" s="121">
        <f t="shared" ref="Z246:Z254" si="311">X246*Y246*12</f>
        <v>437.07600000000002</v>
      </c>
      <c r="AA246" s="321">
        <f t="shared" si="306"/>
        <v>57</v>
      </c>
      <c r="AB246" s="121">
        <f t="shared" ref="AB246:AB257" si="312">U246+Z246</f>
        <v>437.07600000000002</v>
      </c>
    </row>
    <row r="247" spans="1:28" s="125" customFormat="1">
      <c r="A247" s="118"/>
      <c r="B247" s="174" t="s">
        <v>151</v>
      </c>
      <c r="C247" s="175">
        <f t="shared" si="308"/>
        <v>61</v>
      </c>
      <c r="D247" s="176">
        <f t="shared" ref="D247:D248" si="313">C247*0.6006*12</f>
        <v>439.63920000000002</v>
      </c>
      <c r="E247" s="163">
        <f t="shared" si="309"/>
        <v>61</v>
      </c>
      <c r="F247" s="164">
        <f t="shared" si="310"/>
        <v>439.63920000000002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61</v>
      </c>
      <c r="Q247" s="18">
        <f t="shared" si="299"/>
        <v>467.74799999999999</v>
      </c>
      <c r="R247" s="92">
        <f t="shared" si="300"/>
        <v>61</v>
      </c>
      <c r="S247" s="18">
        <f t="shared" si="301"/>
        <v>467.74799999999999</v>
      </c>
      <c r="T247" s="174"/>
      <c r="U247" s="176"/>
      <c r="V247" s="174"/>
      <c r="W247" s="176"/>
      <c r="X247" s="177">
        <v>0.63900000000000001</v>
      </c>
      <c r="Y247" s="278">
        <v>61</v>
      </c>
      <c r="Z247" s="121">
        <f t="shared" si="311"/>
        <v>467.74799999999999</v>
      </c>
      <c r="AA247" s="321">
        <f t="shared" si="306"/>
        <v>61</v>
      </c>
      <c r="AB247" s="121">
        <f t="shared" si="312"/>
        <v>467.74799999999999</v>
      </c>
    </row>
    <row r="248" spans="1:28" s="125" customFormat="1">
      <c r="A248" s="118"/>
      <c r="B248" s="174" t="s">
        <v>152</v>
      </c>
      <c r="C248" s="175">
        <f t="shared" si="308"/>
        <v>64</v>
      </c>
      <c r="D248" s="176">
        <f t="shared" si="313"/>
        <v>461.26080000000002</v>
      </c>
      <c r="E248" s="163">
        <f t="shared" si="309"/>
        <v>64</v>
      </c>
      <c r="F248" s="164">
        <f t="shared" si="310"/>
        <v>461.26080000000002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64</v>
      </c>
      <c r="Q248" s="18">
        <f t="shared" si="299"/>
        <v>490.75200000000001</v>
      </c>
      <c r="R248" s="92">
        <f t="shared" si="300"/>
        <v>64</v>
      </c>
      <c r="S248" s="18">
        <f t="shared" si="301"/>
        <v>490.75200000000001</v>
      </c>
      <c r="T248" s="174"/>
      <c r="U248" s="176"/>
      <c r="V248" s="174"/>
      <c r="W248" s="176"/>
      <c r="X248" s="177">
        <v>0.63900000000000001</v>
      </c>
      <c r="Y248" s="278">
        <v>64</v>
      </c>
      <c r="Z248" s="121">
        <f t="shared" si="311"/>
        <v>490.75200000000001</v>
      </c>
      <c r="AA248" s="321">
        <f t="shared" si="306"/>
        <v>64</v>
      </c>
      <c r="AB248" s="121">
        <f t="shared" si="312"/>
        <v>490.75200000000001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70</v>
      </c>
      <c r="D255" s="176">
        <f>C255*0.12*10</f>
        <v>84</v>
      </c>
      <c r="E255" s="163">
        <f t="shared" ref="E255:E257" si="314">C255</f>
        <v>70</v>
      </c>
      <c r="F255" s="164">
        <f t="shared" ref="F255:F257" si="315">D255</f>
        <v>84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70</v>
      </c>
      <c r="Q255" s="18">
        <f>O255*P255*10</f>
        <v>84</v>
      </c>
      <c r="R255" s="92">
        <f t="shared" si="300"/>
        <v>70</v>
      </c>
      <c r="S255" s="18">
        <f t="shared" si="301"/>
        <v>84</v>
      </c>
      <c r="T255" s="178"/>
      <c r="U255" s="176"/>
      <c r="V255" s="178"/>
      <c r="W255" s="176"/>
      <c r="X255" s="177">
        <v>0.12</v>
      </c>
      <c r="Y255" s="278">
        <v>70</v>
      </c>
      <c r="Z255" s="18">
        <f t="shared" ref="Z255:Z257" si="316">X255*Y255*10</f>
        <v>84</v>
      </c>
      <c r="AA255" s="321">
        <f t="shared" si="306"/>
        <v>70</v>
      </c>
      <c r="AB255" s="121">
        <f t="shared" si="312"/>
        <v>84</v>
      </c>
    </row>
    <row r="256" spans="1:28" s="125" customFormat="1">
      <c r="A256" s="118"/>
      <c r="B256" s="178" t="s">
        <v>157</v>
      </c>
      <c r="C256" s="175">
        <f t="shared" ref="C256:C257" si="317">P256</f>
        <v>29</v>
      </c>
      <c r="D256" s="176">
        <f t="shared" ref="D256:D257" si="318">C256*0.12*10</f>
        <v>34.799999999999997</v>
      </c>
      <c r="E256" s="163">
        <f t="shared" si="314"/>
        <v>29</v>
      </c>
      <c r="F256" s="164">
        <f t="shared" si="315"/>
        <v>34.799999999999997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29</v>
      </c>
      <c r="Q256" s="18">
        <f>O256*P256*10</f>
        <v>34.799999999999997</v>
      </c>
      <c r="R256" s="92">
        <f t="shared" si="300"/>
        <v>29</v>
      </c>
      <c r="S256" s="18">
        <f t="shared" si="301"/>
        <v>34.799999999999997</v>
      </c>
      <c r="T256" s="178"/>
      <c r="U256" s="176"/>
      <c r="V256" s="178"/>
      <c r="W256" s="176"/>
      <c r="X256" s="177">
        <v>0.12</v>
      </c>
      <c r="Y256" s="278">
        <v>29</v>
      </c>
      <c r="Z256" s="18">
        <f t="shared" si="316"/>
        <v>34.799999999999997</v>
      </c>
      <c r="AA256" s="321">
        <f t="shared" si="306"/>
        <v>29</v>
      </c>
      <c r="AB256" s="121">
        <f t="shared" si="312"/>
        <v>34.799999999999997</v>
      </c>
    </row>
    <row r="257" spans="1:28" s="125" customFormat="1">
      <c r="A257" s="118"/>
      <c r="B257" s="178" t="s">
        <v>167</v>
      </c>
      <c r="C257" s="175">
        <f t="shared" si="317"/>
        <v>65</v>
      </c>
      <c r="D257" s="176">
        <f t="shared" si="318"/>
        <v>78</v>
      </c>
      <c r="E257" s="163">
        <f t="shared" si="314"/>
        <v>65</v>
      </c>
      <c r="F257" s="164">
        <f t="shared" si="315"/>
        <v>78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65</v>
      </c>
      <c r="Q257" s="18">
        <f>O257*P257*10</f>
        <v>78</v>
      </c>
      <c r="R257" s="92">
        <f t="shared" si="300"/>
        <v>65</v>
      </c>
      <c r="S257" s="18">
        <f t="shared" si="301"/>
        <v>78</v>
      </c>
      <c r="T257" s="178"/>
      <c r="U257" s="176"/>
      <c r="V257" s="178"/>
      <c r="W257" s="176"/>
      <c r="X257" s="177">
        <v>0.12</v>
      </c>
      <c r="Y257" s="278">
        <v>65</v>
      </c>
      <c r="Z257" s="18">
        <f t="shared" si="316"/>
        <v>78</v>
      </c>
      <c r="AA257" s="321">
        <f t="shared" si="306"/>
        <v>65</v>
      </c>
      <c r="AB257" s="121">
        <f t="shared" si="312"/>
        <v>78</v>
      </c>
    </row>
    <row r="258" spans="1:28" s="50" customFormat="1">
      <c r="A258" s="179"/>
      <c r="B258" s="159" t="s">
        <v>106</v>
      </c>
      <c r="C258" s="160">
        <f>SUM(C241:C257)</f>
        <v>557</v>
      </c>
      <c r="D258" s="161">
        <f>SUM(D241:D257)</f>
        <v>2594.7384000000002</v>
      </c>
      <c r="E258" s="160">
        <f>SUM(E241:E257)</f>
        <v>557</v>
      </c>
      <c r="F258" s="161">
        <f>SUM(F241:F257)</f>
        <v>2594.7384000000002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557</v>
      </c>
      <c r="Q258" s="161">
        <f t="shared" si="321"/>
        <v>2746.9680000000003</v>
      </c>
      <c r="R258" s="301">
        <f t="shared" si="321"/>
        <v>557</v>
      </c>
      <c r="S258" s="161">
        <f t="shared" si="321"/>
        <v>2746.9680000000003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557</v>
      </c>
      <c r="Z258" s="161">
        <f t="shared" si="323"/>
        <v>2746.9680000000003</v>
      </c>
      <c r="AA258" s="301">
        <f t="shared" si="323"/>
        <v>557</v>
      </c>
      <c r="AB258" s="161">
        <f t="shared" si="323"/>
        <v>2746.9680000000003</v>
      </c>
    </row>
    <row r="259" spans="1:28" s="50" customFormat="1">
      <c r="A259" s="179"/>
      <c r="B259" s="180" t="s">
        <v>10</v>
      </c>
      <c r="C259" s="181">
        <f>C258</f>
        <v>557</v>
      </c>
      <c r="D259" s="182">
        <f>D258</f>
        <v>2594.7384000000002</v>
      </c>
      <c r="E259" s="181">
        <f>E258</f>
        <v>557</v>
      </c>
      <c r="F259" s="182">
        <f>F258</f>
        <v>2594.7384000000002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557</v>
      </c>
      <c r="Q259" s="182">
        <f t="shared" si="326"/>
        <v>2746.9680000000003</v>
      </c>
      <c r="R259" s="304">
        <f t="shared" si="326"/>
        <v>557</v>
      </c>
      <c r="S259" s="182">
        <f t="shared" si="326"/>
        <v>2746.9680000000003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557</v>
      </c>
      <c r="Z259" s="182">
        <f t="shared" si="328"/>
        <v>2746.9680000000003</v>
      </c>
      <c r="AA259" s="304">
        <f t="shared" si="328"/>
        <v>557</v>
      </c>
      <c r="AB259" s="182">
        <f t="shared" si="328"/>
        <v>2746.9680000000003</v>
      </c>
    </row>
    <row r="260" spans="1:28" s="50" customFormat="1">
      <c r="A260" s="179"/>
      <c r="B260" s="180" t="s">
        <v>168</v>
      </c>
      <c r="C260" s="181">
        <f>C238+C259</f>
        <v>557</v>
      </c>
      <c r="D260" s="182">
        <f>D238+D259</f>
        <v>2594.7384000000002</v>
      </c>
      <c r="E260" s="181">
        <f>E238+E259</f>
        <v>557</v>
      </c>
      <c r="F260" s="182">
        <f>F238+F259</f>
        <v>2594.7384000000002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557</v>
      </c>
      <c r="Q260" s="182">
        <f t="shared" si="331"/>
        <v>2746.9680000000003</v>
      </c>
      <c r="R260" s="304">
        <f t="shared" si="331"/>
        <v>557</v>
      </c>
      <c r="S260" s="182">
        <f t="shared" si="331"/>
        <v>2746.9680000000003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557</v>
      </c>
      <c r="Z260" s="182">
        <f t="shared" si="333"/>
        <v>2746.9680000000003</v>
      </c>
      <c r="AA260" s="304">
        <f t="shared" si="333"/>
        <v>557</v>
      </c>
      <c r="AB260" s="182">
        <f t="shared" si="333"/>
        <v>2746.9680000000003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693</v>
      </c>
      <c r="D264" s="18">
        <v>4.851</v>
      </c>
      <c r="E264" s="19">
        <v>660</v>
      </c>
      <c r="F264" s="18">
        <v>4.62</v>
      </c>
      <c r="G264" s="241">
        <f t="shared" ref="G264:G270" si="334">E264/C264*100</f>
        <v>95.238095238095227</v>
      </c>
      <c r="H264" s="18">
        <f t="shared" ref="H264:H270" si="335">F264/D264*100</f>
        <v>95.238095238095241</v>
      </c>
      <c r="I264" s="16"/>
      <c r="J264" s="20"/>
      <c r="K264" s="16"/>
      <c r="L264" s="18"/>
      <c r="M264" s="16"/>
      <c r="N264" s="18"/>
      <c r="O264" s="21">
        <v>0.01</v>
      </c>
      <c r="P264" s="92">
        <v>697</v>
      </c>
      <c r="Q264" s="18">
        <f>O264*P264</f>
        <v>6.97</v>
      </c>
      <c r="R264" s="92">
        <f>P264</f>
        <v>697</v>
      </c>
      <c r="S264" s="18">
        <f>L264+Q264</f>
        <v>6.97</v>
      </c>
      <c r="T264" s="16"/>
      <c r="U264" s="18"/>
      <c r="V264" s="16"/>
      <c r="W264" s="18"/>
      <c r="X264" s="21">
        <v>0.01</v>
      </c>
      <c r="Y264" s="14">
        <v>697</v>
      </c>
      <c r="Z264" s="18">
        <f>X264*Y264</f>
        <v>6.97</v>
      </c>
      <c r="AA264" s="14">
        <f>Y264</f>
        <v>697</v>
      </c>
      <c r="AB264" s="18">
        <f>U264+Z264</f>
        <v>6.97</v>
      </c>
    </row>
    <row r="265" spans="1:28" s="66" customFormat="1">
      <c r="A265" s="8"/>
      <c r="B265" s="16" t="s">
        <v>172</v>
      </c>
      <c r="C265" s="17">
        <v>761</v>
      </c>
      <c r="D265" s="18">
        <v>5.327</v>
      </c>
      <c r="E265" s="19">
        <v>723</v>
      </c>
      <c r="F265" s="18">
        <v>3.25</v>
      </c>
      <c r="G265" s="241">
        <f t="shared" si="334"/>
        <v>95.006570302233911</v>
      </c>
      <c r="H265" s="18">
        <f t="shared" si="335"/>
        <v>61.009949314811337</v>
      </c>
      <c r="I265" s="16"/>
      <c r="J265" s="20"/>
      <c r="K265" s="16"/>
      <c r="L265" s="18"/>
      <c r="M265" s="16"/>
      <c r="N265" s="18"/>
      <c r="O265" s="21">
        <v>0.01</v>
      </c>
      <c r="P265" s="92">
        <v>755</v>
      </c>
      <c r="Q265" s="18">
        <f t="shared" ref="Q265:Q282" si="336">O265*P265</f>
        <v>7.55</v>
      </c>
      <c r="R265" s="92">
        <f t="shared" ref="R265:R282" si="337">P265</f>
        <v>755</v>
      </c>
      <c r="S265" s="18">
        <f t="shared" ref="S265:S282" si="338">L265+Q265</f>
        <v>7.55</v>
      </c>
      <c r="T265" s="16"/>
      <c r="U265" s="18"/>
      <c r="V265" s="16"/>
      <c r="W265" s="18"/>
      <c r="X265" s="21">
        <v>0.01</v>
      </c>
      <c r="Y265" s="14">
        <v>755</v>
      </c>
      <c r="Z265" s="18">
        <f t="shared" ref="Z265:Z270" si="339">X265*Y265</f>
        <v>7.55</v>
      </c>
      <c r="AA265" s="14">
        <f t="shared" ref="AA265:AA270" si="340">Y265</f>
        <v>755</v>
      </c>
      <c r="AB265" s="18">
        <f t="shared" ref="AB265:AB270" si="341">U265+Z265</f>
        <v>7.55</v>
      </c>
    </row>
    <row r="266" spans="1:28" s="66" customFormat="1">
      <c r="A266" s="8"/>
      <c r="B266" s="16" t="s">
        <v>173</v>
      </c>
      <c r="C266" s="17">
        <v>932</v>
      </c>
      <c r="D266" s="18">
        <v>6.524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891</v>
      </c>
      <c r="Q266" s="18">
        <f t="shared" si="336"/>
        <v>8.91</v>
      </c>
      <c r="R266" s="92">
        <f t="shared" si="337"/>
        <v>891</v>
      </c>
      <c r="S266" s="18">
        <f t="shared" si="338"/>
        <v>8.91</v>
      </c>
      <c r="T266" s="16"/>
      <c r="U266" s="18"/>
      <c r="V266" s="16"/>
      <c r="W266" s="18"/>
      <c r="X266" s="21">
        <v>0.01</v>
      </c>
      <c r="Y266" s="14">
        <v>891</v>
      </c>
      <c r="Z266" s="18">
        <f t="shared" si="339"/>
        <v>8.91</v>
      </c>
      <c r="AA266" s="14">
        <f t="shared" si="340"/>
        <v>891</v>
      </c>
      <c r="AB266" s="18">
        <f t="shared" si="341"/>
        <v>8.91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693</v>
      </c>
      <c r="D268" s="18">
        <v>4.1580000000000004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697</v>
      </c>
      <c r="Q268" s="18">
        <f t="shared" si="336"/>
        <v>6.97</v>
      </c>
      <c r="R268" s="92">
        <f t="shared" si="337"/>
        <v>697</v>
      </c>
      <c r="S268" s="18">
        <f t="shared" si="338"/>
        <v>6.97</v>
      </c>
      <c r="T268" s="16"/>
      <c r="U268" s="18"/>
      <c r="V268" s="16"/>
      <c r="W268" s="18"/>
      <c r="X268" s="21">
        <v>0.01</v>
      </c>
      <c r="Y268" s="14">
        <f>Y264</f>
        <v>697</v>
      </c>
      <c r="Z268" s="18">
        <f t="shared" si="339"/>
        <v>6.97</v>
      </c>
      <c r="AA268" s="14">
        <f t="shared" si="340"/>
        <v>697</v>
      </c>
      <c r="AB268" s="18">
        <f t="shared" si="341"/>
        <v>6.97</v>
      </c>
    </row>
    <row r="269" spans="1:28" s="66" customFormat="1">
      <c r="A269" s="8"/>
      <c r="B269" s="16" t="s">
        <v>172</v>
      </c>
      <c r="C269" s="17">
        <v>761</v>
      </c>
      <c r="D269" s="18">
        <v>4.5659999999999998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755</v>
      </c>
      <c r="Q269" s="18">
        <f t="shared" si="336"/>
        <v>7.55</v>
      </c>
      <c r="R269" s="92">
        <f t="shared" si="337"/>
        <v>755</v>
      </c>
      <c r="S269" s="18">
        <f t="shared" si="338"/>
        <v>7.55</v>
      </c>
      <c r="T269" s="16"/>
      <c r="U269" s="18"/>
      <c r="V269" s="16"/>
      <c r="W269" s="18"/>
      <c r="X269" s="21">
        <v>0.01</v>
      </c>
      <c r="Y269" s="14">
        <f>Y265</f>
        <v>755</v>
      </c>
      <c r="Z269" s="18">
        <f t="shared" si="339"/>
        <v>7.55</v>
      </c>
      <c r="AA269" s="14">
        <f t="shared" si="340"/>
        <v>755</v>
      </c>
      <c r="AB269" s="18">
        <f t="shared" si="341"/>
        <v>7.55</v>
      </c>
    </row>
    <row r="270" spans="1:28" s="66" customFormat="1">
      <c r="A270" s="8"/>
      <c r="B270" s="16" t="s">
        <v>173</v>
      </c>
      <c r="C270" s="17">
        <v>932</v>
      </c>
      <c r="D270" s="18">
        <v>5.5920000000000005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891</v>
      </c>
      <c r="Q270" s="18">
        <f t="shared" si="336"/>
        <v>8.91</v>
      </c>
      <c r="R270" s="92">
        <f t="shared" si="337"/>
        <v>891</v>
      </c>
      <c r="S270" s="18">
        <f t="shared" si="338"/>
        <v>8.91</v>
      </c>
      <c r="T270" s="16"/>
      <c r="U270" s="18"/>
      <c r="V270" s="16"/>
      <c r="W270" s="18"/>
      <c r="X270" s="21">
        <v>0.01</v>
      </c>
      <c r="Y270" s="14">
        <f>Y266</f>
        <v>891</v>
      </c>
      <c r="Z270" s="18">
        <f t="shared" si="339"/>
        <v>8.91</v>
      </c>
      <c r="AA270" s="14">
        <f t="shared" si="340"/>
        <v>891</v>
      </c>
      <c r="AB270" s="18">
        <f t="shared" si="341"/>
        <v>8.91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0</v>
      </c>
      <c r="D281" s="136">
        <v>0</v>
      </c>
      <c r="E281" s="135"/>
      <c r="F281" s="136"/>
      <c r="G281" s="133" t="e">
        <f t="shared" ref="G281:H282" si="348">E281/C281*100</f>
        <v>#DIV/0!</v>
      </c>
      <c r="H281" s="136" t="e">
        <f t="shared" si="348"/>
        <v>#DIV/0!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8</v>
      </c>
      <c r="Q281" s="136">
        <f t="shared" si="336"/>
        <v>0.224</v>
      </c>
      <c r="R281" s="296">
        <f t="shared" si="337"/>
        <v>8</v>
      </c>
      <c r="S281" s="136">
        <f t="shared" si="338"/>
        <v>0.224</v>
      </c>
      <c r="T281" s="134"/>
      <c r="U281" s="136"/>
      <c r="V281" s="134"/>
      <c r="W281" s="136"/>
      <c r="X281" s="138">
        <v>0.02</v>
      </c>
      <c r="Y281" s="341">
        <v>8</v>
      </c>
      <c r="Z281" s="136">
        <f t="shared" si="343"/>
        <v>0.16</v>
      </c>
      <c r="AA281" s="341">
        <f t="shared" si="344"/>
        <v>8</v>
      </c>
      <c r="AB281" s="136">
        <f t="shared" si="345"/>
        <v>0.16</v>
      </c>
    </row>
    <row r="282" spans="1:28" s="66" customFormat="1">
      <c r="A282" s="8">
        <v>11.07</v>
      </c>
      <c r="B282" s="16" t="s">
        <v>183</v>
      </c>
      <c r="C282" s="17">
        <v>25</v>
      </c>
      <c r="D282" s="18">
        <v>0.4</v>
      </c>
      <c r="E282" s="17">
        <f>C282</f>
        <v>25</v>
      </c>
      <c r="F282" s="18">
        <f>D282</f>
        <v>0.4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97</v>
      </c>
      <c r="Q282" s="18">
        <f t="shared" si="336"/>
        <v>1.94</v>
      </c>
      <c r="R282" s="92">
        <f t="shared" si="337"/>
        <v>97</v>
      </c>
      <c r="S282" s="18">
        <f t="shared" si="338"/>
        <v>1.94</v>
      </c>
      <c r="T282" s="16"/>
      <c r="U282" s="18"/>
      <c r="V282" s="16"/>
      <c r="W282" s="18"/>
      <c r="X282" s="21">
        <v>1.6E-2</v>
      </c>
      <c r="Y282" s="14">
        <v>97</v>
      </c>
      <c r="Z282" s="18">
        <f t="shared" si="343"/>
        <v>1.552</v>
      </c>
      <c r="AA282" s="14">
        <f t="shared" si="344"/>
        <v>97</v>
      </c>
      <c r="AB282" s="18">
        <f t="shared" si="345"/>
        <v>1.552</v>
      </c>
    </row>
    <row r="283" spans="1:28" s="50" customFormat="1">
      <c r="A283" s="46"/>
      <c r="B283" s="82" t="s">
        <v>106</v>
      </c>
      <c r="C283" s="83">
        <f>SUM(C268:C282)</f>
        <v>2420</v>
      </c>
      <c r="D283" s="84">
        <f>SUM(D264:D282)</f>
        <v>31.544000000000004</v>
      </c>
      <c r="E283" s="83">
        <f>SUM(E268:E282)</f>
        <v>34</v>
      </c>
      <c r="F283" s="84">
        <f>SUM(F264:F282)</f>
        <v>8.395999999999999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2588</v>
      </c>
      <c r="Q283" s="84">
        <f t="shared" ref="Q283" si="355">SUM(Q264:Q282)</f>
        <v>51.823999999999991</v>
      </c>
      <c r="R283" s="276">
        <f t="shared" ref="R283" si="356">SUM(R268:R282)</f>
        <v>2588</v>
      </c>
      <c r="S283" s="84">
        <f t="shared" ref="S283" si="357">SUM(S264:S282)</f>
        <v>51.823999999999991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2588</v>
      </c>
      <c r="Z283" s="84">
        <f t="shared" ref="Z283" si="361">SUM(Z264:Z282)</f>
        <v>51.371999999999993</v>
      </c>
      <c r="AA283" s="276">
        <f t="shared" ref="AA283" si="362">SUM(AA268:AA282)</f>
        <v>2588</v>
      </c>
      <c r="AB283" s="84">
        <f t="shared" ref="AB283" si="363">SUM(AB264:AB282)</f>
        <v>51.371999999999993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24</v>
      </c>
      <c r="D287" s="185">
        <f>C287*12*0.16</f>
        <v>46.08</v>
      </c>
      <c r="E287" s="184">
        <f>C287</f>
        <v>24</v>
      </c>
      <c r="F287" s="185">
        <f>D287</f>
        <v>46.08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38</v>
      </c>
      <c r="Q287" s="18">
        <f>O287*P287*12</f>
        <v>80.256</v>
      </c>
      <c r="R287" s="92">
        <f t="shared" si="365"/>
        <v>38</v>
      </c>
      <c r="S287" s="18">
        <f t="shared" si="366"/>
        <v>80.256</v>
      </c>
      <c r="T287" s="183"/>
      <c r="U287" s="185"/>
      <c r="V287" s="183"/>
      <c r="W287" s="185"/>
      <c r="X287" s="188">
        <v>0.17599999999999999</v>
      </c>
      <c r="Y287" s="333">
        <v>38</v>
      </c>
      <c r="Z287" s="18">
        <f>X287*Y287*12</f>
        <v>80.256</v>
      </c>
      <c r="AA287" s="14">
        <f>Y287</f>
        <v>38</v>
      </c>
      <c r="AB287" s="18">
        <f>U287+Z287</f>
        <v>80.256</v>
      </c>
    </row>
    <row r="288" spans="1:28" s="66" customFormat="1">
      <c r="A288" s="8"/>
      <c r="B288" s="183" t="s">
        <v>188</v>
      </c>
      <c r="C288" s="184">
        <v>12</v>
      </c>
      <c r="D288" s="185">
        <f>C288*12*0.16</f>
        <v>23.04</v>
      </c>
      <c r="E288" s="184">
        <f t="shared" ref="E288:E296" si="368">C288</f>
        <v>12</v>
      </c>
      <c r="F288" s="185">
        <f t="shared" ref="F288:F296" si="369">D288</f>
        <v>23.04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19</v>
      </c>
      <c r="Q288" s="18">
        <f>O288*P288*12</f>
        <v>40.128</v>
      </c>
      <c r="R288" s="92">
        <f t="shared" si="365"/>
        <v>19</v>
      </c>
      <c r="S288" s="18">
        <f t="shared" si="366"/>
        <v>40.128</v>
      </c>
      <c r="T288" s="183"/>
      <c r="U288" s="185"/>
      <c r="V288" s="183"/>
      <c r="W288" s="185"/>
      <c r="X288" s="188">
        <v>0.17599999999999999</v>
      </c>
      <c r="Y288" s="333">
        <v>19</v>
      </c>
      <c r="Z288" s="18">
        <f t="shared" ref="Z288:Z290" si="370">X288*Y288*12</f>
        <v>40.128</v>
      </c>
      <c r="AA288" s="14">
        <f t="shared" ref="AA288:AA290" si="371">Y288</f>
        <v>19</v>
      </c>
      <c r="AB288" s="18">
        <f t="shared" ref="AB288:AB290" si="372">U288+Z288</f>
        <v>40.128</v>
      </c>
    </row>
    <row r="289" spans="1:28" s="66" customFormat="1">
      <c r="A289" s="8"/>
      <c r="B289" s="183" t="s">
        <v>189</v>
      </c>
      <c r="C289" s="184">
        <v>12</v>
      </c>
      <c r="D289" s="185">
        <f>C289*12*0.16</f>
        <v>23.04</v>
      </c>
      <c r="E289" s="184">
        <f t="shared" si="368"/>
        <v>12</v>
      </c>
      <c r="F289" s="185">
        <f t="shared" si="369"/>
        <v>23.04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19</v>
      </c>
      <c r="Q289" s="18">
        <f>O289*P289*12</f>
        <v>40.128</v>
      </c>
      <c r="R289" s="92">
        <f t="shared" si="365"/>
        <v>19</v>
      </c>
      <c r="S289" s="18">
        <f t="shared" si="366"/>
        <v>40.128</v>
      </c>
      <c r="T289" s="183"/>
      <c r="U289" s="185"/>
      <c r="V289" s="183"/>
      <c r="W289" s="185"/>
      <c r="X289" s="188">
        <v>0.17599999999999999</v>
      </c>
      <c r="Y289" s="333">
        <v>19</v>
      </c>
      <c r="Z289" s="18">
        <f t="shared" si="370"/>
        <v>40.128</v>
      </c>
      <c r="AA289" s="14">
        <f t="shared" si="371"/>
        <v>19</v>
      </c>
      <c r="AB289" s="18">
        <f t="shared" si="372"/>
        <v>40.128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19</v>
      </c>
      <c r="Q290" s="18">
        <f>O290*P290*12</f>
        <v>27.36</v>
      </c>
      <c r="R290" s="92">
        <f t="shared" si="365"/>
        <v>19</v>
      </c>
      <c r="S290" s="18">
        <f t="shared" si="366"/>
        <v>27.36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6</v>
      </c>
      <c r="Q291" s="18">
        <f>O291*P291</f>
        <v>6</v>
      </c>
      <c r="R291" s="92">
        <f t="shared" si="365"/>
        <v>6</v>
      </c>
      <c r="S291" s="18">
        <f t="shared" si="366"/>
        <v>6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13</v>
      </c>
      <c r="Q292" s="18">
        <f>O292*P292</f>
        <v>13</v>
      </c>
      <c r="R292" s="92">
        <f t="shared" si="365"/>
        <v>13</v>
      </c>
      <c r="S292" s="18">
        <f t="shared" si="366"/>
        <v>13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12</v>
      </c>
      <c r="D293" s="185">
        <f>C293*0.5</f>
        <v>6</v>
      </c>
      <c r="E293" s="184">
        <f t="shared" si="368"/>
        <v>12</v>
      </c>
      <c r="F293" s="185">
        <f t="shared" si="369"/>
        <v>6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19</v>
      </c>
      <c r="Q293" s="18">
        <f t="shared" ref="Q293:Q296" si="376">O293*P293</f>
        <v>9.5</v>
      </c>
      <c r="R293" s="92">
        <f t="shared" ref="R293:R296" si="377">P293</f>
        <v>19</v>
      </c>
      <c r="S293" s="18">
        <f t="shared" ref="S293:S296" si="378">L293+Q293</f>
        <v>9.5</v>
      </c>
      <c r="T293" s="16"/>
      <c r="U293" s="18"/>
      <c r="V293" s="16"/>
      <c r="W293" s="18"/>
      <c r="X293" s="21">
        <v>0.5</v>
      </c>
      <c r="Y293" s="14">
        <v>19</v>
      </c>
      <c r="Z293" s="18">
        <f t="shared" si="373"/>
        <v>9.5</v>
      </c>
      <c r="AA293" s="14">
        <f t="shared" si="374"/>
        <v>19</v>
      </c>
      <c r="AB293" s="18">
        <f t="shared" si="375"/>
        <v>9.5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12</v>
      </c>
      <c r="D294" s="185">
        <f>C294*0.3</f>
        <v>3.5999999999999996</v>
      </c>
      <c r="E294" s="184">
        <f t="shared" si="368"/>
        <v>12</v>
      </c>
      <c r="F294" s="185">
        <f t="shared" si="369"/>
        <v>3.5999999999999996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19</v>
      </c>
      <c r="Q294" s="18">
        <f t="shared" si="376"/>
        <v>5.7</v>
      </c>
      <c r="R294" s="92">
        <f t="shared" si="377"/>
        <v>19</v>
      </c>
      <c r="S294" s="18">
        <f t="shared" si="378"/>
        <v>5.7</v>
      </c>
      <c r="T294" s="183"/>
      <c r="U294" s="185"/>
      <c r="V294" s="183"/>
      <c r="W294" s="185"/>
      <c r="X294" s="188">
        <v>0.3</v>
      </c>
      <c r="Y294" s="333">
        <v>19</v>
      </c>
      <c r="Z294" s="18">
        <f t="shared" si="373"/>
        <v>5.7</v>
      </c>
      <c r="AA294" s="14">
        <f t="shared" si="374"/>
        <v>19</v>
      </c>
      <c r="AB294" s="18">
        <f t="shared" si="375"/>
        <v>5.7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19</v>
      </c>
      <c r="Q295" s="18">
        <f t="shared" si="376"/>
        <v>1.9000000000000001</v>
      </c>
      <c r="R295" s="92">
        <f t="shared" si="377"/>
        <v>19</v>
      </c>
      <c r="S295" s="18">
        <f t="shared" si="378"/>
        <v>1.9000000000000001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19</v>
      </c>
      <c r="Q296" s="18">
        <f t="shared" si="376"/>
        <v>1.9000000000000001</v>
      </c>
      <c r="R296" s="92">
        <f t="shared" si="377"/>
        <v>19</v>
      </c>
      <c r="S296" s="18">
        <f t="shared" si="378"/>
        <v>1.9000000000000001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12</v>
      </c>
      <c r="D297" s="84">
        <f>SUM(D287:D296)</f>
        <v>101.75999999999999</v>
      </c>
      <c r="E297" s="83">
        <f>E293</f>
        <v>12</v>
      </c>
      <c r="F297" s="84">
        <f>SUM(F287:F296)</f>
        <v>101.75999999999999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19</v>
      </c>
      <c r="Q297" s="84">
        <f t="shared" ref="Q297" si="386">SUM(Q287:Q296)</f>
        <v>225.87200000000001</v>
      </c>
      <c r="R297" s="276">
        <f t="shared" ref="R297" si="387">R293</f>
        <v>19</v>
      </c>
      <c r="S297" s="84">
        <f t="shared" ref="S297" si="388">SUM(S287:S296)</f>
        <v>225.87200000000001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19</v>
      </c>
      <c r="Z297" s="84">
        <f t="shared" ref="Z297" si="391">SUM(Z287:Z296)</f>
        <v>175.71199999999999</v>
      </c>
      <c r="AA297" s="276">
        <f t="shared" ref="AA297" si="392">AA293</f>
        <v>19</v>
      </c>
      <c r="AB297" s="84">
        <f t="shared" ref="AB297" si="393">SUM(AB287:AB296)</f>
        <v>175.71199999999999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48</v>
      </c>
      <c r="D299" s="18">
        <f>C299*0.162*12</f>
        <v>93.311999999999998</v>
      </c>
      <c r="E299" s="17">
        <f>C299</f>
        <v>48</v>
      </c>
      <c r="F299" s="18">
        <f>D299</f>
        <v>93.311999999999998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48</v>
      </c>
      <c r="Q299" s="18">
        <f>O299*P299*12</f>
        <v>102.64319999999999</v>
      </c>
      <c r="R299" s="92">
        <f>P299</f>
        <v>48</v>
      </c>
      <c r="S299" s="18">
        <f>L299+Q299</f>
        <v>102.64319999999999</v>
      </c>
      <c r="T299" s="16"/>
      <c r="U299" s="18"/>
      <c r="V299" s="16"/>
      <c r="W299" s="18"/>
      <c r="X299" s="21">
        <v>0.1782</v>
      </c>
      <c r="Y299" s="14">
        <v>48</v>
      </c>
      <c r="Z299" s="18">
        <f>X299*Y299*12</f>
        <v>102.64319999999999</v>
      </c>
      <c r="AA299" s="14">
        <f>Y299</f>
        <v>48</v>
      </c>
      <c r="AB299" s="18">
        <f>U299+Z299</f>
        <v>102.64319999999999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48</v>
      </c>
      <c r="Q301" s="18">
        <f t="shared" ref="Q301:Q305" si="400">O301*P301</f>
        <v>4.8000000000000007</v>
      </c>
      <c r="R301" s="92">
        <f t="shared" si="396"/>
        <v>48</v>
      </c>
      <c r="S301" s="18">
        <f t="shared" ref="S301:S305" si="401">L301+Q301</f>
        <v>4.8000000000000007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48</v>
      </c>
      <c r="D302" s="18">
        <f>C302*0.1</f>
        <v>4.8000000000000007</v>
      </c>
      <c r="E302" s="17">
        <f>C302</f>
        <v>48</v>
      </c>
      <c r="F302" s="18">
        <f>D302</f>
        <v>4.8000000000000007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48</v>
      </c>
      <c r="Q302" s="18">
        <f t="shared" si="400"/>
        <v>4.8000000000000007</v>
      </c>
      <c r="R302" s="92">
        <f t="shared" si="396"/>
        <v>48</v>
      </c>
      <c r="S302" s="18">
        <f t="shared" si="401"/>
        <v>4.8000000000000007</v>
      </c>
      <c r="T302" s="16"/>
      <c r="U302" s="18"/>
      <c r="V302" s="16"/>
      <c r="W302" s="18"/>
      <c r="X302" s="21">
        <v>0.1</v>
      </c>
      <c r="Y302" s="14">
        <v>48</v>
      </c>
      <c r="Z302" s="18">
        <f t="shared" si="402"/>
        <v>4.8000000000000007</v>
      </c>
      <c r="AA302" s="14">
        <f t="shared" si="398"/>
        <v>48</v>
      </c>
      <c r="AB302" s="18">
        <f t="shared" si="403"/>
        <v>4.8000000000000007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48</v>
      </c>
      <c r="D303" s="185">
        <f>C303*0.12</f>
        <v>5.76</v>
      </c>
      <c r="E303" s="17">
        <f>C303</f>
        <v>48</v>
      </c>
      <c r="F303" s="18">
        <f>D303</f>
        <v>5.76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48</v>
      </c>
      <c r="Q303" s="18">
        <f t="shared" si="400"/>
        <v>5.76</v>
      </c>
      <c r="R303" s="92">
        <f t="shared" si="396"/>
        <v>48</v>
      </c>
      <c r="S303" s="18">
        <f t="shared" si="401"/>
        <v>5.76</v>
      </c>
      <c r="T303" s="183"/>
      <c r="U303" s="185"/>
      <c r="V303" s="183"/>
      <c r="W303" s="185"/>
      <c r="X303" s="188">
        <v>0.12</v>
      </c>
      <c r="Y303" s="333">
        <v>48</v>
      </c>
      <c r="Z303" s="18">
        <f t="shared" si="402"/>
        <v>5.76</v>
      </c>
      <c r="AA303" s="14">
        <f t="shared" si="398"/>
        <v>48</v>
      </c>
      <c r="AB303" s="18">
        <f t="shared" si="403"/>
        <v>5.76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48</v>
      </c>
      <c r="Q304" s="18">
        <f t="shared" si="400"/>
        <v>1.44</v>
      </c>
      <c r="R304" s="92">
        <f t="shared" si="396"/>
        <v>48</v>
      </c>
      <c r="S304" s="18">
        <f t="shared" si="401"/>
        <v>1.44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48</v>
      </c>
      <c r="Q305" s="18">
        <f t="shared" si="400"/>
        <v>0.96</v>
      </c>
      <c r="R305" s="92">
        <f t="shared" si="396"/>
        <v>48</v>
      </c>
      <c r="S305" s="18">
        <f t="shared" si="401"/>
        <v>0.96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48</v>
      </c>
      <c r="D306" s="84">
        <f>SUM(D299:D305)</f>
        <v>103.872</v>
      </c>
      <c r="E306" s="83"/>
      <c r="F306" s="84">
        <f>SUM(F299:F305)</f>
        <v>103.872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48</v>
      </c>
      <c r="Q306" s="84">
        <f>SUM(Q299:Q305)</f>
        <v>120.40319999999998</v>
      </c>
      <c r="R306" s="276">
        <f>R302</f>
        <v>48</v>
      </c>
      <c r="S306" s="84">
        <f>SUM(S299:S305)</f>
        <v>120.40319999999998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48</v>
      </c>
      <c r="Z306" s="84">
        <f>SUM(Z299:Z305)</f>
        <v>113.2032</v>
      </c>
      <c r="AA306" s="276">
        <f>AA302</f>
        <v>48</v>
      </c>
      <c r="AB306" s="84">
        <f>SUM(AB299:AB305)</f>
        <v>113.2032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697</v>
      </c>
      <c r="Q319" s="18">
        <f>O319*P319</f>
        <v>3.4849999999999999</v>
      </c>
      <c r="R319" s="92">
        <f>P319</f>
        <v>697</v>
      </c>
      <c r="S319" s="18">
        <f>L319+Q319</f>
        <v>3.4849999999999999</v>
      </c>
      <c r="T319" s="127"/>
      <c r="U319" s="129"/>
      <c r="V319" s="127"/>
      <c r="W319" s="129"/>
      <c r="X319" s="131">
        <v>5.0000000000000001E-3</v>
      </c>
      <c r="Y319" s="108">
        <v>697</v>
      </c>
      <c r="Z319" s="18">
        <f t="shared" ref="Z319:Z321" si="425">X319*Y319</f>
        <v>3.4849999999999999</v>
      </c>
      <c r="AA319" s="14">
        <f t="shared" ref="AA319:AA321" si="426">Y319</f>
        <v>697</v>
      </c>
      <c r="AB319" s="18">
        <f t="shared" ref="AB319:AB321" si="427">U319+Z319</f>
        <v>3.4849999999999999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755</v>
      </c>
      <c r="Q320" s="18">
        <f t="shared" ref="Q320:Q321" si="428">O320*P320</f>
        <v>3.7749999999999999</v>
      </c>
      <c r="R320" s="92">
        <f t="shared" ref="R320:R321" si="429">P320</f>
        <v>755</v>
      </c>
      <c r="S320" s="18">
        <f t="shared" ref="S320:S321" si="430">L320+Q320</f>
        <v>3.7749999999999999</v>
      </c>
      <c r="T320" s="127"/>
      <c r="U320" s="129"/>
      <c r="V320" s="127"/>
      <c r="W320" s="129"/>
      <c r="X320" s="131">
        <v>5.0000000000000001E-3</v>
      </c>
      <c r="Y320" s="108">
        <v>755</v>
      </c>
      <c r="Z320" s="18">
        <f t="shared" si="425"/>
        <v>3.7749999999999999</v>
      </c>
      <c r="AA320" s="14">
        <f t="shared" si="426"/>
        <v>755</v>
      </c>
      <c r="AB320" s="18">
        <f t="shared" si="427"/>
        <v>3.7749999999999999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891</v>
      </c>
      <c r="Q321" s="18">
        <f t="shared" si="428"/>
        <v>4.4550000000000001</v>
      </c>
      <c r="R321" s="92">
        <f t="shared" si="429"/>
        <v>891</v>
      </c>
      <c r="S321" s="18">
        <f t="shared" si="430"/>
        <v>4.4550000000000001</v>
      </c>
      <c r="T321" s="127"/>
      <c r="U321" s="129"/>
      <c r="V321" s="127"/>
      <c r="W321" s="129"/>
      <c r="X321" s="131">
        <v>5.0000000000000001E-3</v>
      </c>
      <c r="Y321" s="108">
        <v>891</v>
      </c>
      <c r="Z321" s="18">
        <f t="shared" si="425"/>
        <v>4.4550000000000001</v>
      </c>
      <c r="AA321" s="14">
        <f t="shared" si="426"/>
        <v>891</v>
      </c>
      <c r="AB321" s="18">
        <f t="shared" si="427"/>
        <v>4.4550000000000001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2343</v>
      </c>
      <c r="Q322" s="84">
        <f t="shared" si="433"/>
        <v>11.715</v>
      </c>
      <c r="R322" s="276">
        <f t="shared" si="433"/>
        <v>2343</v>
      </c>
      <c r="S322" s="84">
        <f t="shared" si="433"/>
        <v>11.715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2343</v>
      </c>
      <c r="Z322" s="84">
        <f>SUM(Z319:Z321)</f>
        <v>11.715</v>
      </c>
      <c r="AA322" s="276">
        <f>SUM(AA319:AA321)</f>
        <v>2343</v>
      </c>
      <c r="AB322" s="84">
        <f>SUM(AB319:AB321)</f>
        <v>11.715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670</v>
      </c>
      <c r="D324" s="18">
        <v>33.5</v>
      </c>
      <c r="E324" s="17">
        <f t="shared" ref="E324:F325" si="435">C324</f>
        <v>670</v>
      </c>
      <c r="F324" s="18">
        <f t="shared" si="435"/>
        <v>33.5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675</v>
      </c>
      <c r="Q324" s="18">
        <f t="shared" ref="Q324:Q325" si="436">O324*P324</f>
        <v>33.75</v>
      </c>
      <c r="R324" s="92">
        <f t="shared" ref="R324:R325" si="437">P324</f>
        <v>675</v>
      </c>
      <c r="S324" s="18">
        <f t="shared" ref="S324:S325" si="438">L324+Q324</f>
        <v>33.75</v>
      </c>
      <c r="T324" s="16"/>
      <c r="U324" s="18"/>
      <c r="V324" s="16"/>
      <c r="W324" s="18"/>
      <c r="X324" s="21">
        <v>0.05</v>
      </c>
      <c r="Y324" s="14">
        <v>671</v>
      </c>
      <c r="Z324" s="18">
        <f t="shared" ref="Z324:Z325" si="439">X324*Y324</f>
        <v>33.550000000000004</v>
      </c>
      <c r="AA324" s="14">
        <f t="shared" ref="AA324:AA325" si="440">Y324</f>
        <v>671</v>
      </c>
      <c r="AB324" s="18">
        <f t="shared" ref="AB324:AB325" si="441">U324+Z324</f>
        <v>33.550000000000004</v>
      </c>
      <c r="AC324" s="343">
        <f>P324-Y324</f>
        <v>4</v>
      </c>
    </row>
    <row r="325" spans="1:29" s="66" customFormat="1">
      <c r="A325" s="8">
        <v>17.02</v>
      </c>
      <c r="B325" s="16" t="s">
        <v>205</v>
      </c>
      <c r="C325" s="17">
        <v>234</v>
      </c>
      <c r="D325" s="18">
        <v>16.380000000000003</v>
      </c>
      <c r="E325" s="17">
        <f t="shared" si="435"/>
        <v>234</v>
      </c>
      <c r="F325" s="18">
        <f t="shared" si="435"/>
        <v>16.380000000000003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232</v>
      </c>
      <c r="Q325" s="18">
        <f t="shared" si="436"/>
        <v>16.240000000000002</v>
      </c>
      <c r="R325" s="92">
        <f t="shared" si="437"/>
        <v>232</v>
      </c>
      <c r="S325" s="18">
        <f t="shared" si="438"/>
        <v>16.240000000000002</v>
      </c>
      <c r="T325" s="16"/>
      <c r="U325" s="18"/>
      <c r="V325" s="16"/>
      <c r="W325" s="18"/>
      <c r="X325" s="21">
        <v>7.0000000000000007E-2</v>
      </c>
      <c r="Y325" s="14">
        <v>222</v>
      </c>
      <c r="Z325" s="18">
        <f t="shared" si="439"/>
        <v>15.540000000000001</v>
      </c>
      <c r="AA325" s="14">
        <f t="shared" si="440"/>
        <v>222</v>
      </c>
      <c r="AB325" s="18">
        <f t="shared" si="441"/>
        <v>15.540000000000001</v>
      </c>
      <c r="AC325" s="343">
        <f>P325-Y325</f>
        <v>10</v>
      </c>
    </row>
    <row r="326" spans="1:29" s="50" customFormat="1">
      <c r="A326" s="46"/>
      <c r="B326" s="82" t="s">
        <v>106</v>
      </c>
      <c r="C326" s="83">
        <f>SUM(C324:C325)</f>
        <v>904</v>
      </c>
      <c r="D326" s="84">
        <f>SUM(D324:D325)</f>
        <v>49.88</v>
      </c>
      <c r="E326" s="83">
        <f>SUM(E324:E325)</f>
        <v>904</v>
      </c>
      <c r="F326" s="84">
        <f>SUM(F324:F325)</f>
        <v>49.88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907</v>
      </c>
      <c r="Q326" s="84">
        <f t="shared" si="444"/>
        <v>49.99</v>
      </c>
      <c r="R326" s="276">
        <f t="shared" si="444"/>
        <v>907</v>
      </c>
      <c r="S326" s="84">
        <f t="shared" si="444"/>
        <v>49.99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893</v>
      </c>
      <c r="Z326" s="84">
        <f t="shared" si="446"/>
        <v>49.09</v>
      </c>
      <c r="AA326" s="276">
        <f t="shared" si="446"/>
        <v>893</v>
      </c>
      <c r="AB326" s="84">
        <f t="shared" si="446"/>
        <v>49.09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916</v>
      </c>
      <c r="D332" s="18">
        <v>58.85</v>
      </c>
      <c r="E332" s="17">
        <f t="shared" ref="E332:F332" si="449">C332</f>
        <v>916</v>
      </c>
      <c r="F332" s="18">
        <f t="shared" si="449"/>
        <v>58.85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905</v>
      </c>
      <c r="Q332" s="18">
        <v>58.4</v>
      </c>
      <c r="R332" s="92">
        <f>P332</f>
        <v>905</v>
      </c>
      <c r="S332" s="18">
        <f>L332+Q332</f>
        <v>58.4</v>
      </c>
      <c r="T332" s="16"/>
      <c r="U332" s="18"/>
      <c r="V332" s="16"/>
      <c r="W332" s="18"/>
      <c r="X332" s="21"/>
      <c r="Y332" s="14">
        <v>905</v>
      </c>
      <c r="Z332" s="18">
        <v>58.4</v>
      </c>
      <c r="AA332" s="14">
        <f>Y332</f>
        <v>905</v>
      </c>
      <c r="AB332" s="18">
        <f>U332+Z332</f>
        <v>58.4</v>
      </c>
    </row>
    <row r="333" spans="1:29" s="50" customFormat="1">
      <c r="A333" s="46"/>
      <c r="B333" s="82" t="s">
        <v>106</v>
      </c>
      <c r="C333" s="83">
        <f>C332</f>
        <v>916</v>
      </c>
      <c r="D333" s="84">
        <f>D332</f>
        <v>58.85</v>
      </c>
      <c r="E333" s="83">
        <f>E332</f>
        <v>916</v>
      </c>
      <c r="F333" s="84">
        <f>F332</f>
        <v>58.85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905</v>
      </c>
      <c r="Q333" s="84">
        <f t="shared" si="452"/>
        <v>58.4</v>
      </c>
      <c r="R333" s="276">
        <f t="shared" si="452"/>
        <v>905</v>
      </c>
      <c r="S333" s="84">
        <f t="shared" si="452"/>
        <v>58.4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905</v>
      </c>
      <c r="Z333" s="84">
        <f>Z332</f>
        <v>58.4</v>
      </c>
      <c r="AA333" s="276">
        <f>AA332</f>
        <v>905</v>
      </c>
      <c r="AB333" s="84">
        <f>AB332</f>
        <v>58.4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982</v>
      </c>
      <c r="D336" s="18">
        <v>29.46</v>
      </c>
      <c r="E336" s="17">
        <f>C336</f>
        <v>982</v>
      </c>
      <c r="F336" s="18">
        <f>D336</f>
        <v>29.46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940</v>
      </c>
      <c r="Q336" s="18">
        <f>O336*P336</f>
        <v>28.2</v>
      </c>
      <c r="R336" s="92">
        <f>P336</f>
        <v>940</v>
      </c>
      <c r="S336" s="18">
        <f>L336+Q336</f>
        <v>28.2</v>
      </c>
      <c r="T336" s="16"/>
      <c r="U336" s="18"/>
      <c r="V336" s="16"/>
      <c r="W336" s="18"/>
      <c r="X336" s="21">
        <v>0.03</v>
      </c>
      <c r="Y336" s="14">
        <v>855</v>
      </c>
      <c r="Z336" s="18">
        <f t="shared" ref="Z336" si="454">X336*Y336</f>
        <v>25.65</v>
      </c>
      <c r="AA336" s="14">
        <f t="shared" ref="AA336" si="455">Y336</f>
        <v>855</v>
      </c>
      <c r="AB336" s="18">
        <f t="shared" ref="AB336" si="456">U336+Z336</f>
        <v>25.65</v>
      </c>
    </row>
    <row r="337" spans="1:28" s="50" customFormat="1">
      <c r="A337" s="46"/>
      <c r="B337" s="82" t="s">
        <v>106</v>
      </c>
      <c r="C337" s="83">
        <f>C336</f>
        <v>982</v>
      </c>
      <c r="D337" s="84">
        <f>D336</f>
        <v>29.46</v>
      </c>
      <c r="E337" s="83">
        <f>E336</f>
        <v>982</v>
      </c>
      <c r="F337" s="84">
        <f>F336</f>
        <v>29.46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940</v>
      </c>
      <c r="Q337" s="84">
        <f t="shared" si="459"/>
        <v>28.2</v>
      </c>
      <c r="R337" s="276">
        <f t="shared" si="459"/>
        <v>940</v>
      </c>
      <c r="S337" s="84">
        <f t="shared" si="459"/>
        <v>28.2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855</v>
      </c>
      <c r="Z337" s="84">
        <f t="shared" si="461"/>
        <v>25.65</v>
      </c>
      <c r="AA337" s="276">
        <f t="shared" si="461"/>
        <v>855</v>
      </c>
      <c r="AB337" s="84">
        <f t="shared" si="461"/>
        <v>25.65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4878</v>
      </c>
      <c r="D346" s="18">
        <v>14.634</v>
      </c>
      <c r="E346" s="17">
        <v>4386</v>
      </c>
      <c r="F346" s="18">
        <v>13.157999999999999</v>
      </c>
      <c r="G346" s="8">
        <f>E346/C346*100</f>
        <v>89.913899138991397</v>
      </c>
      <c r="H346" s="18">
        <f>F346/D346*100</f>
        <v>89.913899138991383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5442</v>
      </c>
      <c r="Q346" s="18">
        <f>O346*P346</f>
        <v>16.326000000000001</v>
      </c>
      <c r="R346" s="92">
        <f>P346</f>
        <v>5442</v>
      </c>
      <c r="S346" s="18">
        <f>L346+Q346</f>
        <v>16.326000000000001</v>
      </c>
      <c r="T346" s="16"/>
      <c r="U346" s="18"/>
      <c r="V346" s="16"/>
      <c r="W346" s="18"/>
      <c r="X346" s="21">
        <v>3.0000000000000001E-3</v>
      </c>
      <c r="Y346" s="14">
        <v>4824</v>
      </c>
      <c r="Z346" s="18">
        <f t="shared" ref="Z346" si="469">X346*Y346</f>
        <v>14.472</v>
      </c>
      <c r="AA346" s="14">
        <f t="shared" ref="AA346" si="470">Y346</f>
        <v>4824</v>
      </c>
      <c r="AB346" s="18">
        <f t="shared" ref="AB346" si="471">U346+Z346</f>
        <v>14.472</v>
      </c>
    </row>
    <row r="347" spans="1:28" s="50" customFormat="1">
      <c r="A347" s="46"/>
      <c r="B347" s="47" t="s">
        <v>104</v>
      </c>
      <c r="C347" s="48">
        <f>C346</f>
        <v>4878</v>
      </c>
      <c r="D347" s="49">
        <f>D346</f>
        <v>14.634</v>
      </c>
      <c r="E347" s="48">
        <f>E346</f>
        <v>4386</v>
      </c>
      <c r="F347" s="49">
        <f>F346</f>
        <v>13.157999999999999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5442</v>
      </c>
      <c r="Q347" s="49">
        <f t="shared" si="474"/>
        <v>16.326000000000001</v>
      </c>
      <c r="R347" s="286">
        <f t="shared" si="474"/>
        <v>5442</v>
      </c>
      <c r="S347" s="49">
        <f t="shared" si="474"/>
        <v>16.326000000000001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4824</v>
      </c>
      <c r="Z347" s="49">
        <f>Z346</f>
        <v>14.472</v>
      </c>
      <c r="AA347" s="286">
        <f>AA346</f>
        <v>4824</v>
      </c>
      <c r="AB347" s="49">
        <f>AB346</f>
        <v>14.472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14.86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14.86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14.86</v>
      </c>
      <c r="T350" s="16">
        <v>0</v>
      </c>
      <c r="U350" s="18">
        <v>14.86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14.86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>
        <v>37.409999999999997</v>
      </c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>
        <f t="shared" si="486"/>
        <v>0</v>
      </c>
      <c r="I354" s="16"/>
      <c r="J354" s="20"/>
      <c r="K354" s="16">
        <v>0</v>
      </c>
      <c r="L354" s="18">
        <v>37.409999999999997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37.409999999999997</v>
      </c>
      <c r="T354" s="16">
        <v>0</v>
      </c>
      <c r="U354" s="18">
        <v>37.409999999999997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37.409999999999997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492.91</v>
      </c>
      <c r="E355" s="17">
        <f t="shared" si="476"/>
        <v>0</v>
      </c>
      <c r="F355" s="18">
        <f t="shared" si="477"/>
        <v>246.07</v>
      </c>
      <c r="G355" s="8" t="e">
        <f t="shared" si="486"/>
        <v>#DIV/0!</v>
      </c>
      <c r="H355" s="18">
        <f t="shared" si="486"/>
        <v>49.921892434724384</v>
      </c>
      <c r="I355" s="16"/>
      <c r="J355" s="20"/>
      <c r="K355" s="16">
        <v>0</v>
      </c>
      <c r="L355" s="18">
        <v>246.84000000000003</v>
      </c>
      <c r="M355" s="16"/>
      <c r="N355" s="18"/>
      <c r="O355" s="138">
        <v>8.3000000000000007</v>
      </c>
      <c r="P355" s="92">
        <v>12</v>
      </c>
      <c r="Q355" s="18">
        <f t="shared" si="479"/>
        <v>99.600000000000009</v>
      </c>
      <c r="R355" s="92">
        <f t="shared" si="480"/>
        <v>12</v>
      </c>
      <c r="S355" s="18">
        <f t="shared" si="481"/>
        <v>346.44000000000005</v>
      </c>
      <c r="T355" s="16">
        <v>0</v>
      </c>
      <c r="U355" s="18">
        <v>246.84000000000003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246.84000000000003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151.58000000000001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151.58000000000001</v>
      </c>
      <c r="M356" s="16"/>
      <c r="N356" s="18"/>
      <c r="O356" s="138">
        <v>9.25</v>
      </c>
      <c r="P356" s="92">
        <v>5</v>
      </c>
      <c r="Q356" s="18">
        <f t="shared" si="479"/>
        <v>46.25</v>
      </c>
      <c r="R356" s="92">
        <f t="shared" si="480"/>
        <v>5</v>
      </c>
      <c r="S356" s="18">
        <f t="shared" si="481"/>
        <v>197.83</v>
      </c>
      <c r="T356" s="16">
        <v>0</v>
      </c>
      <c r="U356" s="18">
        <v>151.58000000000001</v>
      </c>
      <c r="V356" s="16"/>
      <c r="W356" s="18"/>
      <c r="X356" s="138">
        <v>9.25</v>
      </c>
      <c r="Y356" s="14">
        <v>5</v>
      </c>
      <c r="Z356" s="18">
        <f t="shared" si="482"/>
        <v>46.25</v>
      </c>
      <c r="AA356" s="14">
        <f t="shared" si="483"/>
        <v>5</v>
      </c>
      <c r="AB356" s="18">
        <f t="shared" si="484"/>
        <v>197.83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3</v>
      </c>
      <c r="D359" s="129">
        <v>5.85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3</v>
      </c>
      <c r="L359" s="129">
        <v>5.85</v>
      </c>
      <c r="M359" s="127"/>
      <c r="N359" s="129"/>
      <c r="O359" s="245">
        <v>2.1</v>
      </c>
      <c r="P359" s="92">
        <v>24</v>
      </c>
      <c r="Q359" s="18">
        <f t="shared" si="479"/>
        <v>50.400000000000006</v>
      </c>
      <c r="R359" s="92">
        <f t="shared" si="480"/>
        <v>24</v>
      </c>
      <c r="S359" s="18">
        <f t="shared" si="481"/>
        <v>56.250000000000007</v>
      </c>
      <c r="T359" s="127">
        <v>3</v>
      </c>
      <c r="U359" s="129">
        <v>5.85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5.85</v>
      </c>
    </row>
    <row r="360" spans="1:28">
      <c r="A360" s="8">
        <f t="shared" si="485"/>
        <v>23.110000000000003</v>
      </c>
      <c r="B360" s="16" t="s">
        <v>240</v>
      </c>
      <c r="C360" s="17">
        <v>1</v>
      </c>
      <c r="D360" s="18">
        <v>1.95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</v>
      </c>
      <c r="L360" s="18">
        <v>1.95</v>
      </c>
      <c r="M360" s="16"/>
      <c r="N360" s="18"/>
      <c r="O360" s="138">
        <v>2.1</v>
      </c>
      <c r="P360" s="92">
        <v>7</v>
      </c>
      <c r="Q360" s="18">
        <f t="shared" si="479"/>
        <v>14.700000000000001</v>
      </c>
      <c r="R360" s="92">
        <f t="shared" si="480"/>
        <v>7</v>
      </c>
      <c r="S360" s="18">
        <f t="shared" si="481"/>
        <v>16.650000000000002</v>
      </c>
      <c r="T360" s="16">
        <v>1</v>
      </c>
      <c r="U360" s="18">
        <v>1.95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1.95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39</v>
      </c>
      <c r="Q361" s="18">
        <f t="shared" si="479"/>
        <v>42.900000000000006</v>
      </c>
      <c r="R361" s="92">
        <f t="shared" si="480"/>
        <v>39</v>
      </c>
      <c r="S361" s="18">
        <f t="shared" si="481"/>
        <v>42.900000000000006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129</v>
      </c>
      <c r="D364" s="129">
        <v>154.80000000000001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129</v>
      </c>
      <c r="L364" s="129">
        <v>154.80000000000001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154.80000000000001</v>
      </c>
      <c r="T364" s="127">
        <v>129</v>
      </c>
      <c r="U364" s="129">
        <v>154.80000000000001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154.80000000000001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24.4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24.4</v>
      </c>
      <c r="M367" s="183"/>
      <c r="N367" s="185"/>
      <c r="O367" s="242">
        <v>8.3000000000000007</v>
      </c>
      <c r="P367" s="92">
        <v>4</v>
      </c>
      <c r="Q367" s="18">
        <f t="shared" si="479"/>
        <v>33.200000000000003</v>
      </c>
      <c r="R367" s="92">
        <f t="shared" si="480"/>
        <v>4</v>
      </c>
      <c r="S367" s="18">
        <f t="shared" si="481"/>
        <v>57.6</v>
      </c>
      <c r="T367" s="183">
        <v>0</v>
      </c>
      <c r="U367" s="185">
        <v>24.4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24.4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>
        <v>1</v>
      </c>
      <c r="Q368" s="18">
        <f t="shared" si="479"/>
        <v>8.3000000000000007</v>
      </c>
      <c r="R368" s="92">
        <f t="shared" si="480"/>
        <v>1</v>
      </c>
      <c r="S368" s="18">
        <f t="shared" si="481"/>
        <v>8.3000000000000007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43</v>
      </c>
      <c r="Q370" s="18">
        <f>O370*P370</f>
        <v>11.18</v>
      </c>
      <c r="R370" s="92">
        <f>P370</f>
        <v>43</v>
      </c>
      <c r="S370" s="18">
        <f>L370+Q370</f>
        <v>11.18</v>
      </c>
      <c r="T370" s="24">
        <v>0</v>
      </c>
      <c r="U370" s="26">
        <v>0</v>
      </c>
      <c r="V370" s="24"/>
      <c r="W370" s="26"/>
      <c r="X370" s="244">
        <v>0.26</v>
      </c>
      <c r="Y370" s="14">
        <v>43</v>
      </c>
      <c r="Z370" s="18">
        <f t="shared" si="482"/>
        <v>11.18</v>
      </c>
      <c r="AA370" s="14">
        <f t="shared" si="483"/>
        <v>43</v>
      </c>
      <c r="AB370" s="18">
        <f t="shared" si="484"/>
        <v>11.18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6</v>
      </c>
      <c r="Q381" s="18">
        <f t="shared" si="487"/>
        <v>186</v>
      </c>
      <c r="R381" s="92">
        <f t="shared" si="488"/>
        <v>6</v>
      </c>
      <c r="S381" s="18">
        <f t="shared" si="489"/>
        <v>186</v>
      </c>
      <c r="T381" s="263">
        <v>0</v>
      </c>
      <c r="U381" s="265">
        <v>0</v>
      </c>
      <c r="V381" s="263"/>
      <c r="W381" s="265"/>
      <c r="X381" s="268">
        <v>31</v>
      </c>
      <c r="Y381" s="14">
        <v>5</v>
      </c>
      <c r="Z381" s="18">
        <f t="shared" si="482"/>
        <v>155</v>
      </c>
      <c r="AA381" s="14">
        <f t="shared" si="483"/>
        <v>5</v>
      </c>
      <c r="AB381" s="18">
        <f t="shared" si="484"/>
        <v>155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/>
      <c r="Q383" s="18">
        <f t="shared" si="487"/>
        <v>0</v>
      </c>
      <c r="R383" s="92">
        <f t="shared" si="488"/>
        <v>0</v>
      </c>
      <c r="S383" s="18">
        <f t="shared" si="489"/>
        <v>0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133</v>
      </c>
      <c r="D384" s="84">
        <f>SUM(D350:D383)</f>
        <v>883.7600000000001</v>
      </c>
      <c r="E384" s="83">
        <f>SUM(E350:E383)</f>
        <v>0</v>
      </c>
      <c r="F384" s="84">
        <f>SUM(F350:F383)</f>
        <v>246.07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133</v>
      </c>
      <c r="L384" s="84">
        <f t="shared" si="490"/>
        <v>637.69000000000005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141</v>
      </c>
      <c r="Q384" s="84">
        <f t="shared" si="491"/>
        <v>492.53000000000003</v>
      </c>
      <c r="R384" s="276">
        <f t="shared" si="491"/>
        <v>141</v>
      </c>
      <c r="S384" s="84">
        <f t="shared" si="491"/>
        <v>1130.22</v>
      </c>
      <c r="T384" s="83">
        <f t="shared" si="491"/>
        <v>133</v>
      </c>
      <c r="U384" s="84">
        <f t="shared" si="491"/>
        <v>637.69000000000005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53</v>
      </c>
      <c r="Z384" s="84">
        <f t="shared" si="492"/>
        <v>212.43</v>
      </c>
      <c r="AA384" s="276">
        <f t="shared" si="492"/>
        <v>53</v>
      </c>
      <c r="AB384" s="84">
        <f t="shared" si="492"/>
        <v>850.12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274.33776999999998</v>
      </c>
      <c r="R388" s="92"/>
      <c r="S388" s="18">
        <f>Q388</f>
        <v>274.33776999999998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274.33776999999998</v>
      </c>
      <c r="R391" s="276">
        <f t="shared" si="500"/>
        <v>0</v>
      </c>
      <c r="S391" s="84">
        <f t="shared" si="500"/>
        <v>274.33776999999998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33.299999999999997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925</v>
      </c>
      <c r="Q393" s="129">
        <v>34.450000000000003</v>
      </c>
      <c r="R393" s="92">
        <f>P393</f>
        <v>925</v>
      </c>
      <c r="S393" s="18">
        <f>Q393</f>
        <v>34.450000000000003</v>
      </c>
      <c r="T393" s="127"/>
      <c r="U393" s="129"/>
      <c r="V393" s="127"/>
      <c r="W393" s="129"/>
      <c r="X393" s="131"/>
      <c r="Y393" s="108">
        <v>925</v>
      </c>
      <c r="Z393" s="129">
        <v>34.450000000000003</v>
      </c>
      <c r="AA393" s="14">
        <f t="shared" ref="AA393:AA396" si="503">Y393</f>
        <v>925</v>
      </c>
      <c r="AB393" s="18">
        <f t="shared" ref="AB393:AB396" si="504">U393+Z393</f>
        <v>34.450000000000003</v>
      </c>
    </row>
    <row r="394" spans="1:29">
      <c r="A394" s="126"/>
      <c r="B394" s="127" t="s">
        <v>172</v>
      </c>
      <c r="C394" s="128"/>
      <c r="D394" s="129">
        <v>6.34</v>
      </c>
      <c r="E394" s="189">
        <v>33825</v>
      </c>
      <c r="F394" s="129">
        <v>2.0299999999999998</v>
      </c>
      <c r="G394" s="8" t="e">
        <f t="shared" si="502"/>
        <v>#DIV/0!</v>
      </c>
      <c r="H394" s="18">
        <f t="shared" si="502"/>
        <v>32.018927444794947</v>
      </c>
      <c r="I394" s="127"/>
      <c r="J394" s="130"/>
      <c r="K394" s="127"/>
      <c r="L394" s="129"/>
      <c r="M394" s="127"/>
      <c r="N394" s="129"/>
      <c r="O394" s="131"/>
      <c r="P394" s="277">
        <v>8623</v>
      </c>
      <c r="Q394" s="129">
        <v>10.348000000000001</v>
      </c>
      <c r="R394" s="92">
        <f t="shared" ref="R394:R396" si="505">P394</f>
        <v>8623</v>
      </c>
      <c r="S394" s="18">
        <f t="shared" ref="S394:S396" si="506">Q394</f>
        <v>10.348000000000001</v>
      </c>
      <c r="T394" s="127"/>
      <c r="U394" s="129"/>
      <c r="V394" s="127"/>
      <c r="W394" s="129"/>
      <c r="X394" s="131"/>
      <c r="Y394" s="108">
        <v>8623</v>
      </c>
      <c r="Z394" s="129">
        <v>10.348000000000001</v>
      </c>
      <c r="AA394" s="14">
        <f t="shared" si="503"/>
        <v>8623</v>
      </c>
      <c r="AB394" s="18">
        <f t="shared" si="504"/>
        <v>10.348000000000001</v>
      </c>
    </row>
    <row r="395" spans="1:29">
      <c r="A395" s="126"/>
      <c r="B395" s="127" t="s">
        <v>173</v>
      </c>
      <c r="C395" s="128"/>
      <c r="D395" s="129">
        <v>54.64</v>
      </c>
      <c r="E395" s="189">
        <v>21509</v>
      </c>
      <c r="F395" s="129">
        <v>1.72</v>
      </c>
      <c r="G395" s="8" t="e">
        <f t="shared" si="502"/>
        <v>#DIV/0!</v>
      </c>
      <c r="H395" s="18">
        <f t="shared" si="502"/>
        <v>3.1478770131771596</v>
      </c>
      <c r="I395" s="127"/>
      <c r="J395" s="130"/>
      <c r="K395" s="127"/>
      <c r="L395" s="129"/>
      <c r="M395" s="127"/>
      <c r="N395" s="129"/>
      <c r="O395" s="131"/>
      <c r="P395" s="277">
        <v>234</v>
      </c>
      <c r="Q395" s="129">
        <v>66.400000000000006</v>
      </c>
      <c r="R395" s="92">
        <f t="shared" si="505"/>
        <v>234</v>
      </c>
      <c r="S395" s="18">
        <f t="shared" si="506"/>
        <v>66.400000000000006</v>
      </c>
      <c r="T395" s="127"/>
      <c r="U395" s="129"/>
      <c r="V395" s="127"/>
      <c r="W395" s="129"/>
      <c r="X395" s="131"/>
      <c r="Y395" s="108">
        <v>234</v>
      </c>
      <c r="Z395" s="129">
        <v>66.400000000000006</v>
      </c>
      <c r="AA395" s="14">
        <f t="shared" si="503"/>
        <v>234</v>
      </c>
      <c r="AB395" s="18">
        <f t="shared" si="504"/>
        <v>66.400000000000006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40.56279885</v>
      </c>
      <c r="R396" s="92">
        <f t="shared" si="505"/>
        <v>0</v>
      </c>
      <c r="S396" s="18">
        <f t="shared" si="506"/>
        <v>40.56279885</v>
      </c>
      <c r="T396" s="16"/>
      <c r="U396" s="18"/>
      <c r="V396" s="16"/>
      <c r="W396" s="18"/>
      <c r="X396" s="21"/>
      <c r="Y396" s="14"/>
      <c r="Z396" s="18">
        <v>26</v>
      </c>
      <c r="AA396" s="14">
        <f t="shared" si="503"/>
        <v>0</v>
      </c>
      <c r="AB396" s="18">
        <f t="shared" si="504"/>
        <v>26</v>
      </c>
    </row>
    <row r="397" spans="1:29" s="50" customFormat="1">
      <c r="A397" s="46"/>
      <c r="B397" s="82" t="s">
        <v>106</v>
      </c>
      <c r="C397" s="83"/>
      <c r="D397" s="84">
        <f>SUM(D393:D396)</f>
        <v>118.11199999999999</v>
      </c>
      <c r="E397" s="83">
        <f>SUM(E393:E396)</f>
        <v>55334</v>
      </c>
      <c r="F397" s="84">
        <f>SUM(F393:F396)</f>
        <v>3.75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9782</v>
      </c>
      <c r="Q397" s="84">
        <f t="shared" si="508"/>
        <v>151.76079885000001</v>
      </c>
      <c r="R397" s="276">
        <f t="shared" si="508"/>
        <v>9782</v>
      </c>
      <c r="S397" s="84">
        <f t="shared" si="508"/>
        <v>151.76079885000001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9782</v>
      </c>
      <c r="Z397" s="84">
        <f>SUM(Z393:Z396)</f>
        <v>137.19800000000001</v>
      </c>
      <c r="AA397" s="276">
        <f>SUM(AA393:AA396)</f>
        <v>9782</v>
      </c>
      <c r="AB397" s="84">
        <f>SUM(AB393:AB396)</f>
        <v>137.19800000000001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4426.3365000000003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3421.0183999999999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133</v>
      </c>
      <c r="L398" s="84">
        <f>SUM(L21+L44+L52+L76+L86+L109+L117+L141+L147+L149+L156+L162+L168+L174+L180+L186+L192+L206+L212+L216+L237+L258+L283+L297+L306+L311+L315+L322+L326+L330+L333+L337+L343+L347+L384+L391+L397)</f>
        <v>637.69000000000005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127206</v>
      </c>
      <c r="Q398" s="84">
        <f>SUM(Q21+Q44+Q52+Q76+Q86+Q109+Q117+Q141+Q147+Q149+Q156+Q162+Q168+Q174+Q180+Q186+Q192+Q206+Q212+Q216+Q237+Q258+Q283+Q297+Q306+Q311+Q315+Q322+Q326+Q330+Q333+Q337+Q343+Q347+Q384+Q391+Q397)</f>
        <v>4733.8707688500008</v>
      </c>
      <c r="R398" s="276">
        <f>R397+R391+R384+R347+R343+R337+R333+R330+R326+R322+R315+R311+R306+R297+R283+R260+R216+R212+R206+R193+R147+R143+R78</f>
        <v>127206</v>
      </c>
      <c r="S398" s="84">
        <f>SUM(S21+S44+S52+S76+S86+S109+S117+S141+S147+S149+S156+S162+S168+S174+S180+S186+S192+S206+S212+S216+S237+S258+S283+S297+S306+S311+S315+S322+S326+S330+S333+S337+S343+S347+S384+S391+S397)</f>
        <v>5371.5607688500004</v>
      </c>
      <c r="T398" s="83">
        <f>T397+T391+T384+T347+T343+T337+T333+T330+T326+T322+T315+T311+T306+T297+T283+T260+T216+T212+T206+T193+T147+T143+T78</f>
        <v>133</v>
      </c>
      <c r="U398" s="84">
        <f>SUM(U21+U44+U52+U76+U86+U109+U117+U141+U147+U149+U156+U162+U168+U174+U180+U186+U192+U206+U212+U216+U237+U258+U283+U297+U306+U311+U315+U322+U326+U330+U333+U337+U343+U347+U384+U391+U397)</f>
        <v>637.69000000000005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126401</v>
      </c>
      <c r="Z398" s="84">
        <f>SUM(Z21+Z44+Z52+Z76+Z86+Z109+Z117+Z141+Z147+Z149+Z156+Z162+Z168+Z174+Z180+Z186+Z192+Z206+Z212+Z216+Z237+Z258+Z283+Z297+Z306+Z311+Z315+Z322+Z326+Z330+Z333+Z337+Z343+Z347+Z384+Z391+Z397)</f>
        <v>4259.7542000000012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126401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4897.4442000000008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9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9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9" s="50" customFormat="1">
      <c r="A403" s="46"/>
      <c r="B403" s="82" t="s">
        <v>272</v>
      </c>
      <c r="C403" s="83">
        <f>C402+C398</f>
        <v>0</v>
      </c>
      <c r="D403" s="84">
        <f>D398</f>
        <v>4426.3365000000003</v>
      </c>
      <c r="E403" s="82"/>
      <c r="F403" s="84">
        <f>F398</f>
        <v>3421.0183999999999</v>
      </c>
      <c r="G403" s="82"/>
      <c r="H403" s="82"/>
      <c r="I403" s="82"/>
      <c r="J403" s="84">
        <f>J398</f>
        <v>0</v>
      </c>
      <c r="K403" s="83"/>
      <c r="L403" s="84">
        <f>L398</f>
        <v>637.69000000000005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4733.8707688500008</v>
      </c>
      <c r="R403" s="276"/>
      <c r="S403" s="84">
        <f>S398</f>
        <v>5371.5607688500004</v>
      </c>
      <c r="T403" s="83"/>
      <c r="U403" s="84">
        <f>U398</f>
        <v>637.69000000000005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4259.7542000000012</v>
      </c>
      <c r="AA403" s="276"/>
      <c r="AB403" s="84">
        <f>AB398</f>
        <v>4897.4442000000008</v>
      </c>
    </row>
    <row r="404" spans="1:29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9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9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9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5</v>
      </c>
      <c r="Q407" s="18">
        <f>O407*P407</f>
        <v>1350</v>
      </c>
      <c r="R407" s="92">
        <f>P407</f>
        <v>5</v>
      </c>
      <c r="S407" s="18">
        <f>L407+Q407</f>
        <v>1350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9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9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9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9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9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18</v>
      </c>
      <c r="Q412" s="18">
        <f t="shared" si="512"/>
        <v>54</v>
      </c>
      <c r="R412" s="92">
        <f t="shared" si="513"/>
        <v>18</v>
      </c>
      <c r="S412" s="18">
        <f t="shared" si="514"/>
        <v>54</v>
      </c>
      <c r="T412" s="22"/>
      <c r="U412" s="18"/>
      <c r="V412" s="22"/>
      <c r="W412" s="18"/>
      <c r="X412" s="21">
        <v>3</v>
      </c>
      <c r="Y412" s="14">
        <v>5</v>
      </c>
      <c r="Z412" s="18">
        <f t="shared" si="515"/>
        <v>15</v>
      </c>
      <c r="AA412" s="14">
        <f t="shared" si="516"/>
        <v>5</v>
      </c>
      <c r="AB412" s="18">
        <f t="shared" si="517"/>
        <v>15</v>
      </c>
    </row>
    <row r="413" spans="1:29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18</v>
      </c>
      <c r="Q413" s="18">
        <f t="shared" si="512"/>
        <v>63</v>
      </c>
      <c r="R413" s="92">
        <f t="shared" si="513"/>
        <v>18</v>
      </c>
      <c r="S413" s="18">
        <f t="shared" si="514"/>
        <v>63</v>
      </c>
      <c r="T413" s="22"/>
      <c r="U413" s="18"/>
      <c r="V413" s="22"/>
      <c r="W413" s="18"/>
      <c r="X413" s="21">
        <v>3.5</v>
      </c>
      <c r="Y413" s="14">
        <v>5</v>
      </c>
      <c r="Z413" s="18">
        <f t="shared" si="515"/>
        <v>17.5</v>
      </c>
      <c r="AA413" s="14">
        <f t="shared" si="516"/>
        <v>5</v>
      </c>
      <c r="AB413" s="18">
        <f t="shared" si="517"/>
        <v>17.5</v>
      </c>
    </row>
    <row r="414" spans="1:29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5</v>
      </c>
      <c r="Q414" s="18">
        <f t="shared" si="512"/>
        <v>3.75</v>
      </c>
      <c r="R414" s="92">
        <f t="shared" si="513"/>
        <v>5</v>
      </c>
      <c r="S414" s="18">
        <f t="shared" si="514"/>
        <v>3.75</v>
      </c>
      <c r="T414" s="22"/>
      <c r="U414" s="18"/>
      <c r="V414" s="22"/>
      <c r="W414" s="18"/>
      <c r="X414" s="21">
        <v>0.75</v>
      </c>
      <c r="Y414" s="14">
        <v>5</v>
      </c>
      <c r="Z414" s="18">
        <f t="shared" si="515"/>
        <v>3.75</v>
      </c>
      <c r="AA414" s="14">
        <f t="shared" si="516"/>
        <v>5</v>
      </c>
      <c r="AB414" s="18">
        <f t="shared" si="517"/>
        <v>3.75</v>
      </c>
    </row>
    <row r="415" spans="1:29">
      <c r="A415" s="8">
        <f t="shared" si="518"/>
        <v>26.090000000000014</v>
      </c>
      <c r="B415" s="22" t="s">
        <v>34</v>
      </c>
      <c r="C415" s="17">
        <v>1</v>
      </c>
      <c r="D415" s="18">
        <v>0.9</v>
      </c>
      <c r="E415" s="17">
        <f>C415</f>
        <v>1</v>
      </c>
      <c r="F415" s="18">
        <f>D415</f>
        <v>0.9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3</v>
      </c>
      <c r="Q415" s="18">
        <f t="shared" si="512"/>
        <v>2.7</v>
      </c>
      <c r="R415" s="92">
        <f t="shared" si="513"/>
        <v>3</v>
      </c>
      <c r="S415" s="18">
        <f t="shared" si="514"/>
        <v>2.7</v>
      </c>
      <c r="T415" s="22"/>
      <c r="U415" s="18"/>
      <c r="V415" s="22"/>
      <c r="W415" s="18"/>
      <c r="X415" s="21">
        <v>0.9</v>
      </c>
      <c r="Y415" s="14">
        <v>3</v>
      </c>
      <c r="Z415" s="18">
        <f t="shared" si="515"/>
        <v>2.7</v>
      </c>
      <c r="AA415" s="14">
        <f t="shared" si="516"/>
        <v>3</v>
      </c>
      <c r="AB415" s="18">
        <f t="shared" si="517"/>
        <v>2.7</v>
      </c>
      <c r="AC415" s="1">
        <f>X415*3*150</f>
        <v>405</v>
      </c>
    </row>
    <row r="416" spans="1:29" s="50" customFormat="1">
      <c r="A416" s="46"/>
      <c r="B416" s="89" t="s">
        <v>282</v>
      </c>
      <c r="C416" s="83">
        <f>SUM(C407:C415)</f>
        <v>1</v>
      </c>
      <c r="D416" s="84">
        <f>SUM(D407:D415)</f>
        <v>0.9</v>
      </c>
      <c r="E416" s="83">
        <f>SUM(E407:E415)</f>
        <v>1</v>
      </c>
      <c r="F416" s="84">
        <f>SUM(F407:F415)</f>
        <v>0.9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1473.45</v>
      </c>
      <c r="R416" s="276"/>
      <c r="S416" s="84">
        <f>SUM(S407:S415)</f>
        <v>1473.45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578.95000000000005</v>
      </c>
      <c r="AA416" s="276"/>
      <c r="AB416" s="84">
        <f>SUM(AB407:AB415)</f>
        <v>578.95000000000005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1560</v>
      </c>
      <c r="D418" s="53">
        <v>280.8</v>
      </c>
      <c r="E418" s="17">
        <f t="shared" ref="E418:F439" si="520">C418</f>
        <v>1560</v>
      </c>
      <c r="F418" s="18">
        <f t="shared" si="520"/>
        <v>280.8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2160</v>
      </c>
      <c r="Q418" s="18">
        <f t="shared" ref="Q418:Q439" si="522">O418*P418</f>
        <v>388.8</v>
      </c>
      <c r="R418" s="92">
        <f t="shared" ref="R418:R439" si="523">P418</f>
        <v>2160</v>
      </c>
      <c r="S418" s="18">
        <f t="shared" ref="S418:S439" si="524">L418+Q418</f>
        <v>388.8</v>
      </c>
      <c r="T418" s="51"/>
      <c r="U418" s="53"/>
      <c r="V418" s="51"/>
      <c r="W418" s="53"/>
      <c r="X418" s="250">
        <v>0.18</v>
      </c>
      <c r="Y418" s="312">
        <f>1590+400</f>
        <v>1990</v>
      </c>
      <c r="Z418" s="18">
        <f t="shared" ref="Z418:Z439" si="525">X418*Y418</f>
        <v>358.2</v>
      </c>
      <c r="AA418" s="14">
        <f t="shared" ref="AA418:AA439" si="526">Y418</f>
        <v>1990</v>
      </c>
      <c r="AB418" s="18">
        <f t="shared" ref="AB418:AB439" si="527">U418+Z418</f>
        <v>358.2</v>
      </c>
    </row>
    <row r="419" spans="1:28">
      <c r="A419" s="206">
        <f>+A418+0.01</f>
        <v>26.110000000000003</v>
      </c>
      <c r="B419" s="51" t="s">
        <v>285</v>
      </c>
      <c r="C419" s="52">
        <v>1560</v>
      </c>
      <c r="D419" s="53">
        <v>18.72</v>
      </c>
      <c r="E419" s="17">
        <f t="shared" si="520"/>
        <v>1560</v>
      </c>
      <c r="F419" s="18">
        <f t="shared" si="520"/>
        <v>18.72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2160</v>
      </c>
      <c r="Q419" s="18">
        <f t="shared" si="522"/>
        <v>25.92</v>
      </c>
      <c r="R419" s="92">
        <f t="shared" si="523"/>
        <v>2160</v>
      </c>
      <c r="S419" s="18">
        <f t="shared" si="524"/>
        <v>25.92</v>
      </c>
      <c r="T419" s="51"/>
      <c r="U419" s="53"/>
      <c r="V419" s="51"/>
      <c r="W419" s="53"/>
      <c r="X419" s="250">
        <v>1.2E-2</v>
      </c>
      <c r="Y419" s="312">
        <v>1990</v>
      </c>
      <c r="Z419" s="18">
        <f t="shared" si="525"/>
        <v>23.88</v>
      </c>
      <c r="AA419" s="14">
        <f t="shared" si="526"/>
        <v>1990</v>
      </c>
      <c r="AB419" s="18">
        <f t="shared" si="527"/>
        <v>23.88</v>
      </c>
    </row>
    <row r="420" spans="1:28" ht="47.25">
      <c r="A420" s="206">
        <f>+A419+0.01</f>
        <v>26.120000000000005</v>
      </c>
      <c r="B420" s="51" t="s">
        <v>286</v>
      </c>
      <c r="C420" s="52">
        <v>1560</v>
      </c>
      <c r="D420" s="53">
        <v>15.6</v>
      </c>
      <c r="E420" s="17">
        <f t="shared" si="520"/>
        <v>1560</v>
      </c>
      <c r="F420" s="18">
        <f t="shared" si="520"/>
        <v>15.6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2160</v>
      </c>
      <c r="Q420" s="18">
        <f t="shared" si="522"/>
        <v>21.6</v>
      </c>
      <c r="R420" s="92">
        <f t="shared" si="523"/>
        <v>2160</v>
      </c>
      <c r="S420" s="18">
        <f t="shared" si="524"/>
        <v>21.6</v>
      </c>
      <c r="T420" s="51"/>
      <c r="U420" s="53"/>
      <c r="V420" s="51"/>
      <c r="W420" s="53"/>
      <c r="X420" s="250">
        <v>0.01</v>
      </c>
      <c r="Y420" s="312">
        <v>1990</v>
      </c>
      <c r="Z420" s="18">
        <f t="shared" si="525"/>
        <v>19.900000000000002</v>
      </c>
      <c r="AA420" s="14">
        <f t="shared" si="526"/>
        <v>1990</v>
      </c>
      <c r="AB420" s="18">
        <f t="shared" si="527"/>
        <v>19.900000000000002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13</v>
      </c>
      <c r="D422" s="18">
        <v>39</v>
      </c>
      <c r="E422" s="17">
        <f t="shared" si="520"/>
        <v>13</v>
      </c>
      <c r="F422" s="18">
        <f t="shared" si="520"/>
        <v>39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18</v>
      </c>
      <c r="Q422" s="18">
        <f t="shared" si="522"/>
        <v>54</v>
      </c>
      <c r="R422" s="92">
        <f t="shared" si="523"/>
        <v>18</v>
      </c>
      <c r="S422" s="18">
        <f t="shared" si="524"/>
        <v>54</v>
      </c>
      <c r="T422" s="22"/>
      <c r="U422" s="18"/>
      <c r="V422" s="22"/>
      <c r="W422" s="18"/>
      <c r="X422" s="21">
        <v>3</v>
      </c>
      <c r="Y422" s="14">
        <v>18</v>
      </c>
      <c r="Z422" s="18">
        <f t="shared" si="525"/>
        <v>54</v>
      </c>
      <c r="AA422" s="14">
        <f t="shared" si="526"/>
        <v>18</v>
      </c>
      <c r="AB422" s="18">
        <f t="shared" si="527"/>
        <v>54</v>
      </c>
    </row>
    <row r="423" spans="1:28" ht="31.5">
      <c r="A423" s="206" t="s">
        <v>43</v>
      </c>
      <c r="B423" s="22" t="s">
        <v>77</v>
      </c>
      <c r="C423" s="17">
        <v>13</v>
      </c>
      <c r="D423" s="18">
        <v>39</v>
      </c>
      <c r="E423" s="17">
        <f t="shared" si="520"/>
        <v>13</v>
      </c>
      <c r="F423" s="18">
        <f t="shared" si="520"/>
        <v>39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18</v>
      </c>
      <c r="Q423" s="18">
        <f t="shared" si="522"/>
        <v>54</v>
      </c>
      <c r="R423" s="92">
        <f t="shared" si="523"/>
        <v>18</v>
      </c>
      <c r="S423" s="18">
        <f t="shared" si="524"/>
        <v>54</v>
      </c>
      <c r="T423" s="22"/>
      <c r="U423" s="18"/>
      <c r="V423" s="22"/>
      <c r="W423" s="18"/>
      <c r="X423" s="21">
        <v>3</v>
      </c>
      <c r="Y423" s="14">
        <v>18</v>
      </c>
      <c r="Z423" s="18">
        <f t="shared" si="525"/>
        <v>54</v>
      </c>
      <c r="AA423" s="14">
        <f t="shared" si="526"/>
        <v>18</v>
      </c>
      <c r="AB423" s="18">
        <f t="shared" si="527"/>
        <v>54</v>
      </c>
    </row>
    <row r="424" spans="1:28" ht="31.5">
      <c r="A424" s="206" t="s">
        <v>45</v>
      </c>
      <c r="B424" s="22" t="s">
        <v>78</v>
      </c>
      <c r="C424" s="17">
        <v>13</v>
      </c>
      <c r="D424" s="18">
        <v>124.80000000000001</v>
      </c>
      <c r="E424" s="17">
        <f t="shared" si="520"/>
        <v>13</v>
      </c>
      <c r="F424" s="18">
        <f t="shared" si="520"/>
        <v>124.80000000000001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18</v>
      </c>
      <c r="Q424" s="18">
        <f t="shared" si="522"/>
        <v>172.79999999999998</v>
      </c>
      <c r="R424" s="92">
        <f t="shared" si="523"/>
        <v>18</v>
      </c>
      <c r="S424" s="18">
        <f t="shared" si="524"/>
        <v>172.79999999999998</v>
      </c>
      <c r="T424" s="22"/>
      <c r="U424" s="18"/>
      <c r="V424" s="22"/>
      <c r="W424" s="18"/>
      <c r="X424" s="21">
        <v>9.6</v>
      </c>
      <c r="Y424" s="14">
        <v>18</v>
      </c>
      <c r="Z424" s="18">
        <f t="shared" si="525"/>
        <v>172.79999999999998</v>
      </c>
      <c r="AA424" s="14">
        <f t="shared" si="526"/>
        <v>18</v>
      </c>
      <c r="AB424" s="18">
        <f t="shared" si="527"/>
        <v>172.79999999999998</v>
      </c>
    </row>
    <row r="425" spans="1:28" ht="63">
      <c r="A425" s="206" t="s">
        <v>47</v>
      </c>
      <c r="B425" s="22" t="s">
        <v>79</v>
      </c>
      <c r="C425" s="17">
        <v>1</v>
      </c>
      <c r="D425" s="18">
        <v>1.44</v>
      </c>
      <c r="E425" s="17">
        <f t="shared" si="520"/>
        <v>1</v>
      </c>
      <c r="F425" s="18">
        <f t="shared" si="520"/>
        <v>1.44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1</v>
      </c>
      <c r="Q425" s="18">
        <f t="shared" si="522"/>
        <v>1.44</v>
      </c>
      <c r="R425" s="92">
        <f t="shared" si="523"/>
        <v>1</v>
      </c>
      <c r="S425" s="18">
        <f t="shared" si="524"/>
        <v>1.44</v>
      </c>
      <c r="T425" s="22"/>
      <c r="U425" s="18"/>
      <c r="V425" s="22"/>
      <c r="W425" s="18"/>
      <c r="X425" s="21">
        <v>1.44</v>
      </c>
      <c r="Y425" s="14">
        <v>1</v>
      </c>
      <c r="Z425" s="18">
        <f t="shared" si="525"/>
        <v>1.44</v>
      </c>
      <c r="AA425" s="14">
        <f t="shared" si="526"/>
        <v>1</v>
      </c>
      <c r="AB425" s="18">
        <f t="shared" si="527"/>
        <v>1.44</v>
      </c>
    </row>
    <row r="426" spans="1:28" ht="31.5">
      <c r="A426" s="206" t="s">
        <v>49</v>
      </c>
      <c r="B426" s="22" t="s">
        <v>80</v>
      </c>
      <c r="C426" s="17">
        <v>13</v>
      </c>
      <c r="D426" s="18">
        <v>23.400000000000002</v>
      </c>
      <c r="E426" s="17">
        <f t="shared" si="520"/>
        <v>13</v>
      </c>
      <c r="F426" s="18">
        <f t="shared" si="520"/>
        <v>23.400000000000002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18</v>
      </c>
      <c r="Q426" s="18">
        <f t="shared" si="522"/>
        <v>32.4</v>
      </c>
      <c r="R426" s="92">
        <f t="shared" si="523"/>
        <v>18</v>
      </c>
      <c r="S426" s="18">
        <f t="shared" si="524"/>
        <v>32.4</v>
      </c>
      <c r="T426" s="22"/>
      <c r="U426" s="18"/>
      <c r="V426" s="22"/>
      <c r="W426" s="18"/>
      <c r="X426" s="21">
        <v>1.8</v>
      </c>
      <c r="Y426" s="14">
        <v>18</v>
      </c>
      <c r="Z426" s="18">
        <f t="shared" si="525"/>
        <v>32.4</v>
      </c>
      <c r="AA426" s="14">
        <f t="shared" si="526"/>
        <v>18</v>
      </c>
      <c r="AB426" s="18">
        <f t="shared" si="527"/>
        <v>32.4</v>
      </c>
    </row>
    <row r="427" spans="1:28" ht="31.5">
      <c r="A427" s="206" t="s">
        <v>51</v>
      </c>
      <c r="B427" s="22" t="s">
        <v>50</v>
      </c>
      <c r="C427" s="17">
        <v>13</v>
      </c>
      <c r="D427" s="18">
        <v>15.6</v>
      </c>
      <c r="E427" s="17">
        <f t="shared" si="520"/>
        <v>13</v>
      </c>
      <c r="F427" s="18">
        <f t="shared" si="520"/>
        <v>15.6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18</v>
      </c>
      <c r="Q427" s="18">
        <f t="shared" si="522"/>
        <v>21.599999999999998</v>
      </c>
      <c r="R427" s="92">
        <f t="shared" si="523"/>
        <v>18</v>
      </c>
      <c r="S427" s="18">
        <f t="shared" si="524"/>
        <v>21.599999999999998</v>
      </c>
      <c r="T427" s="22"/>
      <c r="U427" s="18"/>
      <c r="V427" s="22"/>
      <c r="W427" s="18"/>
      <c r="X427" s="21">
        <v>1.2</v>
      </c>
      <c r="Y427" s="14">
        <v>18</v>
      </c>
      <c r="Z427" s="18">
        <f t="shared" si="525"/>
        <v>21.599999999999998</v>
      </c>
      <c r="AA427" s="14">
        <f t="shared" si="526"/>
        <v>18</v>
      </c>
      <c r="AB427" s="18">
        <f t="shared" si="527"/>
        <v>21.599999999999998</v>
      </c>
    </row>
    <row r="428" spans="1:28" ht="47.25">
      <c r="A428" s="206" t="s">
        <v>53</v>
      </c>
      <c r="B428" s="22" t="s">
        <v>81</v>
      </c>
      <c r="C428" s="17">
        <v>13</v>
      </c>
      <c r="D428" s="18">
        <v>15.6</v>
      </c>
      <c r="E428" s="17">
        <f t="shared" si="520"/>
        <v>13</v>
      </c>
      <c r="F428" s="18">
        <f t="shared" si="520"/>
        <v>15.6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18</v>
      </c>
      <c r="Q428" s="18">
        <f t="shared" si="522"/>
        <v>21.599999999999998</v>
      </c>
      <c r="R428" s="92">
        <f t="shared" si="523"/>
        <v>18</v>
      </c>
      <c r="S428" s="18">
        <f t="shared" si="524"/>
        <v>21.599999999999998</v>
      </c>
      <c r="T428" s="22"/>
      <c r="U428" s="18"/>
      <c r="V428" s="22"/>
      <c r="W428" s="18"/>
      <c r="X428" s="21">
        <v>1.2</v>
      </c>
      <c r="Y428" s="14">
        <v>18</v>
      </c>
      <c r="Z428" s="18">
        <f t="shared" si="525"/>
        <v>21.599999999999998</v>
      </c>
      <c r="AA428" s="14">
        <f t="shared" si="526"/>
        <v>18</v>
      </c>
      <c r="AB428" s="18">
        <f t="shared" si="527"/>
        <v>21.599999999999998</v>
      </c>
    </row>
    <row r="429" spans="1:28" ht="47.25">
      <c r="A429" s="206" t="s">
        <v>82</v>
      </c>
      <c r="B429" s="22" t="s">
        <v>83</v>
      </c>
      <c r="C429" s="17">
        <v>13</v>
      </c>
      <c r="D429" s="18">
        <v>23.400000000000002</v>
      </c>
      <c r="E429" s="17">
        <f t="shared" si="520"/>
        <v>13</v>
      </c>
      <c r="F429" s="18">
        <f t="shared" si="520"/>
        <v>23.400000000000002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18</v>
      </c>
      <c r="Q429" s="18">
        <f t="shared" si="522"/>
        <v>32.4</v>
      </c>
      <c r="R429" s="92">
        <f t="shared" si="523"/>
        <v>18</v>
      </c>
      <c r="S429" s="18">
        <f t="shared" si="524"/>
        <v>32.4</v>
      </c>
      <c r="T429" s="22"/>
      <c r="U429" s="18"/>
      <c r="V429" s="22"/>
      <c r="W429" s="18"/>
      <c r="X429" s="21">
        <v>1.8</v>
      </c>
      <c r="Y429" s="14">
        <v>18</v>
      </c>
      <c r="Z429" s="18">
        <f t="shared" si="525"/>
        <v>32.4</v>
      </c>
      <c r="AA429" s="14">
        <f t="shared" si="526"/>
        <v>18</v>
      </c>
      <c r="AB429" s="18">
        <f t="shared" si="527"/>
        <v>32.4</v>
      </c>
    </row>
    <row r="430" spans="1:28" ht="31.5">
      <c r="A430" s="206">
        <v>26.14</v>
      </c>
      <c r="B430" s="51" t="s">
        <v>287</v>
      </c>
      <c r="C430" s="52">
        <v>1560</v>
      </c>
      <c r="D430" s="53">
        <v>15.6</v>
      </c>
      <c r="E430" s="17">
        <f t="shared" si="520"/>
        <v>1560</v>
      </c>
      <c r="F430" s="18">
        <f t="shared" si="520"/>
        <v>15.6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2160</v>
      </c>
      <c r="Q430" s="18">
        <f t="shared" si="522"/>
        <v>21.6</v>
      </c>
      <c r="R430" s="92">
        <f t="shared" si="523"/>
        <v>2160</v>
      </c>
      <c r="S430" s="18">
        <f t="shared" si="524"/>
        <v>21.6</v>
      </c>
      <c r="T430" s="51"/>
      <c r="U430" s="53"/>
      <c r="V430" s="51"/>
      <c r="W430" s="53"/>
      <c r="X430" s="250">
        <v>0.01</v>
      </c>
      <c r="Y430" s="312">
        <v>1990</v>
      </c>
      <c r="Z430" s="18">
        <f t="shared" si="525"/>
        <v>19.900000000000002</v>
      </c>
      <c r="AA430" s="14">
        <f t="shared" si="526"/>
        <v>1990</v>
      </c>
      <c r="AB430" s="18">
        <f t="shared" si="527"/>
        <v>19.900000000000002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1560</v>
      </c>
      <c r="D431" s="53">
        <v>15.6</v>
      </c>
      <c r="E431" s="17">
        <f t="shared" si="520"/>
        <v>1560</v>
      </c>
      <c r="F431" s="18">
        <f t="shared" si="520"/>
        <v>15.6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2160</v>
      </c>
      <c r="Q431" s="18">
        <f t="shared" si="522"/>
        <v>21.6</v>
      </c>
      <c r="R431" s="92">
        <f t="shared" si="523"/>
        <v>2160</v>
      </c>
      <c r="S431" s="18">
        <f t="shared" si="524"/>
        <v>21.6</v>
      </c>
      <c r="T431" s="51"/>
      <c r="U431" s="53"/>
      <c r="V431" s="51"/>
      <c r="W431" s="53"/>
      <c r="X431" s="250">
        <v>0.01</v>
      </c>
      <c r="Y431" s="312">
        <v>1990</v>
      </c>
      <c r="Z431" s="18">
        <f t="shared" si="525"/>
        <v>19.900000000000002</v>
      </c>
      <c r="AA431" s="14">
        <f t="shared" si="526"/>
        <v>1990</v>
      </c>
      <c r="AB431" s="18">
        <f t="shared" si="527"/>
        <v>19.900000000000002</v>
      </c>
    </row>
    <row r="432" spans="1:28" ht="31.5">
      <c r="A432" s="206">
        <f t="shared" si="528"/>
        <v>26.160000000000004</v>
      </c>
      <c r="B432" s="51" t="s">
        <v>289</v>
      </c>
      <c r="C432" s="52">
        <v>1560</v>
      </c>
      <c r="D432" s="53">
        <v>19.5</v>
      </c>
      <c r="E432" s="17">
        <f t="shared" si="520"/>
        <v>1560</v>
      </c>
      <c r="F432" s="18">
        <f t="shared" si="520"/>
        <v>19.5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2160</v>
      </c>
      <c r="Q432" s="18">
        <f t="shared" si="522"/>
        <v>27</v>
      </c>
      <c r="R432" s="92">
        <f t="shared" si="523"/>
        <v>2160</v>
      </c>
      <c r="S432" s="18">
        <f t="shared" si="524"/>
        <v>27</v>
      </c>
      <c r="T432" s="51"/>
      <c r="U432" s="53"/>
      <c r="V432" s="51"/>
      <c r="W432" s="53"/>
      <c r="X432" s="250">
        <v>1.2500000000000001E-2</v>
      </c>
      <c r="Y432" s="312">
        <v>1990</v>
      </c>
      <c r="Z432" s="18">
        <f t="shared" si="525"/>
        <v>24.875</v>
      </c>
      <c r="AA432" s="14">
        <f t="shared" si="526"/>
        <v>1990</v>
      </c>
      <c r="AB432" s="18">
        <f t="shared" si="527"/>
        <v>24.875</v>
      </c>
    </row>
    <row r="433" spans="1:28">
      <c r="A433" s="206">
        <f t="shared" si="528"/>
        <v>26.170000000000005</v>
      </c>
      <c r="B433" s="51" t="s">
        <v>290</v>
      </c>
      <c r="C433" s="52">
        <v>1560</v>
      </c>
      <c r="D433" s="53">
        <v>11.7</v>
      </c>
      <c r="E433" s="17">
        <f t="shared" si="520"/>
        <v>1560</v>
      </c>
      <c r="F433" s="18">
        <f t="shared" si="520"/>
        <v>11.7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2160</v>
      </c>
      <c r="Q433" s="18">
        <f t="shared" si="522"/>
        <v>16.2</v>
      </c>
      <c r="R433" s="92">
        <f t="shared" si="523"/>
        <v>2160</v>
      </c>
      <c r="S433" s="18">
        <f t="shared" si="524"/>
        <v>16.2</v>
      </c>
      <c r="T433" s="51"/>
      <c r="U433" s="53"/>
      <c r="V433" s="51"/>
      <c r="W433" s="53"/>
      <c r="X433" s="250">
        <v>7.4999999999999997E-3</v>
      </c>
      <c r="Y433" s="312">
        <v>1990</v>
      </c>
      <c r="Z433" s="18">
        <f t="shared" si="525"/>
        <v>14.924999999999999</v>
      </c>
      <c r="AA433" s="14">
        <f t="shared" si="526"/>
        <v>1990</v>
      </c>
      <c r="AB433" s="18">
        <f t="shared" si="527"/>
        <v>14.924999999999999</v>
      </c>
    </row>
    <row r="434" spans="1:28" ht="31.5">
      <c r="A434" s="206">
        <f t="shared" si="528"/>
        <v>26.180000000000007</v>
      </c>
      <c r="B434" s="51" t="s">
        <v>291</v>
      </c>
      <c r="C434" s="52">
        <v>1560</v>
      </c>
      <c r="D434" s="53">
        <v>11.7</v>
      </c>
      <c r="E434" s="17">
        <f t="shared" si="520"/>
        <v>1560</v>
      </c>
      <c r="F434" s="18">
        <f t="shared" si="520"/>
        <v>11.7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2160</v>
      </c>
      <c r="Q434" s="18">
        <f t="shared" si="522"/>
        <v>16.2</v>
      </c>
      <c r="R434" s="92">
        <f t="shared" si="523"/>
        <v>2160</v>
      </c>
      <c r="S434" s="18">
        <f t="shared" si="524"/>
        <v>16.2</v>
      </c>
      <c r="T434" s="51"/>
      <c r="U434" s="53"/>
      <c r="V434" s="51"/>
      <c r="W434" s="53"/>
      <c r="X434" s="250">
        <v>7.4999999999999997E-3</v>
      </c>
      <c r="Y434" s="312">
        <v>1990</v>
      </c>
      <c r="Z434" s="18">
        <f t="shared" si="525"/>
        <v>14.924999999999999</v>
      </c>
      <c r="AA434" s="14">
        <f t="shared" si="526"/>
        <v>1990</v>
      </c>
      <c r="AB434" s="18">
        <f t="shared" si="527"/>
        <v>14.924999999999999</v>
      </c>
    </row>
    <row r="435" spans="1:28" ht="31.5">
      <c r="A435" s="206">
        <f t="shared" si="528"/>
        <v>26.190000000000008</v>
      </c>
      <c r="B435" s="51" t="s">
        <v>292</v>
      </c>
      <c r="C435" s="52">
        <v>1560</v>
      </c>
      <c r="D435" s="53">
        <v>3.12</v>
      </c>
      <c r="E435" s="17">
        <f t="shared" si="520"/>
        <v>1560</v>
      </c>
      <c r="F435" s="18">
        <f t="shared" si="520"/>
        <v>3.12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2160</v>
      </c>
      <c r="Q435" s="18">
        <f t="shared" si="522"/>
        <v>4.32</v>
      </c>
      <c r="R435" s="92">
        <f t="shared" si="523"/>
        <v>2160</v>
      </c>
      <c r="S435" s="18">
        <f t="shared" si="524"/>
        <v>4.32</v>
      </c>
      <c r="T435" s="51"/>
      <c r="U435" s="53"/>
      <c r="V435" s="51"/>
      <c r="W435" s="53"/>
      <c r="X435" s="250">
        <v>2E-3</v>
      </c>
      <c r="Y435" s="312">
        <v>1990</v>
      </c>
      <c r="Z435" s="18">
        <f t="shared" si="525"/>
        <v>3.98</v>
      </c>
      <c r="AA435" s="14">
        <f t="shared" si="526"/>
        <v>1990</v>
      </c>
      <c r="AB435" s="18">
        <f t="shared" si="527"/>
        <v>3.98</v>
      </c>
    </row>
    <row r="436" spans="1:28" ht="31.5">
      <c r="A436" s="206">
        <f t="shared" si="528"/>
        <v>26.20000000000001</v>
      </c>
      <c r="B436" s="51" t="s">
        <v>293</v>
      </c>
      <c r="C436" s="52">
        <v>1560</v>
      </c>
      <c r="D436" s="53">
        <v>3.12</v>
      </c>
      <c r="E436" s="17">
        <f t="shared" si="520"/>
        <v>1560</v>
      </c>
      <c r="F436" s="18">
        <f t="shared" si="520"/>
        <v>3.12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2160</v>
      </c>
      <c r="Q436" s="18">
        <f t="shared" si="522"/>
        <v>4.32</v>
      </c>
      <c r="R436" s="92">
        <f t="shared" si="523"/>
        <v>2160</v>
      </c>
      <c r="S436" s="18">
        <f t="shared" si="524"/>
        <v>4.32</v>
      </c>
      <c r="T436" s="51"/>
      <c r="U436" s="53"/>
      <c r="V436" s="51"/>
      <c r="W436" s="53"/>
      <c r="X436" s="250">
        <v>2E-3</v>
      </c>
      <c r="Y436" s="312">
        <v>1990</v>
      </c>
      <c r="Z436" s="18">
        <f t="shared" si="525"/>
        <v>3.98</v>
      </c>
      <c r="AA436" s="14">
        <f t="shared" si="526"/>
        <v>1990</v>
      </c>
      <c r="AB436" s="18">
        <f t="shared" si="527"/>
        <v>3.98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214">
        <v>5</v>
      </c>
      <c r="Z437" s="18">
        <f t="shared" si="525"/>
        <v>8.6999999999999993</v>
      </c>
      <c r="AA437" s="14">
        <f t="shared" si="526"/>
        <v>5</v>
      </c>
      <c r="AB437" s="18">
        <f t="shared" si="527"/>
        <v>8.6999999999999993</v>
      </c>
    </row>
    <row r="438" spans="1:28" ht="31.5">
      <c r="A438" s="206">
        <f t="shared" si="528"/>
        <v>26.220000000000013</v>
      </c>
      <c r="B438" s="51" t="s">
        <v>294</v>
      </c>
      <c r="C438" s="52">
        <v>1560</v>
      </c>
      <c r="D438" s="53">
        <v>7.8</v>
      </c>
      <c r="E438" s="17">
        <f t="shared" si="520"/>
        <v>1560</v>
      </c>
      <c r="F438" s="18">
        <f t="shared" si="520"/>
        <v>7.8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2160</v>
      </c>
      <c r="Q438" s="18">
        <f t="shared" si="522"/>
        <v>10.8</v>
      </c>
      <c r="R438" s="92">
        <f t="shared" si="523"/>
        <v>2160</v>
      </c>
      <c r="S438" s="18">
        <f t="shared" si="524"/>
        <v>10.8</v>
      </c>
      <c r="T438" s="51"/>
      <c r="U438" s="53"/>
      <c r="V438" s="51"/>
      <c r="W438" s="53"/>
      <c r="X438" s="250">
        <v>5.0000000000000001E-3</v>
      </c>
      <c r="Y438" s="312">
        <v>1990</v>
      </c>
      <c r="Z438" s="18">
        <f t="shared" si="525"/>
        <v>9.9500000000000011</v>
      </c>
      <c r="AA438" s="14">
        <f t="shared" si="526"/>
        <v>1990</v>
      </c>
      <c r="AB438" s="18">
        <f t="shared" si="527"/>
        <v>9.9500000000000011</v>
      </c>
    </row>
    <row r="439" spans="1:28" ht="31.5">
      <c r="A439" s="206">
        <f t="shared" si="528"/>
        <v>26.230000000000015</v>
      </c>
      <c r="B439" s="51" t="s">
        <v>93</v>
      </c>
      <c r="C439" s="52">
        <v>1560</v>
      </c>
      <c r="D439" s="53">
        <v>3.12</v>
      </c>
      <c r="E439" s="17">
        <f t="shared" si="520"/>
        <v>1560</v>
      </c>
      <c r="F439" s="18">
        <f t="shared" si="520"/>
        <v>3.12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2160</v>
      </c>
      <c r="Q439" s="18">
        <f t="shared" si="522"/>
        <v>4.32</v>
      </c>
      <c r="R439" s="92">
        <f t="shared" si="523"/>
        <v>2160</v>
      </c>
      <c r="S439" s="18">
        <f t="shared" si="524"/>
        <v>4.32</v>
      </c>
      <c r="T439" s="51"/>
      <c r="U439" s="53"/>
      <c r="V439" s="51"/>
      <c r="W439" s="53"/>
      <c r="X439" s="250">
        <v>2E-3</v>
      </c>
      <c r="Y439" s="312">
        <v>1990</v>
      </c>
      <c r="Z439" s="18">
        <f t="shared" si="525"/>
        <v>3.98</v>
      </c>
      <c r="AA439" s="14">
        <f t="shared" si="526"/>
        <v>1990</v>
      </c>
      <c r="AB439" s="18">
        <f t="shared" si="527"/>
        <v>3.98</v>
      </c>
    </row>
    <row r="440" spans="1:28" s="50" customFormat="1">
      <c r="A440" s="46"/>
      <c r="B440" s="89" t="s">
        <v>295</v>
      </c>
      <c r="C440" s="82"/>
      <c r="D440" s="84">
        <f>SUM(D418:D439)</f>
        <v>688.62000000000023</v>
      </c>
      <c r="E440" s="82"/>
      <c r="F440" s="84">
        <f>SUM(F418:F439)</f>
        <v>688.62000000000023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961.62000000000035</v>
      </c>
      <c r="R440" s="85"/>
      <c r="S440" s="84">
        <f>SUM(S418:S439)</f>
        <v>961.62000000000035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1990</v>
      </c>
      <c r="Z440" s="84">
        <f>SUM(Z418:Z439)</f>
        <v>917.33500000000004</v>
      </c>
      <c r="AA440" s="276"/>
      <c r="AB440" s="84">
        <f>SUM(AB418:AB439)</f>
        <v>917.33500000000004</v>
      </c>
    </row>
    <row r="441" spans="1:28" s="50" customFormat="1" ht="31.5">
      <c r="A441" s="46"/>
      <c r="B441" s="89" t="s">
        <v>296</v>
      </c>
      <c r="C441" s="82"/>
      <c r="D441" s="84">
        <f>D416+D440</f>
        <v>689.52000000000021</v>
      </c>
      <c r="E441" s="82"/>
      <c r="F441" s="84">
        <f>F416+F440</f>
        <v>689.52000000000021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2435.0700000000006</v>
      </c>
      <c r="R441" s="85"/>
      <c r="S441" s="84">
        <f>S416+S440</f>
        <v>2435.0700000000006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1990</v>
      </c>
      <c r="Z441" s="84">
        <f>Z416+Z440</f>
        <v>1496.2850000000001</v>
      </c>
      <c r="AA441" s="276"/>
      <c r="AB441" s="84">
        <f>AB416+AB440</f>
        <v>1496.2850000000001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689.52000000000021</v>
      </c>
      <c r="E514" s="228">
        <f t="shared" ref="E514" si="547">E440</f>
        <v>0</v>
      </c>
      <c r="F514" s="11">
        <f>F441</f>
        <v>689.52000000000021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2435.0700000000006</v>
      </c>
      <c r="R514" s="199">
        <f>R422</f>
        <v>18</v>
      </c>
      <c r="S514" s="11">
        <f>S441</f>
        <v>2435.0700000000006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1990</v>
      </c>
      <c r="Z514" s="11">
        <f>Z441</f>
        <v>1496.2850000000001</v>
      </c>
      <c r="AA514" s="199">
        <f>AA422</f>
        <v>18</v>
      </c>
      <c r="AB514" s="11">
        <f>AB441</f>
        <v>1496.2850000000001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689.52000000000021</v>
      </c>
      <c r="E515" s="228">
        <f t="shared" ref="E515" si="554">E514</f>
        <v>0</v>
      </c>
      <c r="F515" s="11">
        <f>F514</f>
        <v>689.52000000000021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2435.0700000000006</v>
      </c>
      <c r="R515" s="199">
        <f t="shared" ref="R515:U515" si="558">R514</f>
        <v>18</v>
      </c>
      <c r="S515" s="11">
        <f>S514</f>
        <v>2435.0700000000006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1990</v>
      </c>
      <c r="Z515" s="11">
        <f>Z514</f>
        <v>1496.2850000000001</v>
      </c>
      <c r="AA515" s="199">
        <f t="shared" si="560"/>
        <v>18</v>
      </c>
      <c r="AB515" s="11">
        <f>AB514</f>
        <v>1496.2850000000001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5115.8565000000008</v>
      </c>
      <c r="E516" s="228">
        <f t="shared" ref="E516" si="561">E515+E403</f>
        <v>0</v>
      </c>
      <c r="F516" s="11">
        <f>F403+F515</f>
        <v>4110.5384000000004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637.69000000000005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7168.9407688500014</v>
      </c>
      <c r="R516" s="199">
        <f t="shared" ref="R516:T516" si="565">R515+R403</f>
        <v>18</v>
      </c>
      <c r="S516" s="11">
        <f>S403+S515</f>
        <v>7806.630768850001</v>
      </c>
      <c r="T516" s="228">
        <f t="shared" si="565"/>
        <v>0</v>
      </c>
      <c r="U516" s="11">
        <f>U403+U515</f>
        <v>637.69000000000005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1990</v>
      </c>
      <c r="Z516" s="11">
        <f>Z403+Z515</f>
        <v>5756.0392000000011</v>
      </c>
      <c r="AA516" s="199">
        <f t="shared" si="566"/>
        <v>18</v>
      </c>
      <c r="AB516" s="11">
        <f>AB403+AB515</f>
        <v>6393.7292000000007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Nirmal&amp;C&amp;"-,Bold"&amp;18Costing Sheets for AWP&amp;&amp;B 2017-18 - SSA-RTE&amp;R&amp;"-,Bold"&amp;20Annexure-XII(Rs. in lakh)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>
        <v>0</v>
      </c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>
        <v>0</v>
      </c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>
        <v>0</v>
      </c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>
        <v>0</v>
      </c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>
        <v>2</v>
      </c>
      <c r="Q116" s="18">
        <f>O116*P116*100</f>
        <v>1.5</v>
      </c>
      <c r="R116" s="92">
        <f t="shared" si="103"/>
        <v>2</v>
      </c>
      <c r="S116" s="18">
        <f t="shared" si="110"/>
        <v>1.5</v>
      </c>
      <c r="T116" s="72"/>
      <c r="U116" s="74"/>
      <c r="V116" s="72"/>
      <c r="W116" s="74"/>
      <c r="X116" s="253">
        <v>7.4999999999999997E-3</v>
      </c>
      <c r="Y116" s="326">
        <v>2</v>
      </c>
      <c r="Z116" s="18">
        <f>X116*Y116*100</f>
        <v>1.5</v>
      </c>
      <c r="AA116" s="14">
        <f t="shared" si="106"/>
        <v>2</v>
      </c>
      <c r="AB116" s="18">
        <f t="shared" si="112"/>
        <v>1.5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2</v>
      </c>
      <c r="Q117" s="79">
        <f t="shared" si="115"/>
        <v>1.5</v>
      </c>
      <c r="R117" s="291">
        <f t="shared" si="115"/>
        <v>2</v>
      </c>
      <c r="S117" s="79">
        <f t="shared" si="115"/>
        <v>1.5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2</v>
      </c>
      <c r="Z117" s="79">
        <f t="shared" si="117"/>
        <v>1.5</v>
      </c>
      <c r="AA117" s="291">
        <f t="shared" si="117"/>
        <v>2</v>
      </c>
      <c r="AB117" s="79">
        <f t="shared" si="117"/>
        <v>1.5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7">
        <v>2</v>
      </c>
      <c r="D119" s="95">
        <v>36</v>
      </c>
      <c r="E119" s="97">
        <v>2</v>
      </c>
      <c r="F119" s="95"/>
      <c r="G119" s="8">
        <f t="shared" ref="G119:H140" si="118">E119/C119*100</f>
        <v>100</v>
      </c>
      <c r="H119" s="18">
        <f t="shared" si="118"/>
        <v>0</v>
      </c>
      <c r="I119" s="97"/>
      <c r="J119" s="98"/>
      <c r="K119" s="97"/>
      <c r="L119" s="95"/>
      <c r="M119" s="97"/>
      <c r="N119" s="95"/>
      <c r="O119" s="255">
        <v>18</v>
      </c>
      <c r="P119" s="292">
        <v>2</v>
      </c>
      <c r="Q119" s="18">
        <f t="shared" ref="Q119:Q140" si="119">O119*P119</f>
        <v>36</v>
      </c>
      <c r="R119" s="92">
        <f t="shared" ref="R119:R140" si="120">P119</f>
        <v>2</v>
      </c>
      <c r="S119" s="18">
        <f t="shared" ref="S119:S140" si="121">L119+Q119</f>
        <v>36</v>
      </c>
      <c r="T119" s="97"/>
      <c r="U119" s="95"/>
      <c r="V119" s="97"/>
      <c r="W119" s="95"/>
      <c r="X119" s="255">
        <v>18</v>
      </c>
      <c r="Y119" s="327">
        <v>2</v>
      </c>
      <c r="Z119" s="18">
        <f t="shared" ref="Z119:Z140" si="122">X119*Y119</f>
        <v>36</v>
      </c>
      <c r="AA119" s="14">
        <f t="shared" ref="AA119:AA140" si="123">Y119</f>
        <v>2</v>
      </c>
      <c r="AB119" s="18">
        <f t="shared" ref="AB119:AB140" si="124">U119+Z119</f>
        <v>36</v>
      </c>
    </row>
    <row r="120" spans="1:28">
      <c r="A120" s="8">
        <f>+A119+0.01</f>
        <v>3.23</v>
      </c>
      <c r="B120" s="56" t="s">
        <v>38</v>
      </c>
      <c r="C120" s="97">
        <v>1</v>
      </c>
      <c r="D120" s="95">
        <v>1.2</v>
      </c>
      <c r="E120" s="97">
        <v>1</v>
      </c>
      <c r="F120" s="95"/>
      <c r="G120" s="8">
        <f t="shared" si="118"/>
        <v>100</v>
      </c>
      <c r="H120" s="18">
        <f t="shared" si="118"/>
        <v>0</v>
      </c>
      <c r="I120" s="97"/>
      <c r="J120" s="98"/>
      <c r="K120" s="97"/>
      <c r="L120" s="95"/>
      <c r="M120" s="97"/>
      <c r="N120" s="95"/>
      <c r="O120" s="255">
        <v>1.2</v>
      </c>
      <c r="P120" s="292">
        <v>1</v>
      </c>
      <c r="Q120" s="18">
        <f t="shared" si="119"/>
        <v>1.2</v>
      </c>
      <c r="R120" s="92">
        <f t="shared" si="120"/>
        <v>1</v>
      </c>
      <c r="S120" s="18">
        <f t="shared" si="121"/>
        <v>1.2</v>
      </c>
      <c r="T120" s="97"/>
      <c r="U120" s="95"/>
      <c r="V120" s="97"/>
      <c r="W120" s="95"/>
      <c r="X120" s="255">
        <v>1.2</v>
      </c>
      <c r="Y120" s="327">
        <v>1</v>
      </c>
      <c r="Z120" s="18">
        <f t="shared" si="122"/>
        <v>1.2</v>
      </c>
      <c r="AA120" s="14">
        <f t="shared" si="123"/>
        <v>1</v>
      </c>
      <c r="AB120" s="18">
        <f t="shared" si="124"/>
        <v>1.2</v>
      </c>
    </row>
    <row r="121" spans="1:28" ht="47.25">
      <c r="A121" s="8">
        <f>+A120+0.01</f>
        <v>3.2399999999999998</v>
      </c>
      <c r="B121" s="22" t="s">
        <v>74</v>
      </c>
      <c r="C121" s="97">
        <v>1</v>
      </c>
      <c r="D121" s="95">
        <v>1</v>
      </c>
      <c r="E121" s="97">
        <v>1</v>
      </c>
      <c r="F121" s="95"/>
      <c r="G121" s="8">
        <f t="shared" si="118"/>
        <v>100</v>
      </c>
      <c r="H121" s="18">
        <f t="shared" si="118"/>
        <v>0</v>
      </c>
      <c r="I121" s="97"/>
      <c r="J121" s="98"/>
      <c r="K121" s="97"/>
      <c r="L121" s="95"/>
      <c r="M121" s="97"/>
      <c r="N121" s="95"/>
      <c r="O121" s="255">
        <v>1</v>
      </c>
      <c r="P121" s="292">
        <v>1</v>
      </c>
      <c r="Q121" s="18">
        <f t="shared" si="119"/>
        <v>1</v>
      </c>
      <c r="R121" s="92">
        <f t="shared" si="120"/>
        <v>1</v>
      </c>
      <c r="S121" s="18">
        <f t="shared" si="121"/>
        <v>1</v>
      </c>
      <c r="T121" s="97"/>
      <c r="U121" s="95"/>
      <c r="V121" s="97"/>
      <c r="W121" s="95"/>
      <c r="X121" s="255">
        <v>1</v>
      </c>
      <c r="Y121" s="327">
        <v>1</v>
      </c>
      <c r="Z121" s="18">
        <f t="shared" si="122"/>
        <v>1</v>
      </c>
      <c r="AA121" s="14">
        <f t="shared" si="123"/>
        <v>1</v>
      </c>
      <c r="AB121" s="18">
        <f t="shared" si="124"/>
        <v>1</v>
      </c>
    </row>
    <row r="122" spans="1:28">
      <c r="A122" s="15"/>
      <c r="B122" s="56" t="s">
        <v>75</v>
      </c>
      <c r="C122" s="97"/>
      <c r="D122" s="95">
        <v>0</v>
      </c>
      <c r="E122" s="97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102">
        <v>2</v>
      </c>
      <c r="D123" s="100">
        <v>6</v>
      </c>
      <c r="E123" s="102">
        <v>2</v>
      </c>
      <c r="F123" s="100"/>
      <c r="G123" s="8">
        <f t="shared" si="118"/>
        <v>100</v>
      </c>
      <c r="H123" s="18">
        <f t="shared" si="118"/>
        <v>0</v>
      </c>
      <c r="I123" s="102"/>
      <c r="J123" s="103"/>
      <c r="K123" s="102"/>
      <c r="L123" s="100"/>
      <c r="M123" s="102"/>
      <c r="N123" s="100"/>
      <c r="O123" s="256">
        <v>3</v>
      </c>
      <c r="P123" s="293">
        <v>2</v>
      </c>
      <c r="Q123" s="18">
        <f t="shared" si="119"/>
        <v>6</v>
      </c>
      <c r="R123" s="92">
        <f t="shared" si="120"/>
        <v>2</v>
      </c>
      <c r="S123" s="18">
        <f t="shared" si="121"/>
        <v>6</v>
      </c>
      <c r="T123" s="102"/>
      <c r="U123" s="100"/>
      <c r="V123" s="102"/>
      <c r="W123" s="100"/>
      <c r="X123" s="256">
        <v>3</v>
      </c>
      <c r="Y123" s="328">
        <v>2</v>
      </c>
      <c r="Z123" s="18">
        <f t="shared" si="122"/>
        <v>6</v>
      </c>
      <c r="AA123" s="14">
        <f t="shared" si="123"/>
        <v>2</v>
      </c>
      <c r="AB123" s="18">
        <f t="shared" si="124"/>
        <v>6</v>
      </c>
    </row>
    <row r="124" spans="1:28" ht="31.5">
      <c r="A124" s="8" t="s">
        <v>43</v>
      </c>
      <c r="B124" s="22" t="s">
        <v>77</v>
      </c>
      <c r="C124" s="22">
        <v>1</v>
      </c>
      <c r="D124" s="18">
        <v>3</v>
      </c>
      <c r="E124" s="22">
        <v>1</v>
      </c>
      <c r="F124" s="18"/>
      <c r="G124" s="8">
        <f t="shared" si="118"/>
        <v>100</v>
      </c>
      <c r="H124" s="18">
        <f t="shared" si="118"/>
        <v>0</v>
      </c>
      <c r="I124" s="22"/>
      <c r="J124" s="23"/>
      <c r="K124" s="22"/>
      <c r="L124" s="18"/>
      <c r="M124" s="22"/>
      <c r="N124" s="18"/>
      <c r="O124" s="21">
        <v>3</v>
      </c>
      <c r="P124" s="92">
        <v>1</v>
      </c>
      <c r="Q124" s="18">
        <f t="shared" si="119"/>
        <v>3</v>
      </c>
      <c r="R124" s="92">
        <f t="shared" si="120"/>
        <v>1</v>
      </c>
      <c r="S124" s="18">
        <f t="shared" si="121"/>
        <v>3</v>
      </c>
      <c r="T124" s="22"/>
      <c r="U124" s="18"/>
      <c r="V124" s="22"/>
      <c r="W124" s="18"/>
      <c r="X124" s="21">
        <v>3</v>
      </c>
      <c r="Y124" s="14">
        <v>1</v>
      </c>
      <c r="Z124" s="18">
        <f t="shared" si="122"/>
        <v>3</v>
      </c>
      <c r="AA124" s="14">
        <f t="shared" si="123"/>
        <v>1</v>
      </c>
      <c r="AB124" s="18">
        <f t="shared" si="124"/>
        <v>3</v>
      </c>
    </row>
    <row r="125" spans="1:28" ht="31.5">
      <c r="A125" s="8" t="s">
        <v>45</v>
      </c>
      <c r="B125" s="22" t="s">
        <v>78</v>
      </c>
      <c r="C125" s="22">
        <v>1</v>
      </c>
      <c r="D125" s="18">
        <v>9.6000000000000014</v>
      </c>
      <c r="E125" s="22">
        <v>1</v>
      </c>
      <c r="F125" s="18"/>
      <c r="G125" s="8">
        <f t="shared" si="118"/>
        <v>100</v>
      </c>
      <c r="H125" s="18">
        <f t="shared" si="118"/>
        <v>0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1</v>
      </c>
      <c r="Q125" s="18">
        <f t="shared" si="119"/>
        <v>9.6000000000000014</v>
      </c>
      <c r="R125" s="92">
        <f t="shared" si="120"/>
        <v>1</v>
      </c>
      <c r="S125" s="18">
        <f t="shared" si="121"/>
        <v>9.6000000000000014</v>
      </c>
      <c r="T125" s="22"/>
      <c r="U125" s="18"/>
      <c r="V125" s="22"/>
      <c r="W125" s="18"/>
      <c r="X125" s="21">
        <v>9.6000000000000014</v>
      </c>
      <c r="Y125" s="14">
        <v>1</v>
      </c>
      <c r="Z125" s="18">
        <f t="shared" si="122"/>
        <v>9.6000000000000014</v>
      </c>
      <c r="AA125" s="14">
        <f t="shared" si="123"/>
        <v>1</v>
      </c>
      <c r="AB125" s="18">
        <f t="shared" si="124"/>
        <v>9.6000000000000014</v>
      </c>
    </row>
    <row r="126" spans="1:28" ht="63">
      <c r="A126" s="8" t="s">
        <v>47</v>
      </c>
      <c r="B126" s="22" t="s">
        <v>79</v>
      </c>
      <c r="C126" s="22">
        <v>1</v>
      </c>
      <c r="D126" s="18">
        <v>2.88</v>
      </c>
      <c r="E126" s="22">
        <v>1</v>
      </c>
      <c r="F126" s="18"/>
      <c r="G126" s="8">
        <f t="shared" si="118"/>
        <v>100</v>
      </c>
      <c r="H126" s="18">
        <f t="shared" si="118"/>
        <v>0</v>
      </c>
      <c r="I126" s="22"/>
      <c r="J126" s="23"/>
      <c r="K126" s="22"/>
      <c r="L126" s="18"/>
      <c r="M126" s="22"/>
      <c r="N126" s="18"/>
      <c r="O126" s="21">
        <v>2.88</v>
      </c>
      <c r="P126" s="92">
        <v>1</v>
      </c>
      <c r="Q126" s="18">
        <f t="shared" si="119"/>
        <v>2.88</v>
      </c>
      <c r="R126" s="92">
        <f t="shared" si="120"/>
        <v>1</v>
      </c>
      <c r="S126" s="18">
        <f t="shared" si="121"/>
        <v>2.88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22">
        <v>2</v>
      </c>
      <c r="D127" s="18">
        <v>3</v>
      </c>
      <c r="E127" s="22">
        <v>2</v>
      </c>
      <c r="F127" s="18"/>
      <c r="G127" s="8">
        <f t="shared" si="118"/>
        <v>100</v>
      </c>
      <c r="H127" s="18">
        <f t="shared" si="118"/>
        <v>0</v>
      </c>
      <c r="I127" s="22"/>
      <c r="J127" s="23"/>
      <c r="K127" s="22"/>
      <c r="L127" s="18"/>
      <c r="M127" s="22"/>
      <c r="N127" s="18"/>
      <c r="O127" s="21">
        <v>1.5</v>
      </c>
      <c r="P127" s="92">
        <v>2</v>
      </c>
      <c r="Q127" s="18">
        <f t="shared" si="119"/>
        <v>3</v>
      </c>
      <c r="R127" s="92">
        <f t="shared" si="120"/>
        <v>2</v>
      </c>
      <c r="S127" s="18">
        <f t="shared" si="121"/>
        <v>3</v>
      </c>
      <c r="T127" s="22"/>
      <c r="U127" s="18"/>
      <c r="V127" s="22"/>
      <c r="W127" s="18"/>
      <c r="X127" s="21">
        <v>1.5</v>
      </c>
      <c r="Y127" s="14">
        <v>2</v>
      </c>
      <c r="Z127" s="18">
        <f t="shared" si="122"/>
        <v>3</v>
      </c>
      <c r="AA127" s="14">
        <f t="shared" si="123"/>
        <v>2</v>
      </c>
      <c r="AB127" s="18">
        <f t="shared" si="124"/>
        <v>3</v>
      </c>
    </row>
    <row r="128" spans="1:28" ht="31.5">
      <c r="A128" s="8" t="s">
        <v>51</v>
      </c>
      <c r="B128" s="22" t="s">
        <v>50</v>
      </c>
      <c r="C128" s="22">
        <v>2</v>
      </c>
      <c r="D128" s="18">
        <v>2.4000000000000004</v>
      </c>
      <c r="E128" s="22">
        <v>2</v>
      </c>
      <c r="F128" s="18"/>
      <c r="G128" s="8">
        <f t="shared" si="118"/>
        <v>100</v>
      </c>
      <c r="H128" s="18">
        <f t="shared" si="118"/>
        <v>0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2</v>
      </c>
      <c r="Q128" s="18">
        <f t="shared" si="119"/>
        <v>2.4000000000000004</v>
      </c>
      <c r="R128" s="92">
        <f t="shared" si="120"/>
        <v>2</v>
      </c>
      <c r="S128" s="18">
        <f t="shared" si="121"/>
        <v>2.4000000000000004</v>
      </c>
      <c r="T128" s="22"/>
      <c r="U128" s="18"/>
      <c r="V128" s="22"/>
      <c r="W128" s="18"/>
      <c r="X128" s="21">
        <v>1.2000000000000002</v>
      </c>
      <c r="Y128" s="14">
        <v>2</v>
      </c>
      <c r="Z128" s="18">
        <f t="shared" si="122"/>
        <v>2.4000000000000004</v>
      </c>
      <c r="AA128" s="14">
        <f t="shared" si="123"/>
        <v>2</v>
      </c>
      <c r="AB128" s="18">
        <f t="shared" si="124"/>
        <v>2.4000000000000004</v>
      </c>
    </row>
    <row r="129" spans="1:28" ht="47.25">
      <c r="A129" s="8">
        <v>3.25</v>
      </c>
      <c r="B129" s="22" t="s">
        <v>81</v>
      </c>
      <c r="C129" s="22">
        <v>2</v>
      </c>
      <c r="D129" s="18">
        <v>2.4000000000000004</v>
      </c>
      <c r="E129" s="22">
        <v>2</v>
      </c>
      <c r="F129" s="18"/>
      <c r="G129" s="8">
        <f t="shared" si="118"/>
        <v>100</v>
      </c>
      <c r="H129" s="18">
        <f t="shared" si="118"/>
        <v>0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2</v>
      </c>
      <c r="Q129" s="18">
        <f t="shared" si="119"/>
        <v>2.4000000000000004</v>
      </c>
      <c r="R129" s="92">
        <f t="shared" si="120"/>
        <v>2</v>
      </c>
      <c r="S129" s="18">
        <f t="shared" si="121"/>
        <v>2.4000000000000004</v>
      </c>
      <c r="T129" s="22"/>
      <c r="U129" s="18"/>
      <c r="V129" s="22"/>
      <c r="W129" s="18"/>
      <c r="X129" s="21">
        <v>1.2000000000000002</v>
      </c>
      <c r="Y129" s="14">
        <v>2</v>
      </c>
      <c r="Z129" s="18">
        <f t="shared" si="122"/>
        <v>2.4000000000000004</v>
      </c>
      <c r="AA129" s="14">
        <f t="shared" si="123"/>
        <v>2</v>
      </c>
      <c r="AB129" s="18">
        <f t="shared" si="124"/>
        <v>2.4000000000000004</v>
      </c>
    </row>
    <row r="130" spans="1:28" ht="47.25">
      <c r="A130" s="8">
        <f t="shared" ref="A130:A138" si="125">+A129+0.01</f>
        <v>3.26</v>
      </c>
      <c r="B130" s="22" t="s">
        <v>83</v>
      </c>
      <c r="C130" s="22">
        <v>2</v>
      </c>
      <c r="D130" s="18">
        <v>3.5999999999999996</v>
      </c>
      <c r="E130" s="22">
        <v>2</v>
      </c>
      <c r="F130" s="18"/>
      <c r="G130" s="8">
        <f t="shared" si="118"/>
        <v>100</v>
      </c>
      <c r="H130" s="18">
        <f t="shared" si="118"/>
        <v>0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2</v>
      </c>
      <c r="Q130" s="18">
        <f t="shared" si="119"/>
        <v>3.5999999999999996</v>
      </c>
      <c r="R130" s="92">
        <f t="shared" si="120"/>
        <v>2</v>
      </c>
      <c r="S130" s="18">
        <f t="shared" si="121"/>
        <v>3.5999999999999996</v>
      </c>
      <c r="T130" s="22"/>
      <c r="U130" s="18"/>
      <c r="V130" s="22"/>
      <c r="W130" s="18"/>
      <c r="X130" s="21">
        <v>1.7999999999999998</v>
      </c>
      <c r="Y130" s="14">
        <v>2</v>
      </c>
      <c r="Z130" s="18">
        <f t="shared" si="122"/>
        <v>3.5999999999999996</v>
      </c>
      <c r="AA130" s="14">
        <f t="shared" si="123"/>
        <v>2</v>
      </c>
      <c r="AB130" s="18">
        <f t="shared" si="124"/>
        <v>3.5999999999999996</v>
      </c>
    </row>
    <row r="131" spans="1:28" ht="31.5">
      <c r="A131" s="8">
        <f t="shared" si="125"/>
        <v>3.2699999999999996</v>
      </c>
      <c r="B131" s="51" t="s">
        <v>84</v>
      </c>
      <c r="C131" s="22">
        <v>1</v>
      </c>
      <c r="D131" s="18">
        <v>1</v>
      </c>
      <c r="E131" s="22">
        <v>1</v>
      </c>
      <c r="F131" s="18"/>
      <c r="G131" s="8">
        <f t="shared" si="118"/>
        <v>100</v>
      </c>
      <c r="H131" s="18">
        <f t="shared" si="118"/>
        <v>0</v>
      </c>
      <c r="I131" s="22"/>
      <c r="J131" s="23"/>
      <c r="K131" s="22"/>
      <c r="L131" s="18"/>
      <c r="M131" s="22"/>
      <c r="N131" s="18"/>
      <c r="O131" s="21">
        <v>1</v>
      </c>
      <c r="P131" s="92">
        <v>1</v>
      </c>
      <c r="Q131" s="18">
        <f t="shared" si="119"/>
        <v>1</v>
      </c>
      <c r="R131" s="92">
        <f t="shared" si="120"/>
        <v>1</v>
      </c>
      <c r="S131" s="18">
        <f t="shared" si="121"/>
        <v>1</v>
      </c>
      <c r="T131" s="22"/>
      <c r="U131" s="18"/>
      <c r="V131" s="22"/>
      <c r="W131" s="18"/>
      <c r="X131" s="21">
        <v>1</v>
      </c>
      <c r="Y131" s="14">
        <v>1</v>
      </c>
      <c r="Z131" s="18">
        <f t="shared" si="122"/>
        <v>1</v>
      </c>
      <c r="AA131" s="14">
        <f t="shared" si="123"/>
        <v>1</v>
      </c>
      <c r="AB131" s="18">
        <f t="shared" si="124"/>
        <v>1</v>
      </c>
    </row>
    <row r="132" spans="1:28" ht="31.5">
      <c r="A132" s="8">
        <f t="shared" si="125"/>
        <v>3.2799999999999994</v>
      </c>
      <c r="B132" s="51" t="s">
        <v>85</v>
      </c>
      <c r="C132" s="22">
        <v>2</v>
      </c>
      <c r="D132" s="18">
        <v>2</v>
      </c>
      <c r="E132" s="22">
        <v>2</v>
      </c>
      <c r="F132" s="18"/>
      <c r="G132" s="8">
        <f t="shared" si="118"/>
        <v>100</v>
      </c>
      <c r="H132" s="18">
        <f t="shared" si="118"/>
        <v>0</v>
      </c>
      <c r="I132" s="22"/>
      <c r="J132" s="23"/>
      <c r="K132" s="22"/>
      <c r="L132" s="18"/>
      <c r="M132" s="22"/>
      <c r="N132" s="18"/>
      <c r="O132" s="21">
        <v>1</v>
      </c>
      <c r="P132" s="92">
        <v>2</v>
      </c>
      <c r="Q132" s="18">
        <f t="shared" si="119"/>
        <v>2</v>
      </c>
      <c r="R132" s="92">
        <f t="shared" si="120"/>
        <v>2</v>
      </c>
      <c r="S132" s="18">
        <f t="shared" si="121"/>
        <v>2</v>
      </c>
      <c r="T132" s="22"/>
      <c r="U132" s="18"/>
      <c r="V132" s="22"/>
      <c r="W132" s="18"/>
      <c r="X132" s="21">
        <v>1</v>
      </c>
      <c r="Y132" s="14">
        <v>2</v>
      </c>
      <c r="Z132" s="18">
        <f t="shared" si="122"/>
        <v>2</v>
      </c>
      <c r="AA132" s="14">
        <f t="shared" si="123"/>
        <v>2</v>
      </c>
      <c r="AB132" s="18">
        <f t="shared" si="124"/>
        <v>2</v>
      </c>
    </row>
    <row r="133" spans="1:28" ht="31.5">
      <c r="A133" s="8">
        <f t="shared" si="125"/>
        <v>3.2899999999999991</v>
      </c>
      <c r="B133" s="51" t="s">
        <v>86</v>
      </c>
      <c r="C133" s="22">
        <v>2</v>
      </c>
      <c r="D133" s="18">
        <v>2.5</v>
      </c>
      <c r="E133" s="22">
        <v>2</v>
      </c>
      <c r="F133" s="18"/>
      <c r="G133" s="8">
        <f t="shared" si="118"/>
        <v>100</v>
      </c>
      <c r="H133" s="18">
        <f t="shared" si="118"/>
        <v>0</v>
      </c>
      <c r="I133" s="22"/>
      <c r="J133" s="23"/>
      <c r="K133" s="22"/>
      <c r="L133" s="18"/>
      <c r="M133" s="22"/>
      <c r="N133" s="18"/>
      <c r="O133" s="21">
        <v>1.25</v>
      </c>
      <c r="P133" s="92">
        <v>2</v>
      </c>
      <c r="Q133" s="18">
        <f t="shared" si="119"/>
        <v>2.5</v>
      </c>
      <c r="R133" s="92">
        <f t="shared" si="120"/>
        <v>2</v>
      </c>
      <c r="S133" s="18">
        <f t="shared" si="121"/>
        <v>2.5</v>
      </c>
      <c r="T133" s="22"/>
      <c r="U133" s="18"/>
      <c r="V133" s="22"/>
      <c r="W133" s="18"/>
      <c r="X133" s="21">
        <v>1.25</v>
      </c>
      <c r="Y133" s="14">
        <v>2</v>
      </c>
      <c r="Z133" s="18">
        <f t="shared" si="122"/>
        <v>2.5</v>
      </c>
      <c r="AA133" s="14">
        <f t="shared" si="123"/>
        <v>2</v>
      </c>
      <c r="AB133" s="18">
        <f t="shared" si="124"/>
        <v>2.5</v>
      </c>
    </row>
    <row r="134" spans="1:28" ht="31.5">
      <c r="A134" s="8">
        <f t="shared" si="125"/>
        <v>3.2999999999999989</v>
      </c>
      <c r="B134" s="51" t="s">
        <v>87</v>
      </c>
      <c r="C134" s="22">
        <v>2</v>
      </c>
      <c r="D134" s="18">
        <v>1.5</v>
      </c>
      <c r="E134" s="22">
        <v>2</v>
      </c>
      <c r="F134" s="18"/>
      <c r="G134" s="8">
        <f t="shared" si="118"/>
        <v>100</v>
      </c>
      <c r="H134" s="18">
        <f t="shared" si="118"/>
        <v>0</v>
      </c>
      <c r="I134" s="22"/>
      <c r="J134" s="23"/>
      <c r="K134" s="22"/>
      <c r="L134" s="18"/>
      <c r="M134" s="22"/>
      <c r="N134" s="18"/>
      <c r="O134" s="21">
        <v>0.75</v>
      </c>
      <c r="P134" s="92">
        <v>2</v>
      </c>
      <c r="Q134" s="18">
        <f t="shared" si="119"/>
        <v>1.5</v>
      </c>
      <c r="R134" s="92">
        <f t="shared" si="120"/>
        <v>2</v>
      </c>
      <c r="S134" s="18">
        <f t="shared" si="121"/>
        <v>1.5</v>
      </c>
      <c r="T134" s="22"/>
      <c r="U134" s="18"/>
      <c r="V134" s="22"/>
      <c r="W134" s="18"/>
      <c r="X134" s="21">
        <v>0.75</v>
      </c>
      <c r="Y134" s="14">
        <v>2</v>
      </c>
      <c r="Z134" s="18">
        <f t="shared" si="122"/>
        <v>1.5</v>
      </c>
      <c r="AA134" s="14">
        <f t="shared" si="123"/>
        <v>2</v>
      </c>
      <c r="AB134" s="18">
        <f t="shared" si="124"/>
        <v>1.5</v>
      </c>
    </row>
    <row r="135" spans="1:28" ht="31.5">
      <c r="A135" s="8">
        <f t="shared" si="125"/>
        <v>3.3099999999999987</v>
      </c>
      <c r="B135" s="51" t="s">
        <v>88</v>
      </c>
      <c r="C135" s="22">
        <v>2</v>
      </c>
      <c r="D135" s="18">
        <v>1.5</v>
      </c>
      <c r="E135" s="22">
        <v>2</v>
      </c>
      <c r="F135" s="18"/>
      <c r="G135" s="8">
        <f t="shared" si="118"/>
        <v>100</v>
      </c>
      <c r="H135" s="18">
        <f t="shared" si="118"/>
        <v>0</v>
      </c>
      <c r="I135" s="22"/>
      <c r="J135" s="23"/>
      <c r="K135" s="22"/>
      <c r="L135" s="18"/>
      <c r="M135" s="22"/>
      <c r="N135" s="18"/>
      <c r="O135" s="21">
        <v>0.75</v>
      </c>
      <c r="P135" s="92">
        <v>2</v>
      </c>
      <c r="Q135" s="18">
        <f t="shared" si="119"/>
        <v>1.5</v>
      </c>
      <c r="R135" s="92">
        <f t="shared" si="120"/>
        <v>2</v>
      </c>
      <c r="S135" s="18">
        <f t="shared" si="121"/>
        <v>1.5</v>
      </c>
      <c r="T135" s="22"/>
      <c r="U135" s="18"/>
      <c r="V135" s="22"/>
      <c r="W135" s="18"/>
      <c r="X135" s="21">
        <v>0.75</v>
      </c>
      <c r="Y135" s="14">
        <v>2</v>
      </c>
      <c r="Z135" s="18">
        <f t="shared" si="122"/>
        <v>1.5</v>
      </c>
      <c r="AA135" s="14">
        <f t="shared" si="123"/>
        <v>2</v>
      </c>
      <c r="AB135" s="18">
        <f t="shared" si="124"/>
        <v>1.5</v>
      </c>
    </row>
    <row r="136" spans="1:28" ht="31.5">
      <c r="A136" s="8">
        <f t="shared" si="125"/>
        <v>3.3199999999999985</v>
      </c>
      <c r="B136" s="51" t="s">
        <v>89</v>
      </c>
      <c r="C136" s="22">
        <v>1</v>
      </c>
      <c r="D136" s="18">
        <v>0.2</v>
      </c>
      <c r="E136" s="22">
        <v>1</v>
      </c>
      <c r="F136" s="18"/>
      <c r="G136" s="8">
        <f t="shared" si="118"/>
        <v>100</v>
      </c>
      <c r="H136" s="18">
        <f t="shared" si="118"/>
        <v>0</v>
      </c>
      <c r="I136" s="22"/>
      <c r="J136" s="23"/>
      <c r="K136" s="22"/>
      <c r="L136" s="18"/>
      <c r="M136" s="22"/>
      <c r="N136" s="18"/>
      <c r="O136" s="21">
        <v>0.2</v>
      </c>
      <c r="P136" s="92">
        <v>2</v>
      </c>
      <c r="Q136" s="18">
        <f t="shared" si="119"/>
        <v>0.4</v>
      </c>
      <c r="R136" s="92">
        <f t="shared" si="120"/>
        <v>2</v>
      </c>
      <c r="S136" s="18">
        <f t="shared" si="121"/>
        <v>0.4</v>
      </c>
      <c r="T136" s="22"/>
      <c r="U136" s="18"/>
      <c r="V136" s="22"/>
      <c r="W136" s="18"/>
      <c r="X136" s="21">
        <v>0.2</v>
      </c>
      <c r="Y136" s="14">
        <v>2</v>
      </c>
      <c r="Z136" s="18">
        <f t="shared" si="122"/>
        <v>0.4</v>
      </c>
      <c r="AA136" s="14">
        <f t="shared" si="123"/>
        <v>2</v>
      </c>
      <c r="AB136" s="18">
        <f t="shared" si="124"/>
        <v>0.4</v>
      </c>
    </row>
    <row r="137" spans="1:28" ht="31.5">
      <c r="A137" s="8">
        <f t="shared" si="125"/>
        <v>3.3299999999999983</v>
      </c>
      <c r="B137" s="51" t="s">
        <v>90</v>
      </c>
      <c r="C137" s="22">
        <v>1</v>
      </c>
      <c r="D137" s="18">
        <v>0.2</v>
      </c>
      <c r="E137" s="22">
        <v>1</v>
      </c>
      <c r="F137" s="18"/>
      <c r="G137" s="8">
        <f t="shared" si="118"/>
        <v>100</v>
      </c>
      <c r="H137" s="18">
        <f t="shared" si="118"/>
        <v>0</v>
      </c>
      <c r="I137" s="22"/>
      <c r="J137" s="23"/>
      <c r="K137" s="22"/>
      <c r="L137" s="18"/>
      <c r="M137" s="22"/>
      <c r="N137" s="18"/>
      <c r="O137" s="21">
        <v>0.2</v>
      </c>
      <c r="P137" s="92">
        <v>2</v>
      </c>
      <c r="Q137" s="18">
        <f t="shared" si="119"/>
        <v>0.4</v>
      </c>
      <c r="R137" s="92">
        <f t="shared" si="120"/>
        <v>2</v>
      </c>
      <c r="S137" s="18">
        <f t="shared" si="121"/>
        <v>0.4</v>
      </c>
      <c r="T137" s="22"/>
      <c r="U137" s="18"/>
      <c r="V137" s="22"/>
      <c r="W137" s="18"/>
      <c r="X137" s="21">
        <v>0.2</v>
      </c>
      <c r="Y137" s="14">
        <v>2</v>
      </c>
      <c r="Z137" s="18">
        <f t="shared" si="122"/>
        <v>0.4</v>
      </c>
      <c r="AA137" s="14">
        <f t="shared" si="123"/>
        <v>2</v>
      </c>
      <c r="AB137" s="18">
        <f t="shared" si="124"/>
        <v>0.4</v>
      </c>
    </row>
    <row r="138" spans="1:28" ht="31.5">
      <c r="A138" s="8">
        <f t="shared" si="125"/>
        <v>3.3399999999999981</v>
      </c>
      <c r="B138" s="51" t="s">
        <v>91</v>
      </c>
      <c r="C138" s="22">
        <v>0</v>
      </c>
      <c r="D138" s="18">
        <v>0</v>
      </c>
      <c r="E138" s="22">
        <v>0</v>
      </c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>
        <v>2</v>
      </c>
      <c r="Q138" s="18">
        <f t="shared" si="119"/>
        <v>12</v>
      </c>
      <c r="R138" s="92">
        <f t="shared" si="120"/>
        <v>2</v>
      </c>
      <c r="S138" s="18">
        <f t="shared" si="121"/>
        <v>12</v>
      </c>
      <c r="T138" s="22"/>
      <c r="U138" s="18"/>
      <c r="V138" s="22"/>
      <c r="W138" s="18"/>
      <c r="X138" s="21">
        <v>6</v>
      </c>
      <c r="Y138" s="14">
        <v>2</v>
      </c>
      <c r="Z138" s="18">
        <f t="shared" si="122"/>
        <v>12</v>
      </c>
      <c r="AA138" s="14">
        <f t="shared" si="123"/>
        <v>2</v>
      </c>
      <c r="AB138" s="18">
        <f t="shared" si="124"/>
        <v>12</v>
      </c>
    </row>
    <row r="139" spans="1:28" ht="31.5">
      <c r="A139" s="8">
        <v>3.35</v>
      </c>
      <c r="B139" s="51" t="s">
        <v>92</v>
      </c>
      <c r="C139" s="22">
        <v>2</v>
      </c>
      <c r="D139" s="18">
        <v>1</v>
      </c>
      <c r="E139" s="22">
        <v>2</v>
      </c>
      <c r="F139" s="18"/>
      <c r="G139" s="8">
        <f t="shared" si="118"/>
        <v>100</v>
      </c>
      <c r="H139" s="18">
        <f t="shared" si="118"/>
        <v>0</v>
      </c>
      <c r="I139" s="22"/>
      <c r="J139" s="23"/>
      <c r="K139" s="22"/>
      <c r="L139" s="18"/>
      <c r="M139" s="22"/>
      <c r="N139" s="18"/>
      <c r="O139" s="21">
        <v>0.5</v>
      </c>
      <c r="P139" s="92">
        <v>2</v>
      </c>
      <c r="Q139" s="18">
        <f t="shared" si="119"/>
        <v>1</v>
      </c>
      <c r="R139" s="92">
        <f t="shared" si="120"/>
        <v>2</v>
      </c>
      <c r="S139" s="18">
        <f t="shared" si="121"/>
        <v>1</v>
      </c>
      <c r="T139" s="22"/>
      <c r="U139" s="18"/>
      <c r="V139" s="22"/>
      <c r="W139" s="18"/>
      <c r="X139" s="21">
        <v>0.5</v>
      </c>
      <c r="Y139" s="14">
        <v>2</v>
      </c>
      <c r="Z139" s="18">
        <f t="shared" si="122"/>
        <v>1</v>
      </c>
      <c r="AA139" s="14">
        <f t="shared" si="123"/>
        <v>2</v>
      </c>
      <c r="AB139" s="18">
        <f t="shared" si="124"/>
        <v>1</v>
      </c>
    </row>
    <row r="140" spans="1:28" ht="31.5">
      <c r="A140" s="8">
        <v>3.36</v>
      </c>
      <c r="B140" s="51" t="s">
        <v>93</v>
      </c>
      <c r="C140" s="22">
        <v>1</v>
      </c>
      <c r="D140" s="18">
        <v>0.2</v>
      </c>
      <c r="E140" s="22">
        <v>1</v>
      </c>
      <c r="F140" s="18"/>
      <c r="G140" s="8">
        <f t="shared" si="118"/>
        <v>100</v>
      </c>
      <c r="H140" s="18">
        <f t="shared" si="118"/>
        <v>0</v>
      </c>
      <c r="I140" s="22"/>
      <c r="J140" s="23"/>
      <c r="K140" s="22"/>
      <c r="L140" s="18"/>
      <c r="M140" s="22"/>
      <c r="N140" s="18"/>
      <c r="O140" s="21">
        <v>0.2</v>
      </c>
      <c r="P140" s="92">
        <v>2</v>
      </c>
      <c r="Q140" s="18">
        <f t="shared" si="119"/>
        <v>0.4</v>
      </c>
      <c r="R140" s="92">
        <f t="shared" si="120"/>
        <v>2</v>
      </c>
      <c r="S140" s="18">
        <f t="shared" si="121"/>
        <v>0.4</v>
      </c>
      <c r="T140" s="22"/>
      <c r="U140" s="18"/>
      <c r="V140" s="22"/>
      <c r="W140" s="18"/>
      <c r="X140" s="21">
        <v>0.2</v>
      </c>
      <c r="Y140" s="14">
        <v>2</v>
      </c>
      <c r="Z140" s="18">
        <f t="shared" si="122"/>
        <v>0.4</v>
      </c>
      <c r="AA140" s="14">
        <f t="shared" si="123"/>
        <v>2</v>
      </c>
      <c r="AB140" s="18">
        <f t="shared" si="124"/>
        <v>0.4</v>
      </c>
    </row>
    <row r="141" spans="1:28" s="50" customFormat="1">
      <c r="A141" s="46"/>
      <c r="B141" s="82" t="s">
        <v>65</v>
      </c>
      <c r="C141" s="83">
        <f>SUM(C119:C140)</f>
        <v>31</v>
      </c>
      <c r="D141" s="84">
        <f>SUM(D119:D140)</f>
        <v>81.180000000000021</v>
      </c>
      <c r="E141" s="83">
        <f>SUM(E119:E140)</f>
        <v>31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36</v>
      </c>
      <c r="Q141" s="84">
        <f t="shared" si="128"/>
        <v>93.78000000000003</v>
      </c>
      <c r="R141" s="276">
        <f t="shared" si="128"/>
        <v>36</v>
      </c>
      <c r="S141" s="84">
        <f t="shared" si="128"/>
        <v>93.78000000000003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35</v>
      </c>
      <c r="Z141" s="84">
        <f t="shared" si="130"/>
        <v>90.90000000000002</v>
      </c>
      <c r="AA141" s="276">
        <f t="shared" si="130"/>
        <v>35</v>
      </c>
      <c r="AB141" s="84">
        <f t="shared" si="130"/>
        <v>90.90000000000002</v>
      </c>
    </row>
    <row r="142" spans="1:28" s="50" customFormat="1">
      <c r="A142" s="46"/>
      <c r="B142" s="86" t="s">
        <v>94</v>
      </c>
      <c r="C142" s="83">
        <f>C117+C141</f>
        <v>31</v>
      </c>
      <c r="D142" s="84">
        <f>D117+D141</f>
        <v>81.180000000000021</v>
      </c>
      <c r="E142" s="83">
        <f>E117+E141</f>
        <v>31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38</v>
      </c>
      <c r="Q142" s="84">
        <f t="shared" si="133"/>
        <v>95.28000000000003</v>
      </c>
      <c r="R142" s="276">
        <f t="shared" si="133"/>
        <v>38</v>
      </c>
      <c r="S142" s="84">
        <f t="shared" si="133"/>
        <v>95.28000000000003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37</v>
      </c>
      <c r="Z142" s="84">
        <f t="shared" si="135"/>
        <v>92.40000000000002</v>
      </c>
      <c r="AA142" s="276">
        <f t="shared" si="135"/>
        <v>37</v>
      </c>
      <c r="AB142" s="84">
        <f t="shared" si="135"/>
        <v>92.40000000000002</v>
      </c>
    </row>
    <row r="143" spans="1:28" s="50" customFormat="1">
      <c r="A143" s="46"/>
      <c r="B143" s="89" t="s">
        <v>100</v>
      </c>
      <c r="C143" s="83">
        <f>C110+C142</f>
        <v>31</v>
      </c>
      <c r="D143" s="84">
        <f>D110+D142</f>
        <v>81.180000000000021</v>
      </c>
      <c r="E143" s="83">
        <f>E110+E142</f>
        <v>31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38</v>
      </c>
      <c r="Q143" s="84">
        <f t="shared" si="138"/>
        <v>95.28000000000003</v>
      </c>
      <c r="R143" s="276">
        <f t="shared" si="138"/>
        <v>38</v>
      </c>
      <c r="S143" s="84">
        <f t="shared" si="138"/>
        <v>95.28000000000003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37</v>
      </c>
      <c r="Z143" s="84">
        <f t="shared" si="140"/>
        <v>92.40000000000002</v>
      </c>
      <c r="AA143" s="276">
        <f t="shared" si="140"/>
        <v>37</v>
      </c>
      <c r="AB143" s="84">
        <f t="shared" si="140"/>
        <v>92.40000000000002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323</v>
      </c>
      <c r="Q145" s="18">
        <f t="shared" ref="Q145:Q146" si="141">O145*P145</f>
        <v>9.69</v>
      </c>
      <c r="R145" s="92">
        <f t="shared" ref="R145:R146" si="142">P145</f>
        <v>323</v>
      </c>
      <c r="S145" s="18">
        <f t="shared" ref="S145:S146" si="143">L145+Q145</f>
        <v>9.69</v>
      </c>
      <c r="T145" s="16"/>
      <c r="U145" s="18"/>
      <c r="V145" s="16"/>
      <c r="W145" s="18"/>
      <c r="X145" s="21">
        <v>0.03</v>
      </c>
      <c r="Y145" s="14">
        <v>323</v>
      </c>
      <c r="Z145" s="18">
        <f t="shared" ref="Z145:Z146" si="144">X145*Y145</f>
        <v>9.69</v>
      </c>
      <c r="AA145" s="14">
        <f t="shared" ref="AA145:AA146" si="145">Y145</f>
        <v>323</v>
      </c>
      <c r="AB145" s="18">
        <f t="shared" ref="AB145:AB146" si="146">U145+Z145</f>
        <v>9.69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323</v>
      </c>
      <c r="Q147" s="84">
        <f t="shared" si="149"/>
        <v>9.69</v>
      </c>
      <c r="R147" s="276">
        <f t="shared" si="149"/>
        <v>323</v>
      </c>
      <c r="S147" s="84">
        <f t="shared" si="149"/>
        <v>9.69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323</v>
      </c>
      <c r="Z147" s="84">
        <f t="shared" si="151"/>
        <v>9.69</v>
      </c>
      <c r="AA147" s="276">
        <f t="shared" si="151"/>
        <v>323</v>
      </c>
      <c r="AB147" s="84">
        <f t="shared" si="151"/>
        <v>9.69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211</v>
      </c>
      <c r="D164" s="18">
        <f>C164*O164</f>
        <v>12.66</v>
      </c>
      <c r="E164" s="19">
        <v>211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218</v>
      </c>
      <c r="Q166" s="18">
        <f t="shared" si="183"/>
        <v>6.54</v>
      </c>
      <c r="R166" s="92">
        <f t="shared" si="184"/>
        <v>218</v>
      </c>
      <c r="S166" s="18">
        <f t="shared" si="185"/>
        <v>6.54</v>
      </c>
      <c r="T166" s="16"/>
      <c r="U166" s="18"/>
      <c r="V166" s="16"/>
      <c r="W166" s="18"/>
      <c r="X166" s="21">
        <v>0.03</v>
      </c>
      <c r="Y166" s="14">
        <v>218</v>
      </c>
      <c r="Z166" s="18">
        <f t="shared" si="186"/>
        <v>6.54</v>
      </c>
      <c r="AA166" s="14">
        <f t="shared" si="187"/>
        <v>218</v>
      </c>
      <c r="AB166" s="18">
        <f t="shared" si="188"/>
        <v>6.54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211</v>
      </c>
      <c r="D168" s="84">
        <f>SUM(D164:D167)</f>
        <v>12.66</v>
      </c>
      <c r="E168" s="83">
        <f>SUM(E164:E167)</f>
        <v>211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218</v>
      </c>
      <c r="Q168" s="84">
        <f t="shared" si="191"/>
        <v>6.54</v>
      </c>
      <c r="R168" s="276">
        <f t="shared" si="191"/>
        <v>218</v>
      </c>
      <c r="S168" s="84">
        <f t="shared" si="191"/>
        <v>6.54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218</v>
      </c>
      <c r="Z168" s="84">
        <f t="shared" si="193"/>
        <v>6.54</v>
      </c>
      <c r="AA168" s="276">
        <f t="shared" si="193"/>
        <v>218</v>
      </c>
      <c r="AB168" s="84">
        <f t="shared" si="193"/>
        <v>6.54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211</v>
      </c>
      <c r="Q172" s="18">
        <f t="shared" si="195"/>
        <v>6.33</v>
      </c>
      <c r="R172" s="92">
        <f t="shared" si="196"/>
        <v>211</v>
      </c>
      <c r="S172" s="18">
        <f t="shared" si="197"/>
        <v>6.33</v>
      </c>
      <c r="T172" s="16"/>
      <c r="U172" s="18"/>
      <c r="V172" s="16"/>
      <c r="W172" s="18"/>
      <c r="X172" s="21">
        <v>0.03</v>
      </c>
      <c r="Y172" s="14">
        <v>211</v>
      </c>
      <c r="Z172" s="18">
        <f t="shared" si="198"/>
        <v>6.33</v>
      </c>
      <c r="AA172" s="14">
        <f t="shared" si="199"/>
        <v>211</v>
      </c>
      <c r="AB172" s="18">
        <f t="shared" si="200"/>
        <v>6.33</v>
      </c>
    </row>
    <row r="173" spans="1:28">
      <c r="A173" s="8"/>
      <c r="B173" s="16" t="s">
        <v>112</v>
      </c>
      <c r="C173" s="17">
        <v>251</v>
      </c>
      <c r="D173" s="18">
        <f>C173*O173</f>
        <v>3.7649999999999997</v>
      </c>
      <c r="E173" s="19">
        <v>251</v>
      </c>
      <c r="F173" s="18"/>
      <c r="G173" s="8">
        <f t="shared" si="194"/>
        <v>100</v>
      </c>
      <c r="H173" s="18">
        <f t="shared" si="194"/>
        <v>0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251</v>
      </c>
      <c r="D174" s="84">
        <f>SUM(D170:D173)</f>
        <v>3.7649999999999997</v>
      </c>
      <c r="E174" s="83">
        <f>SUM(E170:E173)</f>
        <v>251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211</v>
      </c>
      <c r="Q174" s="84">
        <f t="shared" si="203"/>
        <v>6.33</v>
      </c>
      <c r="R174" s="276">
        <f t="shared" si="203"/>
        <v>211</v>
      </c>
      <c r="S174" s="84">
        <f t="shared" si="203"/>
        <v>6.33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211</v>
      </c>
      <c r="Z174" s="84">
        <f t="shared" si="205"/>
        <v>6.33</v>
      </c>
      <c r="AA174" s="276">
        <f t="shared" si="205"/>
        <v>211</v>
      </c>
      <c r="AB174" s="84">
        <f t="shared" si="205"/>
        <v>6.33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1874</v>
      </c>
      <c r="D176" s="18">
        <f>C176*O176</f>
        <v>112.44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4283</v>
      </c>
      <c r="Q176" s="18">
        <f t="shared" ref="Q176:Q179" si="207">O176*P176</f>
        <v>256.98</v>
      </c>
      <c r="R176" s="92">
        <f t="shared" ref="R176:R179" si="208">P176</f>
        <v>4283</v>
      </c>
      <c r="S176" s="18">
        <f t="shared" ref="S176:S179" si="209">L176+Q176</f>
        <v>256.98</v>
      </c>
      <c r="T176" s="16"/>
      <c r="U176" s="18"/>
      <c r="V176" s="16"/>
      <c r="W176" s="18"/>
      <c r="X176" s="21">
        <v>0.06</v>
      </c>
      <c r="Y176" s="14">
        <v>1500</v>
      </c>
      <c r="Z176" s="18">
        <f t="shared" ref="Z176:Z179" si="210">X176*Y176</f>
        <v>90</v>
      </c>
      <c r="AA176" s="14">
        <f t="shared" ref="AA176:AA179" si="211">Y176</f>
        <v>1500</v>
      </c>
      <c r="AB176" s="18">
        <f t="shared" ref="AB176:AB179" si="212">U176+Z176</f>
        <v>90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1874</v>
      </c>
      <c r="D180" s="84">
        <f>SUM(D176:D179)</f>
        <v>112.44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4283</v>
      </c>
      <c r="Q180" s="84">
        <f t="shared" si="215"/>
        <v>256.98</v>
      </c>
      <c r="R180" s="276">
        <f t="shared" si="215"/>
        <v>4283</v>
      </c>
      <c r="S180" s="84">
        <f t="shared" si="215"/>
        <v>256.98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1500</v>
      </c>
      <c r="Z180" s="84">
        <f t="shared" si="217"/>
        <v>90</v>
      </c>
      <c r="AA180" s="276">
        <f t="shared" si="217"/>
        <v>1500</v>
      </c>
      <c r="AB180" s="84">
        <f t="shared" si="217"/>
        <v>90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>
        <v>495</v>
      </c>
      <c r="D190" s="18">
        <f>C190*O190</f>
        <v>14.85</v>
      </c>
      <c r="E190" s="17">
        <v>495</v>
      </c>
      <c r="F190" s="18">
        <f>E190*0.03</f>
        <v>14.85</v>
      </c>
      <c r="G190" s="8">
        <f t="shared" si="230"/>
        <v>100</v>
      </c>
      <c r="H190" s="18">
        <f t="shared" si="230"/>
        <v>100</v>
      </c>
      <c r="I190" s="16"/>
      <c r="J190" s="20"/>
      <c r="K190" s="16"/>
      <c r="L190" s="18"/>
      <c r="M190" s="16"/>
      <c r="N190" s="18"/>
      <c r="O190" s="21">
        <v>0.03</v>
      </c>
      <c r="P190" s="92">
        <v>405</v>
      </c>
      <c r="Q190" s="18">
        <f t="shared" si="231"/>
        <v>12.15</v>
      </c>
      <c r="R190" s="92">
        <f t="shared" si="232"/>
        <v>405</v>
      </c>
      <c r="S190" s="18">
        <f t="shared" si="233"/>
        <v>12.15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495</v>
      </c>
      <c r="D192" s="84">
        <f>SUM(D188:D191)</f>
        <v>14.85</v>
      </c>
      <c r="E192" s="83">
        <f>SUM(E188:E191)</f>
        <v>495</v>
      </c>
      <c r="F192" s="84">
        <f>SUM(F188:F191)</f>
        <v>14.85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405</v>
      </c>
      <c r="Q192" s="84">
        <f t="shared" si="239"/>
        <v>12.15</v>
      </c>
      <c r="R192" s="276">
        <f t="shared" si="239"/>
        <v>405</v>
      </c>
      <c r="S192" s="84">
        <f t="shared" si="239"/>
        <v>12.15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2831</v>
      </c>
      <c r="D193" s="84">
        <f>D156+D162+D168+D174+D180+D186+D192</f>
        <v>143.715</v>
      </c>
      <c r="E193" s="83">
        <f>E156+E162+E168+E174+E180+E186+E192</f>
        <v>957</v>
      </c>
      <c r="F193" s="84">
        <f>F156+F162+F168+F174+F180+F186+F192</f>
        <v>14.85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5117</v>
      </c>
      <c r="Q193" s="84">
        <f t="shared" si="244"/>
        <v>282</v>
      </c>
      <c r="R193" s="276">
        <f t="shared" si="244"/>
        <v>5117</v>
      </c>
      <c r="S193" s="84">
        <f t="shared" si="244"/>
        <v>282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1929</v>
      </c>
      <c r="Z193" s="84">
        <f t="shared" si="246"/>
        <v>102.87</v>
      </c>
      <c r="AA193" s="276">
        <f t="shared" si="246"/>
        <v>1929</v>
      </c>
      <c r="AB193" s="84">
        <f t="shared" si="246"/>
        <v>102.87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25837</v>
      </c>
      <c r="Q197" s="212">
        <f t="shared" ref="Q197:Q205" si="248">O197*P197</f>
        <v>38.755499999999998</v>
      </c>
      <c r="R197" s="313">
        <f t="shared" ref="R197:R205" si="249">P197</f>
        <v>25837</v>
      </c>
      <c r="S197" s="212">
        <f t="shared" ref="S197:S205" si="250">L197+Q197</f>
        <v>38.755499999999998</v>
      </c>
      <c r="T197" s="335"/>
      <c r="U197" s="212"/>
      <c r="V197" s="335"/>
      <c r="W197" s="212"/>
      <c r="X197" s="338">
        <v>1.5E-3</v>
      </c>
      <c r="Y197" s="214">
        <v>25837</v>
      </c>
      <c r="Z197" s="212">
        <f t="shared" ref="Z197:Z205" si="251">X197*Y197</f>
        <v>38.755499999999998</v>
      </c>
      <c r="AA197" s="214">
        <f t="shared" ref="AA197:AA205" si="252">Y197</f>
        <v>25837</v>
      </c>
      <c r="AB197" s="212">
        <f t="shared" ref="AB197:AB205" si="253">U197+Z197</f>
        <v>38.755499999999998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17</v>
      </c>
      <c r="Q198" s="212">
        <f t="shared" si="248"/>
        <v>2.5500000000000002E-2</v>
      </c>
      <c r="R198" s="313">
        <f t="shared" si="249"/>
        <v>17</v>
      </c>
      <c r="S198" s="212">
        <f t="shared" si="250"/>
        <v>2.5500000000000002E-2</v>
      </c>
      <c r="T198" s="335"/>
      <c r="U198" s="212"/>
      <c r="V198" s="335"/>
      <c r="W198" s="212"/>
      <c r="X198" s="338">
        <v>1.5E-3</v>
      </c>
      <c r="Y198" s="214">
        <v>17</v>
      </c>
      <c r="Z198" s="212">
        <f t="shared" si="251"/>
        <v>2.5500000000000002E-2</v>
      </c>
      <c r="AA198" s="214">
        <f t="shared" si="252"/>
        <v>17</v>
      </c>
      <c r="AB198" s="212">
        <f t="shared" si="253"/>
        <v>2.5500000000000002E-2</v>
      </c>
    </row>
    <row r="199" spans="1:28" s="339" customFormat="1">
      <c r="A199" s="211"/>
      <c r="B199" s="335" t="s">
        <v>126</v>
      </c>
      <c r="C199" s="336">
        <v>9</v>
      </c>
      <c r="D199" s="212">
        <f>C199*0.0015</f>
        <v>1.35E-2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12</v>
      </c>
      <c r="Q199" s="212">
        <f t="shared" si="248"/>
        <v>1.8000000000000002E-2</v>
      </c>
      <c r="R199" s="313">
        <f t="shared" si="249"/>
        <v>12</v>
      </c>
      <c r="S199" s="212">
        <f t="shared" si="250"/>
        <v>1.8000000000000002E-2</v>
      </c>
      <c r="T199" s="335"/>
      <c r="U199" s="212"/>
      <c r="V199" s="335"/>
      <c r="W199" s="212"/>
      <c r="X199" s="338">
        <v>1.5E-3</v>
      </c>
      <c r="Y199" s="214">
        <v>12</v>
      </c>
      <c r="Z199" s="212">
        <f t="shared" si="251"/>
        <v>1.8000000000000002E-2</v>
      </c>
      <c r="AA199" s="214">
        <f t="shared" si="252"/>
        <v>12</v>
      </c>
      <c r="AB199" s="212">
        <f t="shared" si="253"/>
        <v>1.8000000000000002E-2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34098</v>
      </c>
      <c r="Q200" s="212">
        <f t="shared" si="248"/>
        <v>51.146999999999998</v>
      </c>
      <c r="R200" s="313">
        <f t="shared" si="249"/>
        <v>34098</v>
      </c>
      <c r="S200" s="212">
        <f t="shared" si="250"/>
        <v>51.146999999999998</v>
      </c>
      <c r="T200" s="335"/>
      <c r="U200" s="212"/>
      <c r="V200" s="335"/>
      <c r="W200" s="212"/>
      <c r="X200" s="338">
        <v>1.5E-3</v>
      </c>
      <c r="Y200" s="214">
        <v>34098</v>
      </c>
      <c r="Z200" s="212">
        <f t="shared" si="251"/>
        <v>51.146999999999998</v>
      </c>
      <c r="AA200" s="214">
        <f t="shared" si="252"/>
        <v>34098</v>
      </c>
      <c r="AB200" s="212">
        <f t="shared" si="253"/>
        <v>51.146999999999998</v>
      </c>
    </row>
    <row r="201" spans="1:28" s="339" customFormat="1">
      <c r="A201" s="211"/>
      <c r="B201" s="335" t="s">
        <v>128</v>
      </c>
      <c r="C201" s="336">
        <v>38</v>
      </c>
      <c r="D201" s="212">
        <f>C201*0.0015</f>
        <v>5.7000000000000002E-2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27</v>
      </c>
      <c r="Q201" s="212">
        <f t="shared" si="248"/>
        <v>4.0500000000000001E-2</v>
      </c>
      <c r="R201" s="313">
        <f t="shared" si="249"/>
        <v>27</v>
      </c>
      <c r="S201" s="212">
        <f t="shared" si="250"/>
        <v>4.0500000000000001E-2</v>
      </c>
      <c r="T201" s="335"/>
      <c r="U201" s="212"/>
      <c r="V201" s="335"/>
      <c r="W201" s="212"/>
      <c r="X201" s="338">
        <v>1.5E-3</v>
      </c>
      <c r="Y201" s="214">
        <v>27</v>
      </c>
      <c r="Z201" s="212">
        <f t="shared" si="251"/>
        <v>4.0500000000000001E-2</v>
      </c>
      <c r="AA201" s="214">
        <f t="shared" si="252"/>
        <v>27</v>
      </c>
      <c r="AB201" s="212">
        <f t="shared" si="253"/>
        <v>4.0500000000000001E-2</v>
      </c>
    </row>
    <row r="202" spans="1:28" s="339" customFormat="1">
      <c r="A202" s="211"/>
      <c r="B202" s="335" t="s">
        <v>129</v>
      </c>
      <c r="C202" s="336">
        <v>36</v>
      </c>
      <c r="D202" s="212">
        <f>C202*0.0015</f>
        <v>5.3999999999999999E-2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32</v>
      </c>
      <c r="Q202" s="212">
        <f t="shared" si="248"/>
        <v>4.8000000000000001E-2</v>
      </c>
      <c r="R202" s="313">
        <f t="shared" si="249"/>
        <v>32</v>
      </c>
      <c r="S202" s="212">
        <f t="shared" si="250"/>
        <v>4.8000000000000001E-2</v>
      </c>
      <c r="T202" s="335"/>
      <c r="U202" s="212"/>
      <c r="V202" s="335"/>
      <c r="W202" s="212"/>
      <c r="X202" s="338">
        <v>1.5E-3</v>
      </c>
      <c r="Y202" s="214">
        <v>32</v>
      </c>
      <c r="Z202" s="212">
        <f t="shared" si="251"/>
        <v>4.8000000000000001E-2</v>
      </c>
      <c r="AA202" s="214">
        <f t="shared" si="252"/>
        <v>32</v>
      </c>
      <c r="AB202" s="212">
        <f t="shared" si="253"/>
        <v>4.8000000000000001E-2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41608</v>
      </c>
      <c r="Q203" s="212">
        <f t="shared" si="248"/>
        <v>104.02</v>
      </c>
      <c r="R203" s="313">
        <f t="shared" si="249"/>
        <v>41608</v>
      </c>
      <c r="S203" s="212">
        <f t="shared" si="250"/>
        <v>104.02</v>
      </c>
      <c r="T203" s="335"/>
      <c r="U203" s="212"/>
      <c r="V203" s="335"/>
      <c r="W203" s="212"/>
      <c r="X203" s="338">
        <v>2.5000000000000001E-3</v>
      </c>
      <c r="Y203" s="214">
        <v>41608</v>
      </c>
      <c r="Z203" s="212">
        <f t="shared" si="251"/>
        <v>104.02</v>
      </c>
      <c r="AA203" s="214">
        <f t="shared" si="252"/>
        <v>41608</v>
      </c>
      <c r="AB203" s="212">
        <f t="shared" si="253"/>
        <v>104.02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156</v>
      </c>
      <c r="D204" s="212">
        <f>C204*0.0025</f>
        <v>0.39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49</v>
      </c>
      <c r="Q204" s="212">
        <f t="shared" si="248"/>
        <v>0.1225</v>
      </c>
      <c r="R204" s="313">
        <f t="shared" si="249"/>
        <v>49</v>
      </c>
      <c r="S204" s="212">
        <f t="shared" si="250"/>
        <v>0.1225</v>
      </c>
      <c r="T204" s="335"/>
      <c r="U204" s="212"/>
      <c r="V204" s="335"/>
      <c r="W204" s="212"/>
      <c r="X204" s="338">
        <v>2.5000000000000001E-3</v>
      </c>
      <c r="Y204" s="214">
        <v>49</v>
      </c>
      <c r="Z204" s="212">
        <f t="shared" si="251"/>
        <v>0.1225</v>
      </c>
      <c r="AA204" s="214">
        <f t="shared" si="252"/>
        <v>49</v>
      </c>
      <c r="AB204" s="212">
        <f t="shared" si="253"/>
        <v>0.1225</v>
      </c>
    </row>
    <row r="205" spans="1:28">
      <c r="A205" s="8">
        <f>+A204+0.01</f>
        <v>7.0399999999999991</v>
      </c>
      <c r="B205" s="16" t="s">
        <v>132</v>
      </c>
      <c r="C205" s="17">
        <v>36</v>
      </c>
      <c r="D205" s="18">
        <f>C205*0.0025</f>
        <v>0.09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115</v>
      </c>
      <c r="Q205" s="18">
        <f t="shared" si="248"/>
        <v>0.28750000000000003</v>
      </c>
      <c r="R205" s="92">
        <f t="shared" si="249"/>
        <v>115</v>
      </c>
      <c r="S205" s="18">
        <f t="shared" si="250"/>
        <v>0.28750000000000003</v>
      </c>
      <c r="T205" s="16"/>
      <c r="U205" s="18"/>
      <c r="V205" s="16"/>
      <c r="W205" s="18"/>
      <c r="X205" s="21">
        <v>2.5000000000000001E-3</v>
      </c>
      <c r="Y205" s="14">
        <v>115</v>
      </c>
      <c r="Z205" s="18">
        <f t="shared" si="251"/>
        <v>0.28750000000000003</v>
      </c>
      <c r="AA205" s="14">
        <f t="shared" si="252"/>
        <v>115</v>
      </c>
      <c r="AB205" s="18">
        <f t="shared" si="253"/>
        <v>0.28750000000000003</v>
      </c>
    </row>
    <row r="206" spans="1:28" s="50" customFormat="1">
      <c r="A206" s="46"/>
      <c r="B206" s="82" t="s">
        <v>104</v>
      </c>
      <c r="C206" s="83">
        <f>SUM(C197:C205)</f>
        <v>275</v>
      </c>
      <c r="D206" s="84">
        <f>SUM(D197:D205)</f>
        <v>0.60449999999999993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101795</v>
      </c>
      <c r="Q206" s="84">
        <f t="shared" si="256"/>
        <v>194.46449999999999</v>
      </c>
      <c r="R206" s="276">
        <f t="shared" si="256"/>
        <v>101795</v>
      </c>
      <c r="S206" s="84">
        <f t="shared" si="256"/>
        <v>194.46449999999999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101795</v>
      </c>
      <c r="Z206" s="84">
        <f t="shared" si="258"/>
        <v>194.46449999999999</v>
      </c>
      <c r="AA206" s="276">
        <f t="shared" si="258"/>
        <v>101795</v>
      </c>
      <c r="AB206" s="84">
        <f t="shared" si="258"/>
        <v>194.46449999999999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51884</v>
      </c>
      <c r="D208" s="18">
        <v>207.536</v>
      </c>
      <c r="E208" s="17">
        <f>C208</f>
        <v>51884</v>
      </c>
      <c r="F208" s="18">
        <f>D208</f>
        <v>207.536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52899</v>
      </c>
      <c r="Q208" s="18">
        <f t="shared" ref="Q208:Q211" si="260">O208*P208</f>
        <v>211.596</v>
      </c>
      <c r="R208" s="92">
        <f t="shared" ref="R208:R211" si="261">P208</f>
        <v>52899</v>
      </c>
      <c r="S208" s="18">
        <f t="shared" ref="S208:S211" si="262">L208+Q208</f>
        <v>211.596</v>
      </c>
      <c r="T208" s="16"/>
      <c r="U208" s="18"/>
      <c r="V208" s="16"/>
      <c r="W208" s="18"/>
      <c r="X208" s="21">
        <v>4.0000000000000001E-3</v>
      </c>
      <c r="Y208" s="14">
        <v>52899</v>
      </c>
      <c r="Z208" s="18">
        <f t="shared" ref="Z208:Z211" si="263">X208*Y208</f>
        <v>211.596</v>
      </c>
      <c r="AA208" s="14">
        <f t="shared" ref="AA208:AA211" si="264">Y208</f>
        <v>52899</v>
      </c>
      <c r="AB208" s="18">
        <f t="shared" ref="AB208:AB211" si="265">U208+Z208</f>
        <v>211.596</v>
      </c>
    </row>
    <row r="209" spans="1:28">
      <c r="A209" s="8">
        <f>+A208+0.01</f>
        <v>8.02</v>
      </c>
      <c r="B209" s="16" t="s">
        <v>135</v>
      </c>
      <c r="C209" s="17">
        <v>8783</v>
      </c>
      <c r="D209" s="18">
        <v>35.131999999999998</v>
      </c>
      <c r="E209" s="17">
        <f t="shared" ref="E209:F211" si="266">C209</f>
        <v>8783</v>
      </c>
      <c r="F209" s="18">
        <f t="shared" si="266"/>
        <v>35.131999999999998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8977</v>
      </c>
      <c r="Q209" s="18">
        <f t="shared" si="260"/>
        <v>35.908000000000001</v>
      </c>
      <c r="R209" s="92">
        <f t="shared" si="261"/>
        <v>8977</v>
      </c>
      <c r="S209" s="18">
        <f t="shared" si="262"/>
        <v>35.908000000000001</v>
      </c>
      <c r="T209" s="16"/>
      <c r="U209" s="18"/>
      <c r="V209" s="16"/>
      <c r="W209" s="18"/>
      <c r="X209" s="21">
        <v>4.0000000000000001E-3</v>
      </c>
      <c r="Y209" s="14">
        <v>8977</v>
      </c>
      <c r="Z209" s="18">
        <f t="shared" si="263"/>
        <v>35.908000000000001</v>
      </c>
      <c r="AA209" s="14">
        <f t="shared" si="264"/>
        <v>8977</v>
      </c>
      <c r="AB209" s="18">
        <f t="shared" si="265"/>
        <v>35.908000000000001</v>
      </c>
    </row>
    <row r="210" spans="1:28">
      <c r="A210" s="8">
        <f>+A209+0.01</f>
        <v>8.0299999999999994</v>
      </c>
      <c r="B210" s="16" t="s">
        <v>136</v>
      </c>
      <c r="C210" s="17">
        <v>6031</v>
      </c>
      <c r="D210" s="18">
        <v>24.123999999999999</v>
      </c>
      <c r="E210" s="17">
        <f t="shared" si="266"/>
        <v>6031</v>
      </c>
      <c r="F210" s="18">
        <f t="shared" si="266"/>
        <v>24.123999999999999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6481</v>
      </c>
      <c r="Q210" s="18">
        <f t="shared" si="260"/>
        <v>25.923999999999999</v>
      </c>
      <c r="R210" s="92">
        <f t="shared" si="261"/>
        <v>6481</v>
      </c>
      <c r="S210" s="18">
        <f t="shared" si="262"/>
        <v>25.923999999999999</v>
      </c>
      <c r="T210" s="16"/>
      <c r="U210" s="18"/>
      <c r="V210" s="16"/>
      <c r="W210" s="18"/>
      <c r="X210" s="21">
        <v>4.0000000000000001E-3</v>
      </c>
      <c r="Y210" s="14">
        <v>6481</v>
      </c>
      <c r="Z210" s="18">
        <f t="shared" si="263"/>
        <v>25.923999999999999</v>
      </c>
      <c r="AA210" s="14">
        <f t="shared" si="264"/>
        <v>6481</v>
      </c>
      <c r="AB210" s="18">
        <f t="shared" si="265"/>
        <v>25.923999999999999</v>
      </c>
    </row>
    <row r="211" spans="1:28">
      <c r="A211" s="8">
        <f>+A210+0.01</f>
        <v>8.0399999999999991</v>
      </c>
      <c r="B211" s="16" t="s">
        <v>137</v>
      </c>
      <c r="C211" s="17">
        <v>26592</v>
      </c>
      <c r="D211" s="18">
        <v>106.36800000000001</v>
      </c>
      <c r="E211" s="17">
        <f t="shared" si="266"/>
        <v>26592</v>
      </c>
      <c r="F211" s="18">
        <f t="shared" si="266"/>
        <v>106.36800000000001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30944</v>
      </c>
      <c r="Q211" s="18">
        <f t="shared" si="260"/>
        <v>123.776</v>
      </c>
      <c r="R211" s="92">
        <f t="shared" si="261"/>
        <v>30944</v>
      </c>
      <c r="S211" s="18">
        <f t="shared" si="262"/>
        <v>123.776</v>
      </c>
      <c r="T211" s="16"/>
      <c r="U211" s="18"/>
      <c r="V211" s="16"/>
      <c r="W211" s="18"/>
      <c r="X211" s="21">
        <v>4.0000000000000001E-3</v>
      </c>
      <c r="Y211" s="14">
        <v>30944</v>
      </c>
      <c r="Z211" s="18">
        <f t="shared" si="263"/>
        <v>123.776</v>
      </c>
      <c r="AA211" s="14">
        <f t="shared" si="264"/>
        <v>30944</v>
      </c>
      <c r="AB211" s="18">
        <f t="shared" si="265"/>
        <v>123.776</v>
      </c>
    </row>
    <row r="212" spans="1:28" s="50" customFormat="1">
      <c r="A212" s="46"/>
      <c r="B212" s="82" t="s">
        <v>106</v>
      </c>
      <c r="C212" s="83">
        <f>SUM(C208:C211)</f>
        <v>93290</v>
      </c>
      <c r="D212" s="84">
        <f>SUM(D208:D211)</f>
        <v>373.16</v>
      </c>
      <c r="E212" s="83">
        <f>SUM(E208:E211)</f>
        <v>93290</v>
      </c>
      <c r="F212" s="84">
        <f>SUM(F208:F211)</f>
        <v>373.16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99301</v>
      </c>
      <c r="Q212" s="84">
        <f t="shared" si="269"/>
        <v>397.20400000000001</v>
      </c>
      <c r="R212" s="276">
        <f t="shared" si="269"/>
        <v>99301</v>
      </c>
      <c r="S212" s="84">
        <f t="shared" si="269"/>
        <v>397.20400000000001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99301</v>
      </c>
      <c r="Z212" s="84">
        <f>SUM(Z208:Z211)</f>
        <v>397.20400000000001</v>
      </c>
      <c r="AA212" s="276">
        <f>SUM(AA208:AA211)</f>
        <v>99301</v>
      </c>
      <c r="AB212" s="84">
        <f>SUM(AB208:AB211)</f>
        <v>397.20400000000001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280</v>
      </c>
      <c r="D241" s="164">
        <f>C241*0.429*12</f>
        <v>1441.44</v>
      </c>
      <c r="E241" s="163">
        <f>C241</f>
        <v>280</v>
      </c>
      <c r="F241" s="164">
        <f>D241</f>
        <v>1441.44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280</v>
      </c>
      <c r="Q241" s="18">
        <f t="shared" ref="Q241:Q254" si="299">O241*P241*12</f>
        <v>1532.16</v>
      </c>
      <c r="R241" s="92">
        <f t="shared" ref="R241:R257" si="300">P241</f>
        <v>280</v>
      </c>
      <c r="S241" s="18">
        <f t="shared" ref="S241:S257" si="301">L241+Q241</f>
        <v>1532.16</v>
      </c>
      <c r="T241" s="162"/>
      <c r="U241" s="164"/>
      <c r="V241" s="162"/>
      <c r="W241" s="164"/>
      <c r="X241" s="166">
        <v>0.45600000000000002</v>
      </c>
      <c r="Y241" s="331">
        <v>280</v>
      </c>
      <c r="Z241" s="121">
        <f>X241*Y241*12</f>
        <v>1532.16</v>
      </c>
      <c r="AA241" s="321">
        <f>Y241</f>
        <v>280</v>
      </c>
      <c r="AB241" s="121">
        <f>U241+Z241</f>
        <v>1532.16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91</v>
      </c>
      <c r="D246" s="176">
        <f>C246*0.6006*12</f>
        <v>655.85519999999997</v>
      </c>
      <c r="E246" s="163">
        <f t="shared" ref="E246:E248" si="309">C246</f>
        <v>91</v>
      </c>
      <c r="F246" s="164">
        <f t="shared" ref="F246:F248" si="310">D246</f>
        <v>655.85519999999997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91</v>
      </c>
      <c r="Q246" s="18">
        <f t="shared" si="299"/>
        <v>697.78800000000001</v>
      </c>
      <c r="R246" s="92">
        <f t="shared" si="300"/>
        <v>91</v>
      </c>
      <c r="S246" s="18">
        <f t="shared" si="301"/>
        <v>697.78800000000001</v>
      </c>
      <c r="T246" s="174"/>
      <c r="U246" s="176"/>
      <c r="V246" s="174"/>
      <c r="W246" s="176"/>
      <c r="X246" s="177">
        <v>0.63900000000000001</v>
      </c>
      <c r="Y246" s="278">
        <v>91</v>
      </c>
      <c r="Z246" s="121">
        <f t="shared" ref="Z246:Z254" si="311">X246*Y246*12</f>
        <v>697.78800000000001</v>
      </c>
      <c r="AA246" s="321">
        <f t="shared" si="306"/>
        <v>91</v>
      </c>
      <c r="AB246" s="121">
        <f t="shared" ref="AB246:AB257" si="312">U246+Z246</f>
        <v>697.78800000000001</v>
      </c>
    </row>
    <row r="247" spans="1:28" s="125" customFormat="1">
      <c r="A247" s="118"/>
      <c r="B247" s="174" t="s">
        <v>151</v>
      </c>
      <c r="C247" s="175">
        <f t="shared" si="308"/>
        <v>74</v>
      </c>
      <c r="D247" s="176">
        <f t="shared" ref="D247:D248" si="313">C247*0.6006*12</f>
        <v>533.33280000000002</v>
      </c>
      <c r="E247" s="163">
        <f t="shared" si="309"/>
        <v>74</v>
      </c>
      <c r="F247" s="164">
        <f t="shared" si="310"/>
        <v>533.33280000000002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74</v>
      </c>
      <c r="Q247" s="18">
        <f t="shared" si="299"/>
        <v>567.43200000000002</v>
      </c>
      <c r="R247" s="92">
        <f t="shared" si="300"/>
        <v>74</v>
      </c>
      <c r="S247" s="18">
        <f t="shared" si="301"/>
        <v>567.43200000000002</v>
      </c>
      <c r="T247" s="174"/>
      <c r="U247" s="176"/>
      <c r="V247" s="174"/>
      <c r="W247" s="176"/>
      <c r="X247" s="177">
        <v>0.63900000000000001</v>
      </c>
      <c r="Y247" s="278">
        <v>74</v>
      </c>
      <c r="Z247" s="121">
        <f t="shared" si="311"/>
        <v>567.43200000000002</v>
      </c>
      <c r="AA247" s="321">
        <f t="shared" si="306"/>
        <v>74</v>
      </c>
      <c r="AB247" s="121">
        <f t="shared" si="312"/>
        <v>567.43200000000002</v>
      </c>
    </row>
    <row r="248" spans="1:28" s="125" customFormat="1">
      <c r="A248" s="118"/>
      <c r="B248" s="174" t="s">
        <v>152</v>
      </c>
      <c r="C248" s="175">
        <f t="shared" si="308"/>
        <v>77</v>
      </c>
      <c r="D248" s="176">
        <f t="shared" si="313"/>
        <v>554.95440000000008</v>
      </c>
      <c r="E248" s="163">
        <f t="shared" si="309"/>
        <v>77</v>
      </c>
      <c r="F248" s="164">
        <f t="shared" si="310"/>
        <v>554.95440000000008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77</v>
      </c>
      <c r="Q248" s="18">
        <f t="shared" si="299"/>
        <v>590.43600000000004</v>
      </c>
      <c r="R248" s="92">
        <f t="shared" si="300"/>
        <v>77</v>
      </c>
      <c r="S248" s="18">
        <f t="shared" si="301"/>
        <v>590.43600000000004</v>
      </c>
      <c r="T248" s="174"/>
      <c r="U248" s="176"/>
      <c r="V248" s="174"/>
      <c r="W248" s="176"/>
      <c r="X248" s="177">
        <v>0.63900000000000001</v>
      </c>
      <c r="Y248" s="278">
        <v>77</v>
      </c>
      <c r="Z248" s="121">
        <f t="shared" si="311"/>
        <v>590.43600000000004</v>
      </c>
      <c r="AA248" s="321">
        <f t="shared" si="306"/>
        <v>77</v>
      </c>
      <c r="AB248" s="121">
        <f t="shared" si="312"/>
        <v>590.43600000000004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93</v>
      </c>
      <c r="D255" s="176">
        <f>C255*0.12*10</f>
        <v>111.6</v>
      </c>
      <c r="E255" s="163">
        <f t="shared" ref="E255:E257" si="314">C255</f>
        <v>93</v>
      </c>
      <c r="F255" s="164">
        <f t="shared" ref="F255:F257" si="315">D255</f>
        <v>111.6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93</v>
      </c>
      <c r="Q255" s="18">
        <f>O255*P255*10</f>
        <v>111.6</v>
      </c>
      <c r="R255" s="92">
        <f t="shared" si="300"/>
        <v>93</v>
      </c>
      <c r="S255" s="18">
        <f t="shared" si="301"/>
        <v>111.6</v>
      </c>
      <c r="T255" s="178"/>
      <c r="U255" s="176"/>
      <c r="V255" s="178"/>
      <c r="W255" s="176"/>
      <c r="X255" s="177">
        <v>0.12</v>
      </c>
      <c r="Y255" s="278">
        <v>93</v>
      </c>
      <c r="Z255" s="18">
        <f t="shared" ref="Z255:Z257" si="316">X255*Y255*10</f>
        <v>111.6</v>
      </c>
      <c r="AA255" s="321">
        <f t="shared" si="306"/>
        <v>93</v>
      </c>
      <c r="AB255" s="121">
        <f t="shared" si="312"/>
        <v>111.6</v>
      </c>
    </row>
    <row r="256" spans="1:28" s="125" customFormat="1">
      <c r="A256" s="118"/>
      <c r="B256" s="178" t="s">
        <v>157</v>
      </c>
      <c r="C256" s="175">
        <f t="shared" ref="C256:C257" si="317">P256</f>
        <v>101</v>
      </c>
      <c r="D256" s="176">
        <f t="shared" ref="D256:D257" si="318">C256*0.12*10</f>
        <v>121.19999999999999</v>
      </c>
      <c r="E256" s="163">
        <f t="shared" si="314"/>
        <v>101</v>
      </c>
      <c r="F256" s="164">
        <f t="shared" si="315"/>
        <v>121.19999999999999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101</v>
      </c>
      <c r="Q256" s="18">
        <f>O256*P256*10</f>
        <v>121.19999999999999</v>
      </c>
      <c r="R256" s="92">
        <f t="shared" si="300"/>
        <v>101</v>
      </c>
      <c r="S256" s="18">
        <f t="shared" si="301"/>
        <v>121.19999999999999</v>
      </c>
      <c r="T256" s="178"/>
      <c r="U256" s="176"/>
      <c r="V256" s="178"/>
      <c r="W256" s="176"/>
      <c r="X256" s="177">
        <v>0.12</v>
      </c>
      <c r="Y256" s="278">
        <v>101</v>
      </c>
      <c r="Z256" s="18">
        <f t="shared" si="316"/>
        <v>121.19999999999999</v>
      </c>
      <c r="AA256" s="321">
        <f t="shared" si="306"/>
        <v>101</v>
      </c>
      <c r="AB256" s="121">
        <f t="shared" si="312"/>
        <v>121.19999999999999</v>
      </c>
    </row>
    <row r="257" spans="1:28" s="125" customFormat="1">
      <c r="A257" s="118"/>
      <c r="B257" s="178" t="s">
        <v>167</v>
      </c>
      <c r="C257" s="175">
        <f t="shared" si="317"/>
        <v>110</v>
      </c>
      <c r="D257" s="176">
        <f t="shared" si="318"/>
        <v>132</v>
      </c>
      <c r="E257" s="163">
        <f t="shared" si="314"/>
        <v>110</v>
      </c>
      <c r="F257" s="164">
        <f t="shared" si="315"/>
        <v>132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110</v>
      </c>
      <c r="Q257" s="18">
        <f>O257*P257*10</f>
        <v>132</v>
      </c>
      <c r="R257" s="92">
        <f t="shared" si="300"/>
        <v>110</v>
      </c>
      <c r="S257" s="18">
        <f t="shared" si="301"/>
        <v>132</v>
      </c>
      <c r="T257" s="178"/>
      <c r="U257" s="176"/>
      <c r="V257" s="178"/>
      <c r="W257" s="176"/>
      <c r="X257" s="177">
        <v>0.12</v>
      </c>
      <c r="Y257" s="278">
        <v>110</v>
      </c>
      <c r="Z257" s="18">
        <f t="shared" si="316"/>
        <v>132</v>
      </c>
      <c r="AA257" s="321">
        <f t="shared" si="306"/>
        <v>110</v>
      </c>
      <c r="AB257" s="121">
        <f t="shared" si="312"/>
        <v>132</v>
      </c>
    </row>
    <row r="258" spans="1:28" s="50" customFormat="1">
      <c r="A258" s="179"/>
      <c r="B258" s="159" t="s">
        <v>106</v>
      </c>
      <c r="C258" s="160">
        <f>SUM(C241:C257)</f>
        <v>826</v>
      </c>
      <c r="D258" s="161">
        <f>SUM(D241:D257)</f>
        <v>3550.3824</v>
      </c>
      <c r="E258" s="160">
        <f>SUM(E241:E257)</f>
        <v>826</v>
      </c>
      <c r="F258" s="161">
        <f>SUM(F241:F257)</f>
        <v>3550.3824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826</v>
      </c>
      <c r="Q258" s="161">
        <f t="shared" si="321"/>
        <v>3752.616</v>
      </c>
      <c r="R258" s="301">
        <f t="shared" si="321"/>
        <v>826</v>
      </c>
      <c r="S258" s="161">
        <f t="shared" si="321"/>
        <v>3752.616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826</v>
      </c>
      <c r="Z258" s="161">
        <f t="shared" si="323"/>
        <v>3752.616</v>
      </c>
      <c r="AA258" s="301">
        <f t="shared" si="323"/>
        <v>826</v>
      </c>
      <c r="AB258" s="161">
        <f t="shared" si="323"/>
        <v>3752.616</v>
      </c>
    </row>
    <row r="259" spans="1:28" s="50" customFormat="1">
      <c r="A259" s="179"/>
      <c r="B259" s="180" t="s">
        <v>10</v>
      </c>
      <c r="C259" s="181">
        <f>C258</f>
        <v>826</v>
      </c>
      <c r="D259" s="182">
        <f>D258</f>
        <v>3550.3824</v>
      </c>
      <c r="E259" s="181">
        <f>E258</f>
        <v>826</v>
      </c>
      <c r="F259" s="182">
        <f>F258</f>
        <v>3550.3824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826</v>
      </c>
      <c r="Q259" s="182">
        <f t="shared" si="326"/>
        <v>3752.616</v>
      </c>
      <c r="R259" s="304">
        <f t="shared" si="326"/>
        <v>826</v>
      </c>
      <c r="S259" s="182">
        <f t="shared" si="326"/>
        <v>3752.616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826</v>
      </c>
      <c r="Z259" s="182">
        <f t="shared" si="328"/>
        <v>3752.616</v>
      </c>
      <c r="AA259" s="304">
        <f t="shared" si="328"/>
        <v>826</v>
      </c>
      <c r="AB259" s="182">
        <f t="shared" si="328"/>
        <v>3752.616</v>
      </c>
    </row>
    <row r="260" spans="1:28" s="50" customFormat="1">
      <c r="A260" s="179"/>
      <c r="B260" s="180" t="s">
        <v>168</v>
      </c>
      <c r="C260" s="181">
        <f>C238+C259</f>
        <v>826</v>
      </c>
      <c r="D260" s="182">
        <f>D238+D259</f>
        <v>3550.3824</v>
      </c>
      <c r="E260" s="181">
        <f>E238+E259</f>
        <v>826</v>
      </c>
      <c r="F260" s="182">
        <f>F238+F259</f>
        <v>3550.3824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826</v>
      </c>
      <c r="Q260" s="182">
        <f t="shared" si="331"/>
        <v>3752.616</v>
      </c>
      <c r="R260" s="304">
        <f t="shared" si="331"/>
        <v>826</v>
      </c>
      <c r="S260" s="182">
        <f t="shared" si="331"/>
        <v>3752.616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826</v>
      </c>
      <c r="Z260" s="182">
        <f t="shared" si="333"/>
        <v>3752.616</v>
      </c>
      <c r="AA260" s="304">
        <f t="shared" si="333"/>
        <v>826</v>
      </c>
      <c r="AB260" s="182">
        <f t="shared" si="333"/>
        <v>3752.616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1281</v>
      </c>
      <c r="D264" s="18">
        <v>8.9670000000000005</v>
      </c>
      <c r="E264" s="19">
        <v>1182</v>
      </c>
      <c r="F264" s="18">
        <v>8.27</v>
      </c>
      <c r="G264" s="241">
        <f t="shared" ref="G264:G270" si="334">E264/C264*100</f>
        <v>92.27166276346604</v>
      </c>
      <c r="H264" s="18">
        <f t="shared" ref="H264:H270" si="335">F264/D264*100</f>
        <v>92.227054756328755</v>
      </c>
      <c r="I264" s="16"/>
      <c r="J264" s="20"/>
      <c r="K264" s="16"/>
      <c r="L264" s="18"/>
      <c r="M264" s="16"/>
      <c r="N264" s="18"/>
      <c r="O264" s="21">
        <v>0.01</v>
      </c>
      <c r="P264" s="92">
        <v>1255</v>
      </c>
      <c r="Q264" s="18">
        <f>O264*P264</f>
        <v>12.55</v>
      </c>
      <c r="R264" s="92">
        <f>P264</f>
        <v>1255</v>
      </c>
      <c r="S264" s="18">
        <f>L264+Q264</f>
        <v>12.55</v>
      </c>
      <c r="T264" s="16"/>
      <c r="U264" s="18"/>
      <c r="V264" s="16"/>
      <c r="W264" s="18"/>
      <c r="X264" s="21">
        <v>0.01</v>
      </c>
      <c r="Y264" s="14">
        <v>1255</v>
      </c>
      <c r="Z264" s="18">
        <f>X264*Y264</f>
        <v>12.55</v>
      </c>
      <c r="AA264" s="14">
        <f>Y264</f>
        <v>1255</v>
      </c>
      <c r="AB264" s="18">
        <f>U264+Z264</f>
        <v>12.55</v>
      </c>
    </row>
    <row r="265" spans="1:28" s="66" customFormat="1">
      <c r="A265" s="8"/>
      <c r="B265" s="16" t="s">
        <v>172</v>
      </c>
      <c r="C265" s="17">
        <v>1428</v>
      </c>
      <c r="D265" s="18">
        <v>9.9960000000000004</v>
      </c>
      <c r="E265" s="19">
        <v>1403</v>
      </c>
      <c r="F265" s="18">
        <v>6.31</v>
      </c>
      <c r="G265" s="241">
        <f t="shared" si="334"/>
        <v>98.249299719887944</v>
      </c>
      <c r="H265" s="18">
        <f t="shared" si="335"/>
        <v>63.125250100040006</v>
      </c>
      <c r="I265" s="16"/>
      <c r="J265" s="20"/>
      <c r="K265" s="16"/>
      <c r="L265" s="18"/>
      <c r="M265" s="16"/>
      <c r="N265" s="18"/>
      <c r="O265" s="21">
        <v>0.01</v>
      </c>
      <c r="P265" s="92">
        <v>1414</v>
      </c>
      <c r="Q265" s="18">
        <f t="shared" ref="Q265:Q282" si="336">O265*P265</f>
        <v>14.14</v>
      </c>
      <c r="R265" s="92">
        <f t="shared" ref="R265:R282" si="337">P265</f>
        <v>1414</v>
      </c>
      <c r="S265" s="18">
        <f t="shared" ref="S265:S282" si="338">L265+Q265</f>
        <v>14.14</v>
      </c>
      <c r="T265" s="16"/>
      <c r="U265" s="18"/>
      <c r="V265" s="16"/>
      <c r="W265" s="18"/>
      <c r="X265" s="21">
        <v>0.01</v>
      </c>
      <c r="Y265" s="14">
        <v>1414</v>
      </c>
      <c r="Z265" s="18">
        <f t="shared" ref="Z265:Z270" si="339">X265*Y265</f>
        <v>14.14</v>
      </c>
      <c r="AA265" s="14">
        <f t="shared" ref="AA265:AA270" si="340">Y265</f>
        <v>1414</v>
      </c>
      <c r="AB265" s="18">
        <f t="shared" ref="AB265:AB270" si="341">U265+Z265</f>
        <v>14.14</v>
      </c>
    </row>
    <row r="266" spans="1:28" s="66" customFormat="1">
      <c r="A266" s="8"/>
      <c r="B266" s="16" t="s">
        <v>173</v>
      </c>
      <c r="C266" s="17">
        <v>2117</v>
      </c>
      <c r="D266" s="18">
        <v>14.819000000000001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2064</v>
      </c>
      <c r="Q266" s="18">
        <f t="shared" si="336"/>
        <v>20.64</v>
      </c>
      <c r="R266" s="92">
        <f t="shared" si="337"/>
        <v>2064</v>
      </c>
      <c r="S266" s="18">
        <f t="shared" si="338"/>
        <v>20.64</v>
      </c>
      <c r="T266" s="16"/>
      <c r="U266" s="18"/>
      <c r="V266" s="16"/>
      <c r="W266" s="18"/>
      <c r="X266" s="21">
        <v>0.01</v>
      </c>
      <c r="Y266" s="14">
        <v>2064</v>
      </c>
      <c r="Z266" s="18">
        <f t="shared" si="339"/>
        <v>20.64</v>
      </c>
      <c r="AA266" s="14">
        <f t="shared" si="340"/>
        <v>2064</v>
      </c>
      <c r="AB266" s="18">
        <f t="shared" si="341"/>
        <v>20.64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1281</v>
      </c>
      <c r="D268" s="18">
        <v>7.6859999999999999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1255</v>
      </c>
      <c r="Q268" s="18">
        <f t="shared" si="336"/>
        <v>12.55</v>
      </c>
      <c r="R268" s="92">
        <f t="shared" si="337"/>
        <v>1255</v>
      </c>
      <c r="S268" s="18">
        <f t="shared" si="338"/>
        <v>12.55</v>
      </c>
      <c r="T268" s="16"/>
      <c r="U268" s="18"/>
      <c r="V268" s="16"/>
      <c r="W268" s="18"/>
      <c r="X268" s="21">
        <v>0.01</v>
      </c>
      <c r="Y268" s="14">
        <f>Y264</f>
        <v>1255</v>
      </c>
      <c r="Z268" s="18">
        <f t="shared" si="339"/>
        <v>12.55</v>
      </c>
      <c r="AA268" s="14">
        <f t="shared" si="340"/>
        <v>1255</v>
      </c>
      <c r="AB268" s="18">
        <f t="shared" si="341"/>
        <v>12.55</v>
      </c>
    </row>
    <row r="269" spans="1:28" s="66" customFormat="1">
      <c r="A269" s="8"/>
      <c r="B269" s="16" t="s">
        <v>172</v>
      </c>
      <c r="C269" s="17">
        <v>1428</v>
      </c>
      <c r="D269" s="18">
        <v>8.5679999999999996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1414</v>
      </c>
      <c r="Q269" s="18">
        <f t="shared" si="336"/>
        <v>14.14</v>
      </c>
      <c r="R269" s="92">
        <f t="shared" si="337"/>
        <v>1414</v>
      </c>
      <c r="S269" s="18">
        <f t="shared" si="338"/>
        <v>14.14</v>
      </c>
      <c r="T269" s="16"/>
      <c r="U269" s="18"/>
      <c r="V269" s="16"/>
      <c r="W269" s="18"/>
      <c r="X269" s="21">
        <v>0.01</v>
      </c>
      <c r="Y269" s="14">
        <f>Y265</f>
        <v>1414</v>
      </c>
      <c r="Z269" s="18">
        <f t="shared" si="339"/>
        <v>14.14</v>
      </c>
      <c r="AA269" s="14">
        <f t="shared" si="340"/>
        <v>1414</v>
      </c>
      <c r="AB269" s="18">
        <f t="shared" si="341"/>
        <v>14.14</v>
      </c>
    </row>
    <row r="270" spans="1:28" s="66" customFormat="1">
      <c r="A270" s="8"/>
      <c r="B270" s="16" t="s">
        <v>173</v>
      </c>
      <c r="C270" s="17">
        <v>2117</v>
      </c>
      <c r="D270" s="18">
        <v>12.702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2064</v>
      </c>
      <c r="Q270" s="18">
        <f t="shared" si="336"/>
        <v>20.64</v>
      </c>
      <c r="R270" s="92">
        <f t="shared" si="337"/>
        <v>2064</v>
      </c>
      <c r="S270" s="18">
        <f t="shared" si="338"/>
        <v>20.64</v>
      </c>
      <c r="T270" s="16"/>
      <c r="U270" s="18"/>
      <c r="V270" s="16"/>
      <c r="W270" s="18"/>
      <c r="X270" s="21">
        <v>0.01</v>
      </c>
      <c r="Y270" s="14">
        <f>Y266</f>
        <v>2064</v>
      </c>
      <c r="Z270" s="18">
        <f t="shared" si="339"/>
        <v>20.64</v>
      </c>
      <c r="AA270" s="14">
        <f t="shared" si="340"/>
        <v>2064</v>
      </c>
      <c r="AB270" s="18">
        <f t="shared" si="341"/>
        <v>20.64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5</v>
      </c>
      <c r="D277" s="18">
        <v>7.0000000000000007E-2</v>
      </c>
      <c r="E277" s="17">
        <f>C277</f>
        <v>5</v>
      </c>
      <c r="F277" s="18">
        <f>D277</f>
        <v>7.0000000000000007E-2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5</v>
      </c>
      <c r="D278" s="18">
        <v>7.0000000000000007E-2</v>
      </c>
      <c r="E278" s="17">
        <f t="shared" ref="E278:E279" si="346">C278</f>
        <v>5</v>
      </c>
      <c r="F278" s="18">
        <f t="shared" ref="F278:F279" si="347">D278</f>
        <v>7.0000000000000007E-2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5</v>
      </c>
      <c r="D279" s="18">
        <v>7.0000000000000007E-2</v>
      </c>
      <c r="E279" s="17">
        <f t="shared" si="346"/>
        <v>5</v>
      </c>
      <c r="F279" s="18">
        <f t="shared" si="347"/>
        <v>7.0000000000000007E-2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5</v>
      </c>
      <c r="D281" s="136">
        <v>0.1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100</v>
      </c>
      <c r="D282" s="18">
        <v>1.6</v>
      </c>
      <c r="E282" s="17">
        <f>C282</f>
        <v>100</v>
      </c>
      <c r="F282" s="18">
        <f>D282</f>
        <v>1.6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189</v>
      </c>
      <c r="Q282" s="18">
        <f t="shared" si="336"/>
        <v>3.7800000000000002</v>
      </c>
      <c r="R282" s="92">
        <f t="shared" si="337"/>
        <v>189</v>
      </c>
      <c r="S282" s="18">
        <f t="shared" si="338"/>
        <v>3.7800000000000002</v>
      </c>
      <c r="T282" s="16"/>
      <c r="U282" s="18"/>
      <c r="V282" s="16"/>
      <c r="W282" s="18"/>
      <c r="X282" s="21">
        <v>1.6E-2</v>
      </c>
      <c r="Y282" s="14">
        <v>189</v>
      </c>
      <c r="Z282" s="18">
        <f t="shared" si="343"/>
        <v>3.024</v>
      </c>
      <c r="AA282" s="14">
        <f t="shared" si="344"/>
        <v>189</v>
      </c>
      <c r="AB282" s="18">
        <f t="shared" si="345"/>
        <v>3.024</v>
      </c>
    </row>
    <row r="283" spans="1:28" s="50" customFormat="1">
      <c r="A283" s="46"/>
      <c r="B283" s="82" t="s">
        <v>106</v>
      </c>
      <c r="C283" s="83">
        <f>SUM(C268:C282)</f>
        <v>4946</v>
      </c>
      <c r="D283" s="84">
        <f>SUM(D264:D282)</f>
        <v>64.647999999999996</v>
      </c>
      <c r="E283" s="83">
        <f>SUM(E268:E282)</f>
        <v>115</v>
      </c>
      <c r="F283" s="84">
        <f>SUM(F264:F282)</f>
        <v>16.39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5072</v>
      </c>
      <c r="Q283" s="84">
        <f t="shared" ref="Q283" si="355">SUM(Q264:Q282)</f>
        <v>101.52</v>
      </c>
      <c r="R283" s="276">
        <f t="shared" ref="R283" si="356">SUM(R268:R282)</f>
        <v>5072</v>
      </c>
      <c r="S283" s="84">
        <f t="shared" ref="S283" si="357">SUM(S264:S282)</f>
        <v>101.52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5072</v>
      </c>
      <c r="Z283" s="84">
        <f t="shared" ref="Z283" si="361">SUM(Z264:Z282)</f>
        <v>100.684</v>
      </c>
      <c r="AA283" s="276">
        <f t="shared" ref="AA283" si="362">SUM(AA268:AA282)</f>
        <v>5072</v>
      </c>
      <c r="AB283" s="84">
        <f t="shared" ref="AB283" si="363">SUM(AB264:AB282)</f>
        <v>100.684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38</v>
      </c>
      <c r="D287" s="185">
        <f>C287*12*0.16</f>
        <v>72.960000000000008</v>
      </c>
      <c r="E287" s="184">
        <f>C287</f>
        <v>38</v>
      </c>
      <c r="F287" s="185">
        <f>D287</f>
        <v>72.960000000000008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54</v>
      </c>
      <c r="Q287" s="18">
        <f>O287*P287*12</f>
        <v>114.048</v>
      </c>
      <c r="R287" s="92">
        <f t="shared" si="365"/>
        <v>54</v>
      </c>
      <c r="S287" s="18">
        <f t="shared" si="366"/>
        <v>114.048</v>
      </c>
      <c r="T287" s="183"/>
      <c r="U287" s="185"/>
      <c r="V287" s="183"/>
      <c r="W287" s="185"/>
      <c r="X287" s="188">
        <v>0.17599999999999999</v>
      </c>
      <c r="Y287" s="333">
        <v>54</v>
      </c>
      <c r="Z287" s="18">
        <f>X287*Y287*12</f>
        <v>114.048</v>
      </c>
      <c r="AA287" s="14">
        <f>Y287</f>
        <v>54</v>
      </c>
      <c r="AB287" s="18">
        <f>U287+Z287</f>
        <v>114.048</v>
      </c>
    </row>
    <row r="288" spans="1:28" s="66" customFormat="1">
      <c r="A288" s="8"/>
      <c r="B288" s="183" t="s">
        <v>188</v>
      </c>
      <c r="C288" s="184">
        <v>19</v>
      </c>
      <c r="D288" s="185">
        <f>C288*12*0.16</f>
        <v>36.480000000000004</v>
      </c>
      <c r="E288" s="184">
        <f t="shared" ref="E288:E296" si="368">C288</f>
        <v>19</v>
      </c>
      <c r="F288" s="185">
        <f t="shared" ref="F288:F296" si="369">D288</f>
        <v>36.480000000000004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27</v>
      </c>
      <c r="Q288" s="18">
        <f>O288*P288*12</f>
        <v>57.024000000000001</v>
      </c>
      <c r="R288" s="92">
        <f t="shared" si="365"/>
        <v>27</v>
      </c>
      <c r="S288" s="18">
        <f t="shared" si="366"/>
        <v>57.024000000000001</v>
      </c>
      <c r="T288" s="183"/>
      <c r="U288" s="185"/>
      <c r="V288" s="183"/>
      <c r="W288" s="185"/>
      <c r="X288" s="188">
        <v>0.17599999999999999</v>
      </c>
      <c r="Y288" s="333">
        <v>27</v>
      </c>
      <c r="Z288" s="18">
        <f t="shared" ref="Z288:Z290" si="370">X288*Y288*12</f>
        <v>57.024000000000001</v>
      </c>
      <c r="AA288" s="14">
        <f t="shared" ref="AA288:AA290" si="371">Y288</f>
        <v>27</v>
      </c>
      <c r="AB288" s="18">
        <f t="shared" ref="AB288:AB290" si="372">U288+Z288</f>
        <v>57.024000000000001</v>
      </c>
    </row>
    <row r="289" spans="1:28" s="66" customFormat="1">
      <c r="A289" s="8"/>
      <c r="B289" s="183" t="s">
        <v>189</v>
      </c>
      <c r="C289" s="184">
        <v>19</v>
      </c>
      <c r="D289" s="185">
        <f>C289*12*0.16</f>
        <v>36.480000000000004</v>
      </c>
      <c r="E289" s="184">
        <f t="shared" si="368"/>
        <v>19</v>
      </c>
      <c r="F289" s="185">
        <f t="shared" si="369"/>
        <v>36.480000000000004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27</v>
      </c>
      <c r="Q289" s="18">
        <f>O289*P289*12</f>
        <v>57.024000000000001</v>
      </c>
      <c r="R289" s="92">
        <f t="shared" si="365"/>
        <v>27</v>
      </c>
      <c r="S289" s="18">
        <f t="shared" si="366"/>
        <v>57.024000000000001</v>
      </c>
      <c r="T289" s="183"/>
      <c r="U289" s="185"/>
      <c r="V289" s="183"/>
      <c r="W289" s="185"/>
      <c r="X289" s="188">
        <v>0.17599999999999999</v>
      </c>
      <c r="Y289" s="333">
        <v>27</v>
      </c>
      <c r="Z289" s="18">
        <f t="shared" si="370"/>
        <v>57.024000000000001</v>
      </c>
      <c r="AA289" s="14">
        <f t="shared" si="371"/>
        <v>27</v>
      </c>
      <c r="AB289" s="18">
        <f t="shared" si="372"/>
        <v>57.024000000000001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27</v>
      </c>
      <c r="Q290" s="18">
        <f>O290*P290*12</f>
        <v>38.879999999999995</v>
      </c>
      <c r="R290" s="92">
        <f t="shared" si="365"/>
        <v>27</v>
      </c>
      <c r="S290" s="18">
        <f t="shared" si="366"/>
        <v>38.879999999999995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8</v>
      </c>
      <c r="Q291" s="18">
        <f>O291*P291</f>
        <v>8</v>
      </c>
      <c r="R291" s="92">
        <f t="shared" si="365"/>
        <v>8</v>
      </c>
      <c r="S291" s="18">
        <f t="shared" si="366"/>
        <v>8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19</v>
      </c>
      <c r="Q292" s="18">
        <f>O292*P292</f>
        <v>19</v>
      </c>
      <c r="R292" s="92">
        <f t="shared" si="365"/>
        <v>19</v>
      </c>
      <c r="S292" s="18">
        <f t="shared" si="366"/>
        <v>19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19</v>
      </c>
      <c r="D293" s="185">
        <f>C293*0.5</f>
        <v>9.5</v>
      </c>
      <c r="E293" s="184">
        <f t="shared" si="368"/>
        <v>19</v>
      </c>
      <c r="F293" s="185">
        <f t="shared" si="369"/>
        <v>9.5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27</v>
      </c>
      <c r="Q293" s="18">
        <f t="shared" ref="Q293:Q296" si="376">O293*P293</f>
        <v>13.5</v>
      </c>
      <c r="R293" s="92">
        <f t="shared" ref="R293:R296" si="377">P293</f>
        <v>27</v>
      </c>
      <c r="S293" s="18">
        <f t="shared" ref="S293:S296" si="378">L293+Q293</f>
        <v>13.5</v>
      </c>
      <c r="T293" s="16"/>
      <c r="U293" s="18"/>
      <c r="V293" s="16"/>
      <c r="W293" s="18"/>
      <c r="X293" s="21">
        <v>0.5</v>
      </c>
      <c r="Y293" s="14">
        <v>27</v>
      </c>
      <c r="Z293" s="18">
        <f t="shared" si="373"/>
        <v>13.5</v>
      </c>
      <c r="AA293" s="14">
        <f t="shared" si="374"/>
        <v>27</v>
      </c>
      <c r="AB293" s="18">
        <f t="shared" si="375"/>
        <v>13.5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19</v>
      </c>
      <c r="D294" s="185">
        <f>C294*0.3</f>
        <v>5.7</v>
      </c>
      <c r="E294" s="184">
        <f t="shared" si="368"/>
        <v>19</v>
      </c>
      <c r="F294" s="185">
        <f t="shared" si="369"/>
        <v>5.7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27</v>
      </c>
      <c r="Q294" s="18">
        <f t="shared" si="376"/>
        <v>8.1</v>
      </c>
      <c r="R294" s="92">
        <f t="shared" si="377"/>
        <v>27</v>
      </c>
      <c r="S294" s="18">
        <f t="shared" si="378"/>
        <v>8.1</v>
      </c>
      <c r="T294" s="183"/>
      <c r="U294" s="185"/>
      <c r="V294" s="183"/>
      <c r="W294" s="185"/>
      <c r="X294" s="188">
        <v>0.3</v>
      </c>
      <c r="Y294" s="333">
        <v>27</v>
      </c>
      <c r="Z294" s="18">
        <f t="shared" si="373"/>
        <v>8.1</v>
      </c>
      <c r="AA294" s="14">
        <f t="shared" si="374"/>
        <v>27</v>
      </c>
      <c r="AB294" s="18">
        <f t="shared" si="375"/>
        <v>8.1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27</v>
      </c>
      <c r="Q295" s="18">
        <f t="shared" si="376"/>
        <v>2.7</v>
      </c>
      <c r="R295" s="92">
        <f t="shared" si="377"/>
        <v>27</v>
      </c>
      <c r="S295" s="18">
        <f t="shared" si="378"/>
        <v>2.7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27</v>
      </c>
      <c r="Q296" s="18">
        <f t="shared" si="376"/>
        <v>2.7</v>
      </c>
      <c r="R296" s="92">
        <f t="shared" si="377"/>
        <v>27</v>
      </c>
      <c r="S296" s="18">
        <f t="shared" si="378"/>
        <v>2.7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19</v>
      </c>
      <c r="D297" s="84">
        <f>SUM(D287:D296)</f>
        <v>161.12</v>
      </c>
      <c r="E297" s="83">
        <f>E293</f>
        <v>19</v>
      </c>
      <c r="F297" s="84">
        <f>SUM(F287:F296)</f>
        <v>161.12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27</v>
      </c>
      <c r="Q297" s="84">
        <f t="shared" ref="Q297" si="386">SUM(Q287:Q296)</f>
        <v>320.976</v>
      </c>
      <c r="R297" s="276">
        <f t="shared" ref="R297" si="387">R293</f>
        <v>27</v>
      </c>
      <c r="S297" s="84">
        <f t="shared" ref="S297" si="388">SUM(S287:S296)</f>
        <v>320.976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27</v>
      </c>
      <c r="Z297" s="84">
        <f t="shared" ref="Z297" si="391">SUM(Z287:Z296)</f>
        <v>249.696</v>
      </c>
      <c r="AA297" s="276">
        <f t="shared" ref="AA297" si="392">AA293</f>
        <v>27</v>
      </c>
      <c r="AB297" s="84">
        <f t="shared" ref="AB297" si="393">SUM(AB287:AB296)</f>
        <v>249.696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75</v>
      </c>
      <c r="D299" s="18">
        <f>C299*0.162*12</f>
        <v>145.80000000000001</v>
      </c>
      <c r="E299" s="17">
        <f>C299</f>
        <v>75</v>
      </c>
      <c r="F299" s="18">
        <f>D299</f>
        <v>145.80000000000001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82</v>
      </c>
      <c r="Q299" s="18">
        <f>O299*P299*12</f>
        <v>175.34879999999998</v>
      </c>
      <c r="R299" s="92">
        <f>P299</f>
        <v>82</v>
      </c>
      <c r="S299" s="18">
        <f>L299+Q299</f>
        <v>175.34879999999998</v>
      </c>
      <c r="T299" s="16"/>
      <c r="U299" s="18"/>
      <c r="V299" s="16"/>
      <c r="W299" s="18"/>
      <c r="X299" s="21">
        <v>0.1782</v>
      </c>
      <c r="Y299" s="14">
        <v>75</v>
      </c>
      <c r="Z299" s="18">
        <f>X299*Y299*12</f>
        <v>160.38</v>
      </c>
      <c r="AA299" s="14">
        <f>Y299</f>
        <v>75</v>
      </c>
      <c r="AB299" s="18">
        <f>U299+Z299</f>
        <v>160.38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82</v>
      </c>
      <c r="Q301" s="18">
        <f t="shared" ref="Q301:Q305" si="400">O301*P301</f>
        <v>8.2000000000000011</v>
      </c>
      <c r="R301" s="92">
        <f t="shared" si="396"/>
        <v>82</v>
      </c>
      <c r="S301" s="18">
        <f t="shared" ref="S301:S305" si="401">L301+Q301</f>
        <v>8.2000000000000011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75</v>
      </c>
      <c r="D302" s="18">
        <f>C302*0.1</f>
        <v>7.5</v>
      </c>
      <c r="E302" s="17">
        <f>C302</f>
        <v>75</v>
      </c>
      <c r="F302" s="18">
        <f>D302</f>
        <v>7.5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82</v>
      </c>
      <c r="Q302" s="18">
        <f t="shared" si="400"/>
        <v>8.2000000000000011</v>
      </c>
      <c r="R302" s="92">
        <f t="shared" si="396"/>
        <v>82</v>
      </c>
      <c r="S302" s="18">
        <f t="shared" si="401"/>
        <v>8.2000000000000011</v>
      </c>
      <c r="T302" s="16"/>
      <c r="U302" s="18"/>
      <c r="V302" s="16"/>
      <c r="W302" s="18"/>
      <c r="X302" s="21">
        <v>0.1</v>
      </c>
      <c r="Y302" s="14">
        <v>75</v>
      </c>
      <c r="Z302" s="18">
        <f t="shared" si="402"/>
        <v>7.5</v>
      </c>
      <c r="AA302" s="14">
        <f t="shared" si="398"/>
        <v>75</v>
      </c>
      <c r="AB302" s="18">
        <f t="shared" si="403"/>
        <v>7.5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75</v>
      </c>
      <c r="D303" s="185">
        <f>C303*0.12</f>
        <v>9</v>
      </c>
      <c r="E303" s="17">
        <f>C303</f>
        <v>75</v>
      </c>
      <c r="F303" s="18">
        <f>D303</f>
        <v>9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82</v>
      </c>
      <c r="Q303" s="18">
        <f t="shared" si="400"/>
        <v>9.84</v>
      </c>
      <c r="R303" s="92">
        <f t="shared" si="396"/>
        <v>82</v>
      </c>
      <c r="S303" s="18">
        <f t="shared" si="401"/>
        <v>9.84</v>
      </c>
      <c r="T303" s="183"/>
      <c r="U303" s="185"/>
      <c r="V303" s="183"/>
      <c r="W303" s="185"/>
      <c r="X303" s="188">
        <v>0.12</v>
      </c>
      <c r="Y303" s="333">
        <v>75</v>
      </c>
      <c r="Z303" s="18">
        <f t="shared" si="402"/>
        <v>9</v>
      </c>
      <c r="AA303" s="14">
        <f t="shared" si="398"/>
        <v>75</v>
      </c>
      <c r="AB303" s="18">
        <f t="shared" si="403"/>
        <v>9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82</v>
      </c>
      <c r="Q304" s="18">
        <f t="shared" si="400"/>
        <v>2.46</v>
      </c>
      <c r="R304" s="92">
        <f t="shared" si="396"/>
        <v>82</v>
      </c>
      <c r="S304" s="18">
        <f t="shared" si="401"/>
        <v>2.46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82</v>
      </c>
      <c r="Q305" s="18">
        <f t="shared" si="400"/>
        <v>1.6400000000000001</v>
      </c>
      <c r="R305" s="92">
        <f t="shared" si="396"/>
        <v>82</v>
      </c>
      <c r="S305" s="18">
        <f t="shared" si="401"/>
        <v>1.6400000000000001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75</v>
      </c>
      <c r="D306" s="84">
        <f>SUM(D299:D305)</f>
        <v>162.30000000000001</v>
      </c>
      <c r="E306" s="83"/>
      <c r="F306" s="84">
        <f>SUM(F299:F305)</f>
        <v>162.30000000000001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82</v>
      </c>
      <c r="Q306" s="84">
        <f>SUM(Q299:Q305)</f>
        <v>205.68879999999996</v>
      </c>
      <c r="R306" s="276">
        <f>R302</f>
        <v>82</v>
      </c>
      <c r="S306" s="84">
        <f>SUM(S299:S305)</f>
        <v>205.68879999999996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75</v>
      </c>
      <c r="Z306" s="84">
        <f>SUM(Z299:Z305)</f>
        <v>176.88</v>
      </c>
      <c r="AA306" s="276">
        <f>AA302</f>
        <v>75</v>
      </c>
      <c r="AB306" s="84">
        <f>SUM(AB299:AB305)</f>
        <v>176.88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25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25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1255</v>
      </c>
      <c r="Q319" s="18">
        <f>O319*P319</f>
        <v>6.2750000000000004</v>
      </c>
      <c r="R319" s="92">
        <f>P319</f>
        <v>1255</v>
      </c>
      <c r="S319" s="18">
        <f>L319+Q319</f>
        <v>6.2750000000000004</v>
      </c>
      <c r="T319" s="127"/>
      <c r="U319" s="129"/>
      <c r="V319" s="127"/>
      <c r="W319" s="129"/>
      <c r="X319" s="131">
        <v>5.0000000000000001E-3</v>
      </c>
      <c r="Y319" s="108">
        <v>1255</v>
      </c>
      <c r="Z319" s="18">
        <f t="shared" ref="Z319:Z321" si="425">X319*Y319</f>
        <v>6.2750000000000004</v>
      </c>
      <c r="AA319" s="14">
        <f t="shared" ref="AA319:AA321" si="426">Y319</f>
        <v>1255</v>
      </c>
      <c r="AB319" s="18">
        <f t="shared" ref="AB319:AB321" si="427">U319+Z319</f>
        <v>6.2750000000000004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1414</v>
      </c>
      <c r="Q320" s="18">
        <f t="shared" ref="Q320:Q321" si="428">O320*P320</f>
        <v>7.07</v>
      </c>
      <c r="R320" s="92">
        <f t="shared" ref="R320:R321" si="429">P320</f>
        <v>1414</v>
      </c>
      <c r="S320" s="18">
        <f t="shared" ref="S320:S321" si="430">L320+Q320</f>
        <v>7.07</v>
      </c>
      <c r="T320" s="127"/>
      <c r="U320" s="129"/>
      <c r="V320" s="127"/>
      <c r="W320" s="129"/>
      <c r="X320" s="131">
        <v>5.0000000000000001E-3</v>
      </c>
      <c r="Y320" s="108">
        <v>1414</v>
      </c>
      <c r="Z320" s="18">
        <f t="shared" si="425"/>
        <v>7.07</v>
      </c>
      <c r="AA320" s="14">
        <f t="shared" si="426"/>
        <v>1414</v>
      </c>
      <c r="AB320" s="18">
        <f t="shared" si="427"/>
        <v>7.07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2064</v>
      </c>
      <c r="Q321" s="18">
        <f t="shared" si="428"/>
        <v>10.32</v>
      </c>
      <c r="R321" s="92">
        <f t="shared" si="429"/>
        <v>2064</v>
      </c>
      <c r="S321" s="18">
        <f t="shared" si="430"/>
        <v>10.32</v>
      </c>
      <c r="T321" s="127"/>
      <c r="U321" s="129"/>
      <c r="V321" s="127"/>
      <c r="W321" s="129"/>
      <c r="X321" s="131">
        <v>5.0000000000000001E-3</v>
      </c>
      <c r="Y321" s="108">
        <v>2064</v>
      </c>
      <c r="Z321" s="18">
        <f t="shared" si="425"/>
        <v>10.32</v>
      </c>
      <c r="AA321" s="14">
        <f t="shared" si="426"/>
        <v>2064</v>
      </c>
      <c r="AB321" s="18">
        <f t="shared" si="427"/>
        <v>10.32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4733</v>
      </c>
      <c r="Q322" s="84">
        <f t="shared" si="433"/>
        <v>23.664999999999999</v>
      </c>
      <c r="R322" s="276">
        <f t="shared" si="433"/>
        <v>4733</v>
      </c>
      <c r="S322" s="84">
        <f t="shared" si="433"/>
        <v>23.664999999999999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4733</v>
      </c>
      <c r="Z322" s="84">
        <f>SUM(Z319:Z321)</f>
        <v>23.664999999999999</v>
      </c>
      <c r="AA322" s="276">
        <f>SUM(AA319:AA321)</f>
        <v>4733</v>
      </c>
      <c r="AB322" s="84">
        <f>SUM(AB319:AB321)</f>
        <v>23.664999999999999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940</v>
      </c>
      <c r="D324" s="18">
        <v>47</v>
      </c>
      <c r="E324" s="17">
        <f t="shared" ref="E324:F325" si="435">C324</f>
        <v>940</v>
      </c>
      <c r="F324" s="18">
        <f t="shared" si="435"/>
        <v>47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949</v>
      </c>
      <c r="Q324" s="18">
        <f t="shared" ref="Q324:Q325" si="436">O324*P324</f>
        <v>47.45</v>
      </c>
      <c r="R324" s="92">
        <f t="shared" ref="R324:R325" si="437">P324</f>
        <v>949</v>
      </c>
      <c r="S324" s="18">
        <f t="shared" ref="S324:S325" si="438">L324+Q324</f>
        <v>47.45</v>
      </c>
      <c r="T324" s="16"/>
      <c r="U324" s="18"/>
      <c r="V324" s="16"/>
      <c r="W324" s="18"/>
      <c r="X324" s="21">
        <v>0.05</v>
      </c>
      <c r="Y324" s="14">
        <v>941</v>
      </c>
      <c r="Z324" s="18">
        <f t="shared" ref="Z324:Z325" si="439">X324*Y324</f>
        <v>47.050000000000004</v>
      </c>
      <c r="AA324" s="14">
        <f t="shared" ref="AA324:AA325" si="440">Y324</f>
        <v>941</v>
      </c>
      <c r="AB324" s="18">
        <f t="shared" ref="AB324:AB325" si="441">U324+Z324</f>
        <v>47.050000000000004</v>
      </c>
      <c r="AC324" s="343">
        <f>P324-Y324</f>
        <v>8</v>
      </c>
    </row>
    <row r="325" spans="1:29" s="66" customFormat="1">
      <c r="A325" s="8">
        <v>17.02</v>
      </c>
      <c r="B325" s="16" t="s">
        <v>205</v>
      </c>
      <c r="C325" s="17">
        <v>442</v>
      </c>
      <c r="D325" s="18">
        <v>30.94</v>
      </c>
      <c r="E325" s="17">
        <f t="shared" si="435"/>
        <v>442</v>
      </c>
      <c r="F325" s="18">
        <f t="shared" si="435"/>
        <v>30.94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448</v>
      </c>
      <c r="Q325" s="18">
        <f t="shared" si="436"/>
        <v>31.360000000000003</v>
      </c>
      <c r="R325" s="92">
        <f t="shared" si="437"/>
        <v>448</v>
      </c>
      <c r="S325" s="18">
        <f t="shared" si="438"/>
        <v>31.360000000000003</v>
      </c>
      <c r="T325" s="16"/>
      <c r="U325" s="18"/>
      <c r="V325" s="16"/>
      <c r="W325" s="18"/>
      <c r="X325" s="21">
        <v>7.0000000000000007E-2</v>
      </c>
      <c r="Y325" s="14">
        <v>436</v>
      </c>
      <c r="Z325" s="18">
        <f t="shared" si="439"/>
        <v>30.520000000000003</v>
      </c>
      <c r="AA325" s="14">
        <f t="shared" si="440"/>
        <v>436</v>
      </c>
      <c r="AB325" s="18">
        <f t="shared" si="441"/>
        <v>30.520000000000003</v>
      </c>
      <c r="AC325" s="343">
        <f>P325-Y325</f>
        <v>12</v>
      </c>
    </row>
    <row r="326" spans="1:29" s="50" customFormat="1">
      <c r="A326" s="46"/>
      <c r="B326" s="82" t="s">
        <v>106</v>
      </c>
      <c r="C326" s="83">
        <f>SUM(C324:C325)</f>
        <v>1382</v>
      </c>
      <c r="D326" s="84">
        <f>SUM(D324:D325)</f>
        <v>77.94</v>
      </c>
      <c r="E326" s="83">
        <f>SUM(E324:E325)</f>
        <v>1382</v>
      </c>
      <c r="F326" s="84">
        <f>SUM(F324:F325)</f>
        <v>77.94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1397</v>
      </c>
      <c r="Q326" s="84">
        <f t="shared" si="444"/>
        <v>78.81</v>
      </c>
      <c r="R326" s="276">
        <f t="shared" si="444"/>
        <v>1397</v>
      </c>
      <c r="S326" s="84">
        <f t="shared" si="444"/>
        <v>78.81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1377</v>
      </c>
      <c r="Z326" s="84">
        <f t="shared" si="446"/>
        <v>77.570000000000007</v>
      </c>
      <c r="AA326" s="276">
        <f t="shared" si="446"/>
        <v>1377</v>
      </c>
      <c r="AB326" s="84">
        <f t="shared" si="446"/>
        <v>77.570000000000007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1342</v>
      </c>
      <c r="D332" s="18">
        <v>93.78</v>
      </c>
      <c r="E332" s="17">
        <f t="shared" ref="E332:F332" si="449">C332</f>
        <v>1342</v>
      </c>
      <c r="F332" s="18">
        <f t="shared" si="449"/>
        <v>93.78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1358</v>
      </c>
      <c r="Q332" s="18">
        <v>95.75</v>
      </c>
      <c r="R332" s="92">
        <f>P332</f>
        <v>1358</v>
      </c>
      <c r="S332" s="18">
        <f>L332+Q332</f>
        <v>95.75</v>
      </c>
      <c r="T332" s="16"/>
      <c r="U332" s="18"/>
      <c r="V332" s="16"/>
      <c r="W332" s="18"/>
      <c r="X332" s="21"/>
      <c r="Y332" s="14">
        <v>1358</v>
      </c>
      <c r="Z332" s="18">
        <v>95.75</v>
      </c>
      <c r="AA332" s="14">
        <f>Y332</f>
        <v>1358</v>
      </c>
      <c r="AB332" s="18">
        <f>U332+Z332</f>
        <v>95.75</v>
      </c>
    </row>
    <row r="333" spans="1:29" s="50" customFormat="1">
      <c r="A333" s="46"/>
      <c r="B333" s="82" t="s">
        <v>106</v>
      </c>
      <c r="C333" s="83">
        <f>C332</f>
        <v>1342</v>
      </c>
      <c r="D333" s="84">
        <f>D332</f>
        <v>93.78</v>
      </c>
      <c r="E333" s="83">
        <f>E332</f>
        <v>1342</v>
      </c>
      <c r="F333" s="84">
        <f>F332</f>
        <v>93.78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1358</v>
      </c>
      <c r="Q333" s="84">
        <f t="shared" si="452"/>
        <v>95.75</v>
      </c>
      <c r="R333" s="276">
        <f t="shared" si="452"/>
        <v>1358</v>
      </c>
      <c r="S333" s="84">
        <f t="shared" si="452"/>
        <v>95.75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1358</v>
      </c>
      <c r="Z333" s="84">
        <f>Z332</f>
        <v>95.75</v>
      </c>
      <c r="AA333" s="276">
        <f>AA332</f>
        <v>1358</v>
      </c>
      <c r="AB333" s="84">
        <f>AB332</f>
        <v>95.75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1781</v>
      </c>
      <c r="D336" s="18">
        <v>53.43</v>
      </c>
      <c r="E336" s="17">
        <f>C336</f>
        <v>1781</v>
      </c>
      <c r="F336" s="18">
        <f>D336</f>
        <v>53.43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1481</v>
      </c>
      <c r="Q336" s="18">
        <f>O336*P336</f>
        <v>44.43</v>
      </c>
      <c r="R336" s="92">
        <f>P336</f>
        <v>1481</v>
      </c>
      <c r="S336" s="18">
        <f>L336+Q336</f>
        <v>44.43</v>
      </c>
      <c r="T336" s="16"/>
      <c r="U336" s="18"/>
      <c r="V336" s="16"/>
      <c r="W336" s="18"/>
      <c r="X336" s="21">
        <v>0.03</v>
      </c>
      <c r="Y336" s="14">
        <v>1278</v>
      </c>
      <c r="Z336" s="18">
        <f t="shared" ref="Z336" si="454">X336*Y336</f>
        <v>38.339999999999996</v>
      </c>
      <c r="AA336" s="14">
        <f t="shared" ref="AA336" si="455">Y336</f>
        <v>1278</v>
      </c>
      <c r="AB336" s="18">
        <f t="shared" ref="AB336" si="456">U336+Z336</f>
        <v>38.339999999999996</v>
      </c>
    </row>
    <row r="337" spans="1:28" s="50" customFormat="1">
      <c r="A337" s="46"/>
      <c r="B337" s="82" t="s">
        <v>106</v>
      </c>
      <c r="C337" s="83">
        <f>C336</f>
        <v>1781</v>
      </c>
      <c r="D337" s="84">
        <f>D336</f>
        <v>53.43</v>
      </c>
      <c r="E337" s="83">
        <f>E336</f>
        <v>1781</v>
      </c>
      <c r="F337" s="84">
        <f>F336</f>
        <v>53.43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1481</v>
      </c>
      <c r="Q337" s="84">
        <f t="shared" si="459"/>
        <v>44.43</v>
      </c>
      <c r="R337" s="276">
        <f t="shared" si="459"/>
        <v>1481</v>
      </c>
      <c r="S337" s="84">
        <f t="shared" si="459"/>
        <v>44.43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1278</v>
      </c>
      <c r="Z337" s="84">
        <f t="shared" si="461"/>
        <v>38.339999999999996</v>
      </c>
      <c r="AA337" s="276">
        <f t="shared" si="461"/>
        <v>1278</v>
      </c>
      <c r="AB337" s="84">
        <f t="shared" si="461"/>
        <v>38.339999999999996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6.25</v>
      </c>
      <c r="E339" s="19"/>
      <c r="F339" s="18">
        <f>D339</f>
        <v>6.25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6.25</v>
      </c>
      <c r="E340" s="19"/>
      <c r="F340" s="18">
        <f t="shared" ref="F340:F342" si="465">D340</f>
        <v>6.25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6.25</v>
      </c>
      <c r="E341" s="19"/>
      <c r="F341" s="18">
        <f t="shared" si="465"/>
        <v>6.25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6.25</v>
      </c>
      <c r="E342" s="19"/>
      <c r="F342" s="18">
        <f t="shared" si="465"/>
        <v>6.25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25</v>
      </c>
      <c r="E343" s="82"/>
      <c r="F343" s="84">
        <f>SUM(F339:F342)</f>
        <v>25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7476</v>
      </c>
      <c r="D346" s="18">
        <v>22.428000000000001</v>
      </c>
      <c r="E346" s="17">
        <v>6984</v>
      </c>
      <c r="F346" s="18">
        <v>20.952000000000002</v>
      </c>
      <c r="G346" s="8">
        <f>E346/C346*100</f>
        <v>93.418940609951846</v>
      </c>
      <c r="H346" s="18">
        <f>F346/D346*100</f>
        <v>93.418940609951846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8382</v>
      </c>
      <c r="Q346" s="18">
        <f>O346*P346</f>
        <v>25.146000000000001</v>
      </c>
      <c r="R346" s="92">
        <f>P346</f>
        <v>8382</v>
      </c>
      <c r="S346" s="18">
        <f>L346+Q346</f>
        <v>25.146000000000001</v>
      </c>
      <c r="T346" s="16"/>
      <c r="U346" s="18"/>
      <c r="V346" s="16"/>
      <c r="W346" s="18"/>
      <c r="X346" s="21">
        <v>3.0000000000000001E-3</v>
      </c>
      <c r="Y346" s="14">
        <v>7236</v>
      </c>
      <c r="Z346" s="18">
        <f t="shared" ref="Z346" si="469">X346*Y346</f>
        <v>21.708000000000002</v>
      </c>
      <c r="AA346" s="14">
        <f t="shared" ref="AA346" si="470">Y346</f>
        <v>7236</v>
      </c>
      <c r="AB346" s="18">
        <f t="shared" ref="AB346" si="471">U346+Z346</f>
        <v>21.708000000000002</v>
      </c>
    </row>
    <row r="347" spans="1:28" s="50" customFormat="1">
      <c r="A347" s="46"/>
      <c r="B347" s="47" t="s">
        <v>104</v>
      </c>
      <c r="C347" s="48">
        <f>C346</f>
        <v>7476</v>
      </c>
      <c r="D347" s="49">
        <f>D346</f>
        <v>22.428000000000001</v>
      </c>
      <c r="E347" s="48">
        <f>E346</f>
        <v>6984</v>
      </c>
      <c r="F347" s="49">
        <f>F346</f>
        <v>20.952000000000002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8382</v>
      </c>
      <c r="Q347" s="49">
        <f t="shared" si="474"/>
        <v>25.146000000000001</v>
      </c>
      <c r="R347" s="286">
        <f t="shared" si="474"/>
        <v>8382</v>
      </c>
      <c r="S347" s="49">
        <f t="shared" si="474"/>
        <v>25.146000000000001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7236</v>
      </c>
      <c r="Z347" s="49">
        <f>Z346</f>
        <v>21.708000000000002</v>
      </c>
      <c r="AA347" s="286">
        <f>AA346</f>
        <v>7236</v>
      </c>
      <c r="AB347" s="49">
        <f>AB346</f>
        <v>21.708000000000002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25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25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25</v>
      </c>
      <c r="T350" s="16">
        <v>0</v>
      </c>
      <c r="U350" s="18">
        <v>25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25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>
        <v>9.15</v>
      </c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>
        <f t="shared" si="486"/>
        <v>0</v>
      </c>
      <c r="I354" s="16"/>
      <c r="J354" s="20"/>
      <c r="K354" s="16">
        <v>0</v>
      </c>
      <c r="L354" s="18">
        <v>9.15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9.15</v>
      </c>
      <c r="T354" s="16">
        <v>0</v>
      </c>
      <c r="U354" s="18">
        <v>9.15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9.15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589.58000000000004</v>
      </c>
      <c r="E355" s="17">
        <f t="shared" si="476"/>
        <v>0</v>
      </c>
      <c r="F355" s="18">
        <f t="shared" si="477"/>
        <v>70</v>
      </c>
      <c r="G355" s="8" t="e">
        <f t="shared" si="486"/>
        <v>#DIV/0!</v>
      </c>
      <c r="H355" s="18">
        <f t="shared" si="486"/>
        <v>11.872858645137216</v>
      </c>
      <c r="I355" s="16"/>
      <c r="J355" s="20"/>
      <c r="K355" s="16">
        <v>0</v>
      </c>
      <c r="L355" s="18">
        <v>519.58000000000004</v>
      </c>
      <c r="M355" s="16"/>
      <c r="N355" s="18"/>
      <c r="O355" s="138">
        <v>8.3000000000000007</v>
      </c>
      <c r="P355" s="92">
        <v>15</v>
      </c>
      <c r="Q355" s="18">
        <f t="shared" si="479"/>
        <v>124.50000000000001</v>
      </c>
      <c r="R355" s="92">
        <f t="shared" si="480"/>
        <v>15</v>
      </c>
      <c r="S355" s="18">
        <f t="shared" si="481"/>
        <v>644.08000000000004</v>
      </c>
      <c r="T355" s="16">
        <v>0</v>
      </c>
      <c r="U355" s="18">
        <v>519.58000000000004</v>
      </c>
      <c r="V355" s="16"/>
      <c r="W355" s="18"/>
      <c r="X355" s="138">
        <v>8.3000000000000007</v>
      </c>
      <c r="Y355" s="14">
        <v>1</v>
      </c>
      <c r="Z355" s="18">
        <f t="shared" si="482"/>
        <v>8.3000000000000007</v>
      </c>
      <c r="AA355" s="14">
        <f t="shared" si="483"/>
        <v>1</v>
      </c>
      <c r="AB355" s="18">
        <f t="shared" si="484"/>
        <v>527.88</v>
      </c>
    </row>
    <row r="356" spans="1:28">
      <c r="A356" s="8">
        <f t="shared" si="485"/>
        <v>23.070000000000011</v>
      </c>
      <c r="B356" s="16" t="s">
        <v>237</v>
      </c>
      <c r="C356" s="17"/>
      <c r="D356" s="18">
        <v>73.2</v>
      </c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>
        <f t="shared" si="486"/>
        <v>0</v>
      </c>
      <c r="I356" s="16"/>
      <c r="J356" s="20"/>
      <c r="K356" s="16">
        <v>0</v>
      </c>
      <c r="L356" s="18">
        <v>73.2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82.45</v>
      </c>
      <c r="T356" s="16">
        <v>0</v>
      </c>
      <c r="U356" s="18">
        <v>73.2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73.2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41</v>
      </c>
      <c r="D359" s="129">
        <v>54.67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41</v>
      </c>
      <c r="L359" s="129">
        <v>54.67</v>
      </c>
      <c r="M359" s="127"/>
      <c r="N359" s="129"/>
      <c r="O359" s="245">
        <v>2.1</v>
      </c>
      <c r="P359" s="92">
        <v>35</v>
      </c>
      <c r="Q359" s="18">
        <f t="shared" si="479"/>
        <v>73.5</v>
      </c>
      <c r="R359" s="92">
        <f t="shared" si="480"/>
        <v>35</v>
      </c>
      <c r="S359" s="18">
        <f t="shared" si="481"/>
        <v>128.17000000000002</v>
      </c>
      <c r="T359" s="127">
        <v>41</v>
      </c>
      <c r="U359" s="129">
        <v>54.67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54.67</v>
      </c>
    </row>
    <row r="360" spans="1:28">
      <c r="A360" s="8">
        <f t="shared" si="485"/>
        <v>23.110000000000003</v>
      </c>
      <c r="B360" s="16" t="s">
        <v>240</v>
      </c>
      <c r="C360" s="17">
        <v>22</v>
      </c>
      <c r="D360" s="18">
        <v>32.950000000000003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22</v>
      </c>
      <c r="L360" s="18">
        <v>32.950000000000003</v>
      </c>
      <c r="M360" s="16"/>
      <c r="N360" s="18"/>
      <c r="O360" s="138">
        <v>2.1</v>
      </c>
      <c r="P360" s="92">
        <v>14</v>
      </c>
      <c r="Q360" s="18">
        <f t="shared" si="479"/>
        <v>29.400000000000002</v>
      </c>
      <c r="R360" s="92">
        <f t="shared" si="480"/>
        <v>14</v>
      </c>
      <c r="S360" s="18">
        <f t="shared" si="481"/>
        <v>62.350000000000009</v>
      </c>
      <c r="T360" s="16">
        <v>22</v>
      </c>
      <c r="U360" s="18">
        <v>32.950000000000003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32.950000000000003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30</v>
      </c>
      <c r="Q361" s="18">
        <f t="shared" si="479"/>
        <v>33</v>
      </c>
      <c r="R361" s="92">
        <f t="shared" si="480"/>
        <v>30</v>
      </c>
      <c r="S361" s="18">
        <f t="shared" si="481"/>
        <v>33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>
        <v>79</v>
      </c>
      <c r="D363" s="267">
        <v>94.8</v>
      </c>
      <c r="E363" s="17">
        <f t="shared" si="476"/>
        <v>79</v>
      </c>
      <c r="F363" s="18">
        <f t="shared" si="477"/>
        <v>94.8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/>
      <c r="D364" s="129"/>
      <c r="E364" s="17">
        <f t="shared" si="476"/>
        <v>-79</v>
      </c>
      <c r="F364" s="18">
        <f t="shared" si="477"/>
        <v>-94.8</v>
      </c>
      <c r="G364" s="8" t="e">
        <f t="shared" si="486"/>
        <v>#DIV/0!</v>
      </c>
      <c r="H364" s="18" t="e">
        <f t="shared" si="486"/>
        <v>#DIV/0!</v>
      </c>
      <c r="I364" s="127"/>
      <c r="J364" s="130"/>
      <c r="K364" s="127">
        <v>79</v>
      </c>
      <c r="L364" s="129">
        <v>94.8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94.8</v>
      </c>
      <c r="T364" s="127">
        <v>79</v>
      </c>
      <c r="U364" s="129">
        <v>94.8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94.8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>
        <v>71.489999999999995</v>
      </c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>
        <f t="shared" si="486"/>
        <v>0</v>
      </c>
      <c r="I367" s="183"/>
      <c r="J367" s="187"/>
      <c r="K367" s="183">
        <v>0</v>
      </c>
      <c r="L367" s="185">
        <v>71.489999999999995</v>
      </c>
      <c r="M367" s="183"/>
      <c r="N367" s="185"/>
      <c r="O367" s="242">
        <v>8.3000000000000007</v>
      </c>
      <c r="P367" s="92">
        <v>7</v>
      </c>
      <c r="Q367" s="18">
        <f t="shared" si="479"/>
        <v>58.100000000000009</v>
      </c>
      <c r="R367" s="92">
        <f t="shared" si="480"/>
        <v>7</v>
      </c>
      <c r="S367" s="18">
        <f t="shared" si="481"/>
        <v>129.59</v>
      </c>
      <c r="T367" s="183">
        <v>0</v>
      </c>
      <c r="U367" s="185">
        <v>71.489999999999995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71.489999999999995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>
        <v>20.74</v>
      </c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>
        <f t="shared" si="486"/>
        <v>0</v>
      </c>
      <c r="I368" s="183"/>
      <c r="J368" s="187"/>
      <c r="K368" s="183">
        <v>0</v>
      </c>
      <c r="L368" s="185">
        <v>20.74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20.74</v>
      </c>
      <c r="T368" s="183">
        <v>0</v>
      </c>
      <c r="U368" s="185">
        <v>20.74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20.74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219</v>
      </c>
      <c r="Q370" s="18">
        <f>O370*P370</f>
        <v>56.940000000000005</v>
      </c>
      <c r="R370" s="92">
        <f>P370</f>
        <v>219</v>
      </c>
      <c r="S370" s="18">
        <f>L370+Q370</f>
        <v>56.940000000000005</v>
      </c>
      <c r="T370" s="24">
        <v>0</v>
      </c>
      <c r="U370" s="26">
        <v>0</v>
      </c>
      <c r="V370" s="24"/>
      <c r="W370" s="26"/>
      <c r="X370" s="244">
        <v>0.26</v>
      </c>
      <c r="Y370" s="14">
        <v>219</v>
      </c>
      <c r="Z370" s="18">
        <f t="shared" si="482"/>
        <v>56.940000000000005</v>
      </c>
      <c r="AA370" s="14">
        <f t="shared" si="483"/>
        <v>219</v>
      </c>
      <c r="AB370" s="18">
        <f t="shared" si="484"/>
        <v>56.940000000000005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8</v>
      </c>
      <c r="Q381" s="18">
        <f t="shared" si="487"/>
        <v>248</v>
      </c>
      <c r="R381" s="92">
        <f t="shared" si="488"/>
        <v>8</v>
      </c>
      <c r="S381" s="18">
        <f t="shared" si="489"/>
        <v>248</v>
      </c>
      <c r="T381" s="263">
        <v>0</v>
      </c>
      <c r="U381" s="265">
        <v>0</v>
      </c>
      <c r="V381" s="263"/>
      <c r="W381" s="265"/>
      <c r="X381" s="268">
        <v>31</v>
      </c>
      <c r="Y381" s="14">
        <v>2</v>
      </c>
      <c r="Z381" s="18">
        <f t="shared" si="482"/>
        <v>62</v>
      </c>
      <c r="AA381" s="14">
        <f t="shared" si="483"/>
        <v>2</v>
      </c>
      <c r="AB381" s="18">
        <f t="shared" si="484"/>
        <v>62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2</v>
      </c>
      <c r="Q382" s="18">
        <f t="shared" si="487"/>
        <v>18.5</v>
      </c>
      <c r="R382" s="92">
        <f t="shared" si="488"/>
        <v>2</v>
      </c>
      <c r="S382" s="18">
        <f t="shared" si="489"/>
        <v>18.5</v>
      </c>
      <c r="T382" s="271">
        <v>0</v>
      </c>
      <c r="U382" s="267">
        <v>0</v>
      </c>
      <c r="V382" s="271"/>
      <c r="W382" s="267"/>
      <c r="X382" s="274">
        <v>9.25</v>
      </c>
      <c r="Y382" s="14">
        <v>6</v>
      </c>
      <c r="Z382" s="18">
        <f t="shared" si="482"/>
        <v>55.5</v>
      </c>
      <c r="AA382" s="14">
        <f t="shared" si="483"/>
        <v>6</v>
      </c>
      <c r="AB382" s="18">
        <f t="shared" si="484"/>
        <v>55.5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55</v>
      </c>
      <c r="Q383" s="18">
        <f t="shared" si="487"/>
        <v>456.50000000000006</v>
      </c>
      <c r="R383" s="92">
        <f t="shared" si="488"/>
        <v>55</v>
      </c>
      <c r="S383" s="18">
        <f t="shared" si="489"/>
        <v>456.50000000000006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14</v>
      </c>
      <c r="Z383" s="18">
        <f t="shared" si="482"/>
        <v>116.20000000000002</v>
      </c>
      <c r="AA383" s="14">
        <f t="shared" si="483"/>
        <v>14</v>
      </c>
      <c r="AB383" s="18">
        <f t="shared" si="484"/>
        <v>116.20000000000002</v>
      </c>
    </row>
    <row r="384" spans="1:28" s="50" customFormat="1">
      <c r="A384" s="46"/>
      <c r="B384" s="82" t="s">
        <v>104</v>
      </c>
      <c r="C384" s="83">
        <f>SUM(C350:C383)</f>
        <v>142</v>
      </c>
      <c r="D384" s="84">
        <f>SUM(D350:D383)</f>
        <v>971.58</v>
      </c>
      <c r="E384" s="83">
        <f>SUM(E350:E383)</f>
        <v>0</v>
      </c>
      <c r="F384" s="84">
        <f>SUM(F350:F383)</f>
        <v>70.000000000000014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142</v>
      </c>
      <c r="L384" s="84">
        <f t="shared" si="490"/>
        <v>901.58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386</v>
      </c>
      <c r="Q384" s="84">
        <f t="shared" si="491"/>
        <v>1107.69</v>
      </c>
      <c r="R384" s="276">
        <f t="shared" si="491"/>
        <v>386</v>
      </c>
      <c r="S384" s="84">
        <f t="shared" si="491"/>
        <v>2009.2700000000002</v>
      </c>
      <c r="T384" s="83">
        <f t="shared" si="491"/>
        <v>142</v>
      </c>
      <c r="U384" s="84">
        <f t="shared" si="491"/>
        <v>901.58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242</v>
      </c>
      <c r="Z384" s="84">
        <f t="shared" si="492"/>
        <v>298.94000000000005</v>
      </c>
      <c r="AA384" s="276">
        <f t="shared" si="492"/>
        <v>242</v>
      </c>
      <c r="AB384" s="84">
        <f t="shared" si="492"/>
        <v>1200.5200000000002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356.24736000000007</v>
      </c>
      <c r="R388" s="92"/>
      <c r="S388" s="18">
        <f>Q388</f>
        <v>356.24736000000007</v>
      </c>
      <c r="T388" s="16"/>
      <c r="U388" s="18"/>
      <c r="V388" s="16"/>
      <c r="W388" s="18"/>
      <c r="X388" s="21"/>
      <c r="Y388" s="14"/>
      <c r="Z388" s="18">
        <v>188</v>
      </c>
      <c r="AA388" s="14">
        <f t="shared" ref="AA388" si="494">Y388</f>
        <v>0</v>
      </c>
      <c r="AB388" s="18">
        <f t="shared" ref="AB388" si="495">U388+Z388</f>
        <v>188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356.24736000000007</v>
      </c>
      <c r="R391" s="276">
        <f t="shared" si="500"/>
        <v>0</v>
      </c>
      <c r="S391" s="84">
        <f t="shared" si="500"/>
        <v>356.24736000000007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188</v>
      </c>
      <c r="AA391" s="276">
        <f>SUM(AA388:AA390)</f>
        <v>0</v>
      </c>
      <c r="AB391" s="84">
        <f>SUM(AB388:AB390)</f>
        <v>188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45.45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1199</v>
      </c>
      <c r="Q393" s="129">
        <v>38.286000000000001</v>
      </c>
      <c r="R393" s="92">
        <f>P393</f>
        <v>1199</v>
      </c>
      <c r="S393" s="18">
        <f>Q393</f>
        <v>38.286000000000001</v>
      </c>
      <c r="T393" s="127"/>
      <c r="U393" s="129"/>
      <c r="V393" s="127"/>
      <c r="W393" s="129"/>
      <c r="X393" s="131"/>
      <c r="Y393" s="108">
        <v>1199</v>
      </c>
      <c r="Z393" s="129">
        <v>38.286000000000001</v>
      </c>
      <c r="AA393" s="14">
        <f t="shared" ref="AA393:AA396" si="503">Y393</f>
        <v>1199</v>
      </c>
      <c r="AB393" s="18">
        <f t="shared" ref="AB393:AB396" si="504">U393+Z393</f>
        <v>38.286000000000001</v>
      </c>
    </row>
    <row r="394" spans="1:29">
      <c r="A394" s="126"/>
      <c r="B394" s="127" t="s">
        <v>172</v>
      </c>
      <c r="C394" s="128"/>
      <c r="D394" s="129">
        <v>10.72</v>
      </c>
      <c r="E394" s="189">
        <v>57203</v>
      </c>
      <c r="F394" s="129">
        <v>3.43</v>
      </c>
      <c r="G394" s="8" t="e">
        <f t="shared" si="502"/>
        <v>#DIV/0!</v>
      </c>
      <c r="H394" s="18">
        <f t="shared" si="502"/>
        <v>31.996268656716421</v>
      </c>
      <c r="I394" s="127"/>
      <c r="J394" s="130"/>
      <c r="K394" s="127"/>
      <c r="L394" s="129"/>
      <c r="M394" s="127"/>
      <c r="N394" s="129"/>
      <c r="O394" s="131"/>
      <c r="P394" s="277">
        <v>15375</v>
      </c>
      <c r="Q394" s="129">
        <v>18.45</v>
      </c>
      <c r="R394" s="92">
        <f t="shared" ref="R394:R396" si="505">P394</f>
        <v>15375</v>
      </c>
      <c r="S394" s="18">
        <f t="shared" ref="S394:S396" si="506">Q394</f>
        <v>18.45</v>
      </c>
      <c r="T394" s="127"/>
      <c r="U394" s="129"/>
      <c r="V394" s="127"/>
      <c r="W394" s="129"/>
      <c r="X394" s="131"/>
      <c r="Y394" s="108">
        <v>15375</v>
      </c>
      <c r="Z394" s="129">
        <v>18.45</v>
      </c>
      <c r="AA394" s="14">
        <f t="shared" si="503"/>
        <v>15375</v>
      </c>
      <c r="AB394" s="18">
        <f t="shared" si="504"/>
        <v>18.45</v>
      </c>
    </row>
    <row r="395" spans="1:29">
      <c r="A395" s="126"/>
      <c r="B395" s="127" t="s">
        <v>173</v>
      </c>
      <c r="C395" s="128"/>
      <c r="D395" s="129">
        <v>94.1</v>
      </c>
      <c r="E395" s="189">
        <v>41889</v>
      </c>
      <c r="F395" s="129">
        <v>3.35</v>
      </c>
      <c r="G395" s="8" t="e">
        <f t="shared" si="502"/>
        <v>#DIV/0!</v>
      </c>
      <c r="H395" s="18">
        <f t="shared" si="502"/>
        <v>3.5600425079702442</v>
      </c>
      <c r="I395" s="127"/>
      <c r="J395" s="130"/>
      <c r="K395" s="127"/>
      <c r="L395" s="129"/>
      <c r="M395" s="127"/>
      <c r="N395" s="129"/>
      <c r="O395" s="131"/>
      <c r="P395" s="277">
        <v>450</v>
      </c>
      <c r="Q395" s="129">
        <v>109.6</v>
      </c>
      <c r="R395" s="92">
        <f t="shared" si="505"/>
        <v>450</v>
      </c>
      <c r="S395" s="18">
        <f t="shared" si="506"/>
        <v>109.6</v>
      </c>
      <c r="T395" s="127"/>
      <c r="U395" s="129"/>
      <c r="V395" s="127"/>
      <c r="W395" s="129"/>
      <c r="X395" s="131"/>
      <c r="Y395" s="108">
        <v>450</v>
      </c>
      <c r="Z395" s="129">
        <v>109.6</v>
      </c>
      <c r="AA395" s="14">
        <f t="shared" si="503"/>
        <v>450</v>
      </c>
      <c r="AB395" s="18">
        <f t="shared" si="504"/>
        <v>109.6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52.673716800000001</v>
      </c>
      <c r="R396" s="92">
        <f t="shared" si="505"/>
        <v>0</v>
      </c>
      <c r="S396" s="18">
        <f t="shared" si="506"/>
        <v>52.673716800000001</v>
      </c>
      <c r="T396" s="16"/>
      <c r="U396" s="18"/>
      <c r="V396" s="16"/>
      <c r="W396" s="18"/>
      <c r="X396" s="21"/>
      <c r="Y396" s="14"/>
      <c r="Z396" s="18">
        <v>40</v>
      </c>
      <c r="AA396" s="14">
        <f t="shared" si="503"/>
        <v>0</v>
      </c>
      <c r="AB396" s="18">
        <f t="shared" si="504"/>
        <v>40</v>
      </c>
    </row>
    <row r="397" spans="1:29" s="50" customFormat="1">
      <c r="A397" s="46"/>
      <c r="B397" s="82" t="s">
        <v>106</v>
      </c>
      <c r="C397" s="83"/>
      <c r="D397" s="84">
        <f>SUM(D393:D396)</f>
        <v>174.10199999999998</v>
      </c>
      <c r="E397" s="83">
        <f>SUM(E393:E396)</f>
        <v>99092</v>
      </c>
      <c r="F397" s="84">
        <f>SUM(F393:F396)</f>
        <v>6.78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17024</v>
      </c>
      <c r="Q397" s="84">
        <f t="shared" si="508"/>
        <v>219.00971680000001</v>
      </c>
      <c r="R397" s="276">
        <f t="shared" si="508"/>
        <v>17024</v>
      </c>
      <c r="S397" s="84">
        <f t="shared" si="508"/>
        <v>219.00971680000001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17024</v>
      </c>
      <c r="Z397" s="84">
        <f>SUM(Z393:Z396)</f>
        <v>206.33600000000001</v>
      </c>
      <c r="AA397" s="276">
        <f>SUM(AA393:AA396)</f>
        <v>17024</v>
      </c>
      <c r="AB397" s="84">
        <f>SUM(AB393:AB396)</f>
        <v>206.33600000000001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6124.6804999999995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4626.0843999999997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142</v>
      </c>
      <c r="L398" s="84">
        <f>SUM(L21+L44+L52+L76+L86+L109+L117+L141+L147+L149+L156+L162+L168+L174+L180+L186+L192+L206+L212+L216+L237+L258+L283+L297+L306+L311+L315+L322+L326+L330+L333+L337+L343+L347+L384+L391+L397)</f>
        <v>901.58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247364</v>
      </c>
      <c r="Q398" s="84">
        <f>SUM(Q21+Q44+Q52+Q76+Q86+Q109+Q117+Q141+Q147+Q149+Q156+Q162+Q168+Q174+Q180+Q186+Q192+Q206+Q212+Q216+Q237+Q258+Q283+Q297+Q306+Q311+Q315+Q322+Q326+Q330+Q333+Q337+Q343+Q347+Q384+Q391+Q397)</f>
        <v>7467.7873768000009</v>
      </c>
      <c r="R398" s="276">
        <f>R397+R391+R384+R347+R343+R337+R333+R330+R326+R322+R315+R311+R306+R297+R283+R260+R216+R212+R206+R193+R147+R143+R78</f>
        <v>247364</v>
      </c>
      <c r="S398" s="84">
        <f>SUM(S21+S44+S52+S76+S86+S109+S117+S141+S147+S149+S156+S162+S168+S174+S180+S186+S192+S206+S212+S216+S237+S258+S283+S297+S306+S311+S315+S322+S326+S330+S333+S337+S343+S347+S384+S391+S397)</f>
        <v>8369.3673768000008</v>
      </c>
      <c r="T398" s="83">
        <f>T397+T391+T384+T347+T343+T337+T333+T330+T326+T322+T315+T311+T306+T297+T283+T260+T216+T212+T206+T193+T147+T143+T78</f>
        <v>142</v>
      </c>
      <c r="U398" s="84">
        <f>SUM(U21+U44+U52+U76+U86+U109+U117+U141+U147+U149+U156+U162+U168+U174+U180+U186+U192+U206+U212+U216+U237+U258+U283+U297+U306+U311+U315+U322+U326+U330+U333+U337+U343+U347+U384+U391+U397)</f>
        <v>901.58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242655</v>
      </c>
      <c r="Z398" s="84">
        <f>SUM(Z21+Z44+Z52+Z76+Z86+Z109+Z117+Z141+Z147+Z149+Z156+Z162+Z168+Z174+Z180+Z186+Z192+Z206+Z212+Z216+Z237+Z258+Z283+Z297+Z306+Z311+Z315+Z322+Z326+Z330+Z333+Z337+Z343+Z347+Z384+Z391+Z397)</f>
        <v>6184.4134999999997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242655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7085.9935000000005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6124.6804999999995</v>
      </c>
      <c r="E403" s="82"/>
      <c r="F403" s="84">
        <f>F398</f>
        <v>4626.0843999999997</v>
      </c>
      <c r="G403" s="82"/>
      <c r="H403" s="82"/>
      <c r="I403" s="82"/>
      <c r="J403" s="84">
        <f>J398</f>
        <v>0</v>
      </c>
      <c r="K403" s="83"/>
      <c r="L403" s="84">
        <f>L398</f>
        <v>901.58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7467.7873768000009</v>
      </c>
      <c r="R403" s="276"/>
      <c r="S403" s="84">
        <f>S398</f>
        <v>8369.3673768000008</v>
      </c>
      <c r="T403" s="83"/>
      <c r="U403" s="84">
        <f>U398</f>
        <v>901.58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6184.4134999999997</v>
      </c>
      <c r="AA403" s="276"/>
      <c r="AB403" s="84">
        <f>AB398</f>
        <v>7085.9935000000005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8</v>
      </c>
      <c r="Q407" s="18">
        <f>O407*P407</f>
        <v>2160</v>
      </c>
      <c r="R407" s="92">
        <f>P407</f>
        <v>8</v>
      </c>
      <c r="S407" s="18">
        <f>L407+Q407</f>
        <v>2160</v>
      </c>
      <c r="T407" s="22"/>
      <c r="U407" s="18"/>
      <c r="V407" s="22"/>
      <c r="W407" s="18"/>
      <c r="X407" s="138">
        <v>270</v>
      </c>
      <c r="Y407" s="14">
        <v>3</v>
      </c>
      <c r="Z407" s="18">
        <f>X407*Y407</f>
        <v>810</v>
      </c>
      <c r="AA407" s="14">
        <f>Y407</f>
        <v>3</v>
      </c>
      <c r="AB407" s="18">
        <f>U407+Z407</f>
        <v>810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27</v>
      </c>
      <c r="Q412" s="18">
        <f t="shared" si="512"/>
        <v>81</v>
      </c>
      <c r="R412" s="92">
        <f t="shared" si="513"/>
        <v>27</v>
      </c>
      <c r="S412" s="18">
        <f t="shared" si="514"/>
        <v>81</v>
      </c>
      <c r="T412" s="22"/>
      <c r="U412" s="18"/>
      <c r="V412" s="22"/>
      <c r="W412" s="18"/>
      <c r="X412" s="21">
        <v>3</v>
      </c>
      <c r="Y412" s="14">
        <v>6</v>
      </c>
      <c r="Z412" s="18">
        <f t="shared" si="515"/>
        <v>18</v>
      </c>
      <c r="AA412" s="14">
        <f t="shared" si="516"/>
        <v>6</v>
      </c>
      <c r="AB412" s="18">
        <f t="shared" si="517"/>
        <v>18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27</v>
      </c>
      <c r="Q413" s="18">
        <f t="shared" si="512"/>
        <v>94.5</v>
      </c>
      <c r="R413" s="92">
        <f t="shared" si="513"/>
        <v>27</v>
      </c>
      <c r="S413" s="18">
        <f t="shared" si="514"/>
        <v>94.5</v>
      </c>
      <c r="T413" s="22"/>
      <c r="U413" s="18"/>
      <c r="V413" s="22"/>
      <c r="W413" s="18"/>
      <c r="X413" s="21">
        <v>3.5</v>
      </c>
      <c r="Y413" s="14">
        <v>6</v>
      </c>
      <c r="Z413" s="18">
        <f t="shared" si="515"/>
        <v>21</v>
      </c>
      <c r="AA413" s="14">
        <f t="shared" si="516"/>
        <v>6</v>
      </c>
      <c r="AB413" s="18">
        <f t="shared" si="517"/>
        <v>21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8</v>
      </c>
      <c r="Q414" s="18">
        <f t="shared" si="512"/>
        <v>6</v>
      </c>
      <c r="R414" s="92">
        <f t="shared" si="513"/>
        <v>8</v>
      </c>
      <c r="S414" s="18">
        <f t="shared" si="514"/>
        <v>6</v>
      </c>
      <c r="T414" s="22"/>
      <c r="U414" s="18"/>
      <c r="V414" s="22"/>
      <c r="W414" s="18"/>
      <c r="X414" s="21">
        <v>0.75</v>
      </c>
      <c r="Y414" s="14">
        <v>6</v>
      </c>
      <c r="Z414" s="18">
        <f t="shared" si="515"/>
        <v>4.5</v>
      </c>
      <c r="AA414" s="14">
        <f t="shared" si="516"/>
        <v>6</v>
      </c>
      <c r="AB414" s="18">
        <f t="shared" si="517"/>
        <v>4.5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16</v>
      </c>
      <c r="Q415" s="18">
        <f t="shared" si="512"/>
        <v>14.4</v>
      </c>
      <c r="R415" s="92">
        <f t="shared" si="513"/>
        <v>16</v>
      </c>
      <c r="S415" s="18">
        <f t="shared" si="514"/>
        <v>14.4</v>
      </c>
      <c r="T415" s="22"/>
      <c r="U415" s="18"/>
      <c r="V415" s="22"/>
      <c r="W415" s="18"/>
      <c r="X415" s="21">
        <v>0.9</v>
      </c>
      <c r="Y415" s="14">
        <v>16</v>
      </c>
      <c r="Z415" s="18">
        <f t="shared" si="515"/>
        <v>14.4</v>
      </c>
      <c r="AA415" s="14">
        <f t="shared" si="516"/>
        <v>16</v>
      </c>
      <c r="AB415" s="18">
        <f t="shared" si="517"/>
        <v>14.4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2355.9</v>
      </c>
      <c r="R416" s="276"/>
      <c r="S416" s="84">
        <f>SUM(S407:S415)</f>
        <v>2355.9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867.9</v>
      </c>
      <c r="AA416" s="276"/>
      <c r="AB416" s="84">
        <f>SUM(AB407:AB415)</f>
        <v>867.9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2280</v>
      </c>
      <c r="D418" s="53">
        <v>410.4</v>
      </c>
      <c r="E418" s="17">
        <f t="shared" ref="E418:F439" si="520">C418</f>
        <v>2280</v>
      </c>
      <c r="F418" s="18">
        <f t="shared" si="520"/>
        <v>410.4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3240</v>
      </c>
      <c r="Q418" s="18">
        <f t="shared" ref="Q418:Q439" si="522">O418*P418</f>
        <v>583.19999999999993</v>
      </c>
      <c r="R418" s="92">
        <f t="shared" ref="R418:R439" si="523">P418</f>
        <v>3240</v>
      </c>
      <c r="S418" s="18">
        <f t="shared" ref="S418:S439" si="524">L418+Q418</f>
        <v>583.19999999999993</v>
      </c>
      <c r="T418" s="51"/>
      <c r="U418" s="53"/>
      <c r="V418" s="51"/>
      <c r="W418" s="53"/>
      <c r="X418" s="250">
        <v>0.18</v>
      </c>
      <c r="Y418" s="312">
        <f>2310+480</f>
        <v>2790</v>
      </c>
      <c r="Z418" s="18">
        <f t="shared" ref="Z418:Z439" si="525">X418*Y418</f>
        <v>502.2</v>
      </c>
      <c r="AA418" s="14">
        <f t="shared" ref="AA418:AA439" si="526">Y418</f>
        <v>2790</v>
      </c>
      <c r="AB418" s="18">
        <f t="shared" ref="AB418:AB439" si="527">U418+Z418</f>
        <v>502.2</v>
      </c>
    </row>
    <row r="419" spans="1:28">
      <c r="A419" s="206">
        <f>+A418+0.01</f>
        <v>26.110000000000003</v>
      </c>
      <c r="B419" s="51" t="s">
        <v>285</v>
      </c>
      <c r="C419" s="52">
        <v>2280</v>
      </c>
      <c r="D419" s="53">
        <v>27.36</v>
      </c>
      <c r="E419" s="17">
        <f t="shared" si="520"/>
        <v>2280</v>
      </c>
      <c r="F419" s="18">
        <f t="shared" si="520"/>
        <v>27.36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3240</v>
      </c>
      <c r="Q419" s="18">
        <f t="shared" si="522"/>
        <v>38.880000000000003</v>
      </c>
      <c r="R419" s="92">
        <f t="shared" si="523"/>
        <v>3240</v>
      </c>
      <c r="S419" s="18">
        <f t="shared" si="524"/>
        <v>38.880000000000003</v>
      </c>
      <c r="T419" s="51"/>
      <c r="U419" s="53"/>
      <c r="V419" s="51"/>
      <c r="W419" s="53"/>
      <c r="X419" s="250">
        <v>1.2E-2</v>
      </c>
      <c r="Y419" s="312">
        <v>2790</v>
      </c>
      <c r="Z419" s="18">
        <f t="shared" si="525"/>
        <v>33.480000000000004</v>
      </c>
      <c r="AA419" s="14">
        <f t="shared" si="526"/>
        <v>2790</v>
      </c>
      <c r="AB419" s="18">
        <f t="shared" si="527"/>
        <v>33.480000000000004</v>
      </c>
    </row>
    <row r="420" spans="1:28" ht="47.25">
      <c r="A420" s="206">
        <f>+A419+0.01</f>
        <v>26.120000000000005</v>
      </c>
      <c r="B420" s="51" t="s">
        <v>286</v>
      </c>
      <c r="C420" s="52">
        <v>2280</v>
      </c>
      <c r="D420" s="53">
        <v>22.8</v>
      </c>
      <c r="E420" s="17">
        <f t="shared" si="520"/>
        <v>2280</v>
      </c>
      <c r="F420" s="18">
        <f t="shared" si="520"/>
        <v>22.8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3240</v>
      </c>
      <c r="Q420" s="18">
        <f t="shared" si="522"/>
        <v>32.4</v>
      </c>
      <c r="R420" s="92">
        <f t="shared" si="523"/>
        <v>3240</v>
      </c>
      <c r="S420" s="18">
        <f t="shared" si="524"/>
        <v>32.4</v>
      </c>
      <c r="T420" s="51"/>
      <c r="U420" s="53"/>
      <c r="V420" s="51"/>
      <c r="W420" s="53"/>
      <c r="X420" s="250">
        <v>0.01</v>
      </c>
      <c r="Y420" s="312">
        <v>2790</v>
      </c>
      <c r="Z420" s="18">
        <f t="shared" si="525"/>
        <v>27.900000000000002</v>
      </c>
      <c r="AA420" s="14">
        <f t="shared" si="526"/>
        <v>2790</v>
      </c>
      <c r="AB420" s="18">
        <f t="shared" si="527"/>
        <v>27.900000000000002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19</v>
      </c>
      <c r="D422" s="18">
        <v>57</v>
      </c>
      <c r="E422" s="17">
        <f t="shared" si="520"/>
        <v>19</v>
      </c>
      <c r="F422" s="18">
        <f t="shared" si="520"/>
        <v>57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27</v>
      </c>
      <c r="Q422" s="18">
        <f t="shared" si="522"/>
        <v>81</v>
      </c>
      <c r="R422" s="92">
        <f t="shared" si="523"/>
        <v>27</v>
      </c>
      <c r="S422" s="18">
        <f t="shared" si="524"/>
        <v>81</v>
      </c>
      <c r="T422" s="22"/>
      <c r="U422" s="18"/>
      <c r="V422" s="22"/>
      <c r="W422" s="18"/>
      <c r="X422" s="21">
        <v>3</v>
      </c>
      <c r="Y422" s="14">
        <v>25</v>
      </c>
      <c r="Z422" s="18">
        <f t="shared" si="525"/>
        <v>75</v>
      </c>
      <c r="AA422" s="14">
        <f t="shared" si="526"/>
        <v>25</v>
      </c>
      <c r="AB422" s="18">
        <f t="shared" si="527"/>
        <v>75</v>
      </c>
    </row>
    <row r="423" spans="1:28" ht="31.5">
      <c r="A423" s="206" t="s">
        <v>43</v>
      </c>
      <c r="B423" s="22" t="s">
        <v>77</v>
      </c>
      <c r="C423" s="17">
        <v>19</v>
      </c>
      <c r="D423" s="18">
        <v>57</v>
      </c>
      <c r="E423" s="17">
        <f t="shared" si="520"/>
        <v>19</v>
      </c>
      <c r="F423" s="18">
        <f t="shared" si="520"/>
        <v>57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27</v>
      </c>
      <c r="Q423" s="18">
        <f t="shared" si="522"/>
        <v>81</v>
      </c>
      <c r="R423" s="92">
        <f t="shared" si="523"/>
        <v>27</v>
      </c>
      <c r="S423" s="18">
        <f t="shared" si="524"/>
        <v>81</v>
      </c>
      <c r="T423" s="22"/>
      <c r="U423" s="18"/>
      <c r="V423" s="22"/>
      <c r="W423" s="18"/>
      <c r="X423" s="21">
        <v>3</v>
      </c>
      <c r="Y423" s="14">
        <v>25</v>
      </c>
      <c r="Z423" s="18">
        <f t="shared" si="525"/>
        <v>75</v>
      </c>
      <c r="AA423" s="14">
        <f t="shared" si="526"/>
        <v>25</v>
      </c>
      <c r="AB423" s="18">
        <f t="shared" si="527"/>
        <v>75</v>
      </c>
    </row>
    <row r="424" spans="1:28" ht="31.5">
      <c r="A424" s="206" t="s">
        <v>45</v>
      </c>
      <c r="B424" s="22" t="s">
        <v>78</v>
      </c>
      <c r="C424" s="17">
        <v>19</v>
      </c>
      <c r="D424" s="18">
        <v>182.40000000000003</v>
      </c>
      <c r="E424" s="17">
        <f t="shared" si="520"/>
        <v>19</v>
      </c>
      <c r="F424" s="18">
        <f t="shared" si="520"/>
        <v>182.40000000000003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27</v>
      </c>
      <c r="Q424" s="18">
        <f t="shared" si="522"/>
        <v>259.2</v>
      </c>
      <c r="R424" s="92">
        <f t="shared" si="523"/>
        <v>27</v>
      </c>
      <c r="S424" s="18">
        <f t="shared" si="524"/>
        <v>259.2</v>
      </c>
      <c r="T424" s="22"/>
      <c r="U424" s="18"/>
      <c r="V424" s="22"/>
      <c r="W424" s="18"/>
      <c r="X424" s="21">
        <v>9.6</v>
      </c>
      <c r="Y424" s="14">
        <v>25</v>
      </c>
      <c r="Z424" s="18">
        <f t="shared" si="525"/>
        <v>240</v>
      </c>
      <c r="AA424" s="14">
        <f t="shared" si="526"/>
        <v>25</v>
      </c>
      <c r="AB424" s="18">
        <f t="shared" si="527"/>
        <v>240</v>
      </c>
    </row>
    <row r="425" spans="1:28" ht="63">
      <c r="A425" s="206" t="s">
        <v>47</v>
      </c>
      <c r="B425" s="22" t="s">
        <v>79</v>
      </c>
      <c r="C425" s="17">
        <v>1</v>
      </c>
      <c r="D425" s="18">
        <v>1.44</v>
      </c>
      <c r="E425" s="17">
        <f t="shared" si="520"/>
        <v>1</v>
      </c>
      <c r="F425" s="18">
        <f t="shared" si="520"/>
        <v>1.44</v>
      </c>
      <c r="G425" s="8">
        <f t="shared" si="521"/>
        <v>100</v>
      </c>
      <c r="H425" s="18">
        <f t="shared" si="521"/>
        <v>100</v>
      </c>
      <c r="I425" s="22"/>
      <c r="J425" s="23"/>
      <c r="K425" s="22"/>
      <c r="L425" s="18"/>
      <c r="M425" s="22"/>
      <c r="N425" s="18"/>
      <c r="O425" s="21">
        <v>1.44</v>
      </c>
      <c r="P425" s="92">
        <v>1</v>
      </c>
      <c r="Q425" s="18">
        <f t="shared" si="522"/>
        <v>1.44</v>
      </c>
      <c r="R425" s="92">
        <f t="shared" si="523"/>
        <v>1</v>
      </c>
      <c r="S425" s="18">
        <f t="shared" si="524"/>
        <v>1.44</v>
      </c>
      <c r="T425" s="22"/>
      <c r="U425" s="18"/>
      <c r="V425" s="22"/>
      <c r="W425" s="18"/>
      <c r="X425" s="21">
        <v>1.44</v>
      </c>
      <c r="Y425" s="14">
        <v>1</v>
      </c>
      <c r="Z425" s="18">
        <f t="shared" si="525"/>
        <v>1.44</v>
      </c>
      <c r="AA425" s="14">
        <f t="shared" si="526"/>
        <v>1</v>
      </c>
      <c r="AB425" s="18">
        <f t="shared" si="527"/>
        <v>1.44</v>
      </c>
    </row>
    <row r="426" spans="1:28" ht="31.5">
      <c r="A426" s="206" t="s">
        <v>49</v>
      </c>
      <c r="B426" s="22" t="s">
        <v>80</v>
      </c>
      <c r="C426" s="17">
        <v>19</v>
      </c>
      <c r="D426" s="18">
        <v>34.200000000000003</v>
      </c>
      <c r="E426" s="17">
        <f t="shared" si="520"/>
        <v>19</v>
      </c>
      <c r="F426" s="18">
        <f t="shared" si="520"/>
        <v>34.200000000000003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27</v>
      </c>
      <c r="Q426" s="18">
        <f t="shared" si="522"/>
        <v>48.6</v>
      </c>
      <c r="R426" s="92">
        <f t="shared" si="523"/>
        <v>27</v>
      </c>
      <c r="S426" s="18">
        <f t="shared" si="524"/>
        <v>48.6</v>
      </c>
      <c r="T426" s="22"/>
      <c r="U426" s="18"/>
      <c r="V426" s="22"/>
      <c r="W426" s="18"/>
      <c r="X426" s="21">
        <v>1.8</v>
      </c>
      <c r="Y426" s="14">
        <v>25</v>
      </c>
      <c r="Z426" s="18">
        <f t="shared" si="525"/>
        <v>45</v>
      </c>
      <c r="AA426" s="14">
        <f t="shared" si="526"/>
        <v>25</v>
      </c>
      <c r="AB426" s="18">
        <f t="shared" si="527"/>
        <v>45</v>
      </c>
    </row>
    <row r="427" spans="1:28" ht="31.5">
      <c r="A427" s="206" t="s">
        <v>51</v>
      </c>
      <c r="B427" s="22" t="s">
        <v>50</v>
      </c>
      <c r="C427" s="17">
        <v>19</v>
      </c>
      <c r="D427" s="18">
        <v>22.8</v>
      </c>
      <c r="E427" s="17">
        <f t="shared" si="520"/>
        <v>19</v>
      </c>
      <c r="F427" s="18">
        <f t="shared" si="520"/>
        <v>22.8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27</v>
      </c>
      <c r="Q427" s="18">
        <f t="shared" si="522"/>
        <v>32.4</v>
      </c>
      <c r="R427" s="92">
        <f t="shared" si="523"/>
        <v>27</v>
      </c>
      <c r="S427" s="18">
        <f t="shared" si="524"/>
        <v>32.4</v>
      </c>
      <c r="T427" s="22"/>
      <c r="U427" s="18"/>
      <c r="V427" s="22"/>
      <c r="W427" s="18"/>
      <c r="X427" s="21">
        <v>1.2</v>
      </c>
      <c r="Y427" s="14">
        <v>25</v>
      </c>
      <c r="Z427" s="18">
        <f t="shared" si="525"/>
        <v>30</v>
      </c>
      <c r="AA427" s="14">
        <f t="shared" si="526"/>
        <v>25</v>
      </c>
      <c r="AB427" s="18">
        <f t="shared" si="527"/>
        <v>30</v>
      </c>
    </row>
    <row r="428" spans="1:28" ht="47.25">
      <c r="A428" s="206" t="s">
        <v>53</v>
      </c>
      <c r="B428" s="22" t="s">
        <v>81</v>
      </c>
      <c r="C428" s="17">
        <v>19</v>
      </c>
      <c r="D428" s="18">
        <v>22.8</v>
      </c>
      <c r="E428" s="17">
        <f t="shared" si="520"/>
        <v>19</v>
      </c>
      <c r="F428" s="18">
        <f t="shared" si="520"/>
        <v>22.8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27</v>
      </c>
      <c r="Q428" s="18">
        <f t="shared" si="522"/>
        <v>32.4</v>
      </c>
      <c r="R428" s="92">
        <f t="shared" si="523"/>
        <v>27</v>
      </c>
      <c r="S428" s="18">
        <f t="shared" si="524"/>
        <v>32.4</v>
      </c>
      <c r="T428" s="22"/>
      <c r="U428" s="18"/>
      <c r="V428" s="22"/>
      <c r="W428" s="18"/>
      <c r="X428" s="21">
        <v>1.2</v>
      </c>
      <c r="Y428" s="14">
        <v>25</v>
      </c>
      <c r="Z428" s="18">
        <f t="shared" si="525"/>
        <v>30</v>
      </c>
      <c r="AA428" s="14">
        <f t="shared" si="526"/>
        <v>25</v>
      </c>
      <c r="AB428" s="18">
        <f t="shared" si="527"/>
        <v>30</v>
      </c>
    </row>
    <row r="429" spans="1:28" ht="47.25">
      <c r="A429" s="206" t="s">
        <v>82</v>
      </c>
      <c r="B429" s="22" t="s">
        <v>83</v>
      </c>
      <c r="C429" s="17">
        <v>19</v>
      </c>
      <c r="D429" s="18">
        <v>34.200000000000003</v>
      </c>
      <c r="E429" s="17">
        <f t="shared" si="520"/>
        <v>19</v>
      </c>
      <c r="F429" s="18">
        <f t="shared" si="520"/>
        <v>34.200000000000003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27</v>
      </c>
      <c r="Q429" s="18">
        <f t="shared" si="522"/>
        <v>48.6</v>
      </c>
      <c r="R429" s="92">
        <f t="shared" si="523"/>
        <v>27</v>
      </c>
      <c r="S429" s="18">
        <f t="shared" si="524"/>
        <v>48.6</v>
      </c>
      <c r="T429" s="22"/>
      <c r="U429" s="18"/>
      <c r="V429" s="22"/>
      <c r="W429" s="18"/>
      <c r="X429" s="21">
        <v>1.8</v>
      </c>
      <c r="Y429" s="14">
        <v>25</v>
      </c>
      <c r="Z429" s="18">
        <f t="shared" si="525"/>
        <v>45</v>
      </c>
      <c r="AA429" s="14">
        <f t="shared" si="526"/>
        <v>25</v>
      </c>
      <c r="AB429" s="18">
        <f t="shared" si="527"/>
        <v>45</v>
      </c>
    </row>
    <row r="430" spans="1:28" ht="31.5">
      <c r="A430" s="206">
        <v>26.14</v>
      </c>
      <c r="B430" s="51" t="s">
        <v>287</v>
      </c>
      <c r="C430" s="52">
        <v>2280</v>
      </c>
      <c r="D430" s="53">
        <v>22.8</v>
      </c>
      <c r="E430" s="17">
        <f t="shared" si="520"/>
        <v>2280</v>
      </c>
      <c r="F430" s="18">
        <f t="shared" si="520"/>
        <v>22.8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3240</v>
      </c>
      <c r="Q430" s="18">
        <f t="shared" si="522"/>
        <v>32.4</v>
      </c>
      <c r="R430" s="92">
        <f t="shared" si="523"/>
        <v>3240</v>
      </c>
      <c r="S430" s="18">
        <f t="shared" si="524"/>
        <v>32.4</v>
      </c>
      <c r="T430" s="51"/>
      <c r="U430" s="53"/>
      <c r="V430" s="51"/>
      <c r="W430" s="53"/>
      <c r="X430" s="250">
        <v>0.01</v>
      </c>
      <c r="Y430" s="312">
        <v>2790</v>
      </c>
      <c r="Z430" s="18">
        <f t="shared" si="525"/>
        <v>27.900000000000002</v>
      </c>
      <c r="AA430" s="14">
        <f t="shared" si="526"/>
        <v>2790</v>
      </c>
      <c r="AB430" s="18">
        <f t="shared" si="527"/>
        <v>27.900000000000002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2280</v>
      </c>
      <c r="D431" s="53">
        <v>22.8</v>
      </c>
      <c r="E431" s="17">
        <f t="shared" si="520"/>
        <v>2280</v>
      </c>
      <c r="F431" s="18">
        <f t="shared" si="520"/>
        <v>22.8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3240</v>
      </c>
      <c r="Q431" s="18">
        <f t="shared" si="522"/>
        <v>32.4</v>
      </c>
      <c r="R431" s="92">
        <f t="shared" si="523"/>
        <v>3240</v>
      </c>
      <c r="S431" s="18">
        <f t="shared" si="524"/>
        <v>32.4</v>
      </c>
      <c r="T431" s="51"/>
      <c r="U431" s="53"/>
      <c r="V431" s="51"/>
      <c r="W431" s="53"/>
      <c r="X431" s="250">
        <v>0.01</v>
      </c>
      <c r="Y431" s="312">
        <v>2790</v>
      </c>
      <c r="Z431" s="18">
        <f t="shared" si="525"/>
        <v>27.900000000000002</v>
      </c>
      <c r="AA431" s="14">
        <f t="shared" si="526"/>
        <v>2790</v>
      </c>
      <c r="AB431" s="18">
        <f t="shared" si="527"/>
        <v>27.900000000000002</v>
      </c>
    </row>
    <row r="432" spans="1:28" ht="31.5">
      <c r="A432" s="206">
        <f t="shared" si="528"/>
        <v>26.160000000000004</v>
      </c>
      <c r="B432" s="51" t="s">
        <v>289</v>
      </c>
      <c r="C432" s="52">
        <v>2280</v>
      </c>
      <c r="D432" s="53">
        <v>28.5</v>
      </c>
      <c r="E432" s="17">
        <f t="shared" si="520"/>
        <v>2280</v>
      </c>
      <c r="F432" s="18">
        <f t="shared" si="520"/>
        <v>28.5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3240</v>
      </c>
      <c r="Q432" s="18">
        <f t="shared" si="522"/>
        <v>40.5</v>
      </c>
      <c r="R432" s="92">
        <f t="shared" si="523"/>
        <v>3240</v>
      </c>
      <c r="S432" s="18">
        <f t="shared" si="524"/>
        <v>40.5</v>
      </c>
      <c r="T432" s="51"/>
      <c r="U432" s="53"/>
      <c r="V432" s="51"/>
      <c r="W432" s="53"/>
      <c r="X432" s="250">
        <v>1.2500000000000001E-2</v>
      </c>
      <c r="Y432" s="312">
        <v>2790</v>
      </c>
      <c r="Z432" s="18">
        <f t="shared" si="525"/>
        <v>34.875</v>
      </c>
      <c r="AA432" s="14">
        <f t="shared" si="526"/>
        <v>2790</v>
      </c>
      <c r="AB432" s="18">
        <f t="shared" si="527"/>
        <v>34.875</v>
      </c>
    </row>
    <row r="433" spans="1:28">
      <c r="A433" s="206">
        <f t="shared" si="528"/>
        <v>26.170000000000005</v>
      </c>
      <c r="B433" s="51" t="s">
        <v>290</v>
      </c>
      <c r="C433" s="52">
        <v>2280</v>
      </c>
      <c r="D433" s="53">
        <v>17.099999999999998</v>
      </c>
      <c r="E433" s="17">
        <f t="shared" si="520"/>
        <v>2280</v>
      </c>
      <c r="F433" s="18">
        <f t="shared" si="520"/>
        <v>17.099999999999998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3240</v>
      </c>
      <c r="Q433" s="18">
        <f t="shared" si="522"/>
        <v>24.3</v>
      </c>
      <c r="R433" s="92">
        <f t="shared" si="523"/>
        <v>3240</v>
      </c>
      <c r="S433" s="18">
        <f t="shared" si="524"/>
        <v>24.3</v>
      </c>
      <c r="T433" s="51"/>
      <c r="U433" s="53"/>
      <c r="V433" s="51"/>
      <c r="W433" s="53"/>
      <c r="X433" s="250">
        <v>7.4999999999999997E-3</v>
      </c>
      <c r="Y433" s="312">
        <v>2790</v>
      </c>
      <c r="Z433" s="18">
        <f t="shared" si="525"/>
        <v>20.925000000000001</v>
      </c>
      <c r="AA433" s="14">
        <f t="shared" si="526"/>
        <v>2790</v>
      </c>
      <c r="AB433" s="18">
        <f t="shared" si="527"/>
        <v>20.925000000000001</v>
      </c>
    </row>
    <row r="434" spans="1:28" ht="31.5">
      <c r="A434" s="206">
        <f t="shared" si="528"/>
        <v>26.180000000000007</v>
      </c>
      <c r="B434" s="51" t="s">
        <v>291</v>
      </c>
      <c r="C434" s="52">
        <v>2280</v>
      </c>
      <c r="D434" s="53">
        <v>17.099999999999998</v>
      </c>
      <c r="E434" s="17">
        <f t="shared" si="520"/>
        <v>2280</v>
      </c>
      <c r="F434" s="18">
        <f t="shared" si="520"/>
        <v>17.099999999999998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3240</v>
      </c>
      <c r="Q434" s="18">
        <f t="shared" si="522"/>
        <v>24.3</v>
      </c>
      <c r="R434" s="92">
        <f t="shared" si="523"/>
        <v>3240</v>
      </c>
      <c r="S434" s="18">
        <f t="shared" si="524"/>
        <v>24.3</v>
      </c>
      <c r="T434" s="51"/>
      <c r="U434" s="53"/>
      <c r="V434" s="51"/>
      <c r="W434" s="53"/>
      <c r="X434" s="250">
        <v>7.4999999999999997E-3</v>
      </c>
      <c r="Y434" s="312">
        <v>2790</v>
      </c>
      <c r="Z434" s="18">
        <f t="shared" si="525"/>
        <v>20.925000000000001</v>
      </c>
      <c r="AA434" s="14">
        <f t="shared" si="526"/>
        <v>2790</v>
      </c>
      <c r="AB434" s="18">
        <f t="shared" si="527"/>
        <v>20.925000000000001</v>
      </c>
    </row>
    <row r="435" spans="1:28" ht="31.5">
      <c r="A435" s="206">
        <f t="shared" si="528"/>
        <v>26.190000000000008</v>
      </c>
      <c r="B435" s="51" t="s">
        <v>292</v>
      </c>
      <c r="C435" s="52">
        <v>2280</v>
      </c>
      <c r="D435" s="53">
        <v>4.5600000000000005</v>
      </c>
      <c r="E435" s="17">
        <f t="shared" si="520"/>
        <v>2280</v>
      </c>
      <c r="F435" s="18">
        <f t="shared" si="520"/>
        <v>4.5600000000000005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3240</v>
      </c>
      <c r="Q435" s="18">
        <f t="shared" si="522"/>
        <v>6.48</v>
      </c>
      <c r="R435" s="92">
        <f t="shared" si="523"/>
        <v>3240</v>
      </c>
      <c r="S435" s="18">
        <f t="shared" si="524"/>
        <v>6.48</v>
      </c>
      <c r="T435" s="51"/>
      <c r="U435" s="53"/>
      <c r="V435" s="51"/>
      <c r="W435" s="53"/>
      <c r="X435" s="250">
        <v>2E-3</v>
      </c>
      <c r="Y435" s="312">
        <v>2790</v>
      </c>
      <c r="Z435" s="18">
        <f t="shared" si="525"/>
        <v>5.58</v>
      </c>
      <c r="AA435" s="14">
        <f t="shared" si="526"/>
        <v>2790</v>
      </c>
      <c r="AB435" s="18">
        <f t="shared" si="527"/>
        <v>5.58</v>
      </c>
    </row>
    <row r="436" spans="1:28" ht="31.5">
      <c r="A436" s="206">
        <f t="shared" si="528"/>
        <v>26.20000000000001</v>
      </c>
      <c r="B436" s="51" t="s">
        <v>293</v>
      </c>
      <c r="C436" s="52">
        <v>2280</v>
      </c>
      <c r="D436" s="53">
        <v>4.5600000000000005</v>
      </c>
      <c r="E436" s="17">
        <f t="shared" si="520"/>
        <v>2280</v>
      </c>
      <c r="F436" s="18">
        <f t="shared" si="520"/>
        <v>4.5600000000000005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3240</v>
      </c>
      <c r="Q436" s="18">
        <f t="shared" si="522"/>
        <v>6.48</v>
      </c>
      <c r="R436" s="92">
        <f t="shared" si="523"/>
        <v>3240</v>
      </c>
      <c r="S436" s="18">
        <f t="shared" si="524"/>
        <v>6.48</v>
      </c>
      <c r="T436" s="51"/>
      <c r="U436" s="53"/>
      <c r="V436" s="51"/>
      <c r="W436" s="53"/>
      <c r="X436" s="250">
        <v>2E-3</v>
      </c>
      <c r="Y436" s="312">
        <v>2790</v>
      </c>
      <c r="Z436" s="18">
        <f t="shared" si="525"/>
        <v>5.58</v>
      </c>
      <c r="AA436" s="14">
        <f t="shared" si="526"/>
        <v>2790</v>
      </c>
      <c r="AB436" s="18">
        <f t="shared" si="527"/>
        <v>5.58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>
        <v>1</v>
      </c>
      <c r="D437" s="210">
        <v>2.25</v>
      </c>
      <c r="E437" s="17">
        <f t="shared" si="520"/>
        <v>1</v>
      </c>
      <c r="F437" s="18">
        <f t="shared" si="520"/>
        <v>2.25</v>
      </c>
      <c r="G437" s="211">
        <f t="shared" si="521"/>
        <v>100</v>
      </c>
      <c r="H437" s="212">
        <f t="shared" si="521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9</v>
      </c>
      <c r="Q437" s="18">
        <f t="shared" si="522"/>
        <v>15.66</v>
      </c>
      <c r="R437" s="92">
        <f t="shared" si="523"/>
        <v>9</v>
      </c>
      <c r="S437" s="18">
        <f t="shared" si="524"/>
        <v>15.66</v>
      </c>
      <c r="T437" s="208"/>
      <c r="U437" s="210"/>
      <c r="V437" s="208"/>
      <c r="W437" s="210"/>
      <c r="X437" s="259">
        <v>1.74</v>
      </c>
      <c r="Y437" s="214">
        <v>6</v>
      </c>
      <c r="Z437" s="18">
        <f t="shared" si="525"/>
        <v>10.44</v>
      </c>
      <c r="AA437" s="14">
        <f t="shared" si="526"/>
        <v>6</v>
      </c>
      <c r="AB437" s="18">
        <f t="shared" si="527"/>
        <v>10.44</v>
      </c>
    </row>
    <row r="438" spans="1:28" ht="31.5">
      <c r="A438" s="206">
        <f t="shared" si="528"/>
        <v>26.220000000000013</v>
      </c>
      <c r="B438" s="51" t="s">
        <v>294</v>
      </c>
      <c r="C438" s="52">
        <v>2280</v>
      </c>
      <c r="D438" s="53">
        <v>11.4</v>
      </c>
      <c r="E438" s="17">
        <f t="shared" si="520"/>
        <v>2280</v>
      </c>
      <c r="F438" s="18">
        <f t="shared" si="520"/>
        <v>11.4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3240</v>
      </c>
      <c r="Q438" s="18">
        <f t="shared" si="522"/>
        <v>16.2</v>
      </c>
      <c r="R438" s="92">
        <f t="shared" si="523"/>
        <v>3240</v>
      </c>
      <c r="S438" s="18">
        <f t="shared" si="524"/>
        <v>16.2</v>
      </c>
      <c r="T438" s="51"/>
      <c r="U438" s="53"/>
      <c r="V438" s="51"/>
      <c r="W438" s="53"/>
      <c r="X438" s="250">
        <v>5.0000000000000001E-3</v>
      </c>
      <c r="Y438" s="312">
        <v>2790</v>
      </c>
      <c r="Z438" s="18">
        <f t="shared" si="525"/>
        <v>13.950000000000001</v>
      </c>
      <c r="AA438" s="14">
        <f t="shared" si="526"/>
        <v>2790</v>
      </c>
      <c r="AB438" s="18">
        <f t="shared" si="527"/>
        <v>13.950000000000001</v>
      </c>
    </row>
    <row r="439" spans="1:28" ht="31.5">
      <c r="A439" s="206">
        <f t="shared" si="528"/>
        <v>26.230000000000015</v>
      </c>
      <c r="B439" s="51" t="s">
        <v>93</v>
      </c>
      <c r="C439" s="52">
        <v>2280</v>
      </c>
      <c r="D439" s="53">
        <v>4.5600000000000005</v>
      </c>
      <c r="E439" s="17">
        <f t="shared" si="520"/>
        <v>2280</v>
      </c>
      <c r="F439" s="18">
        <f t="shared" si="520"/>
        <v>4.5600000000000005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3240</v>
      </c>
      <c r="Q439" s="18">
        <f t="shared" si="522"/>
        <v>6.48</v>
      </c>
      <c r="R439" s="92">
        <f t="shared" si="523"/>
        <v>3240</v>
      </c>
      <c r="S439" s="18">
        <f t="shared" si="524"/>
        <v>6.48</v>
      </c>
      <c r="T439" s="51"/>
      <c r="U439" s="53"/>
      <c r="V439" s="51"/>
      <c r="W439" s="53"/>
      <c r="X439" s="250">
        <v>2E-3</v>
      </c>
      <c r="Y439" s="312">
        <v>2790</v>
      </c>
      <c r="Z439" s="18">
        <f t="shared" si="525"/>
        <v>5.58</v>
      </c>
      <c r="AA439" s="14">
        <f t="shared" si="526"/>
        <v>2790</v>
      </c>
      <c r="AB439" s="18">
        <f t="shared" si="527"/>
        <v>5.58</v>
      </c>
    </row>
    <row r="440" spans="1:28" s="50" customFormat="1">
      <c r="A440" s="46"/>
      <c r="B440" s="89" t="s">
        <v>295</v>
      </c>
      <c r="C440" s="82"/>
      <c r="D440" s="84">
        <f>SUM(D418:D439)</f>
        <v>1008.0299999999999</v>
      </c>
      <c r="E440" s="82"/>
      <c r="F440" s="84">
        <f>SUM(F418:F439)</f>
        <v>1008.0299999999999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1444.3200000000002</v>
      </c>
      <c r="R440" s="85"/>
      <c r="S440" s="84">
        <f>SUM(S418:S439)</f>
        <v>1444.3200000000002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2790</v>
      </c>
      <c r="Z440" s="84">
        <f>SUM(Z418:Z439)</f>
        <v>1278.675</v>
      </c>
      <c r="AA440" s="276"/>
      <c r="AB440" s="84">
        <f>SUM(AB418:AB439)</f>
        <v>1278.675</v>
      </c>
    </row>
    <row r="441" spans="1:28" s="50" customFormat="1" ht="31.5">
      <c r="A441" s="46"/>
      <c r="B441" s="89" t="s">
        <v>296</v>
      </c>
      <c r="C441" s="82"/>
      <c r="D441" s="84">
        <f>D416+D440</f>
        <v>1008.0299999999999</v>
      </c>
      <c r="E441" s="82"/>
      <c r="F441" s="84">
        <f>F416+F440</f>
        <v>1008.0299999999999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3800.2200000000003</v>
      </c>
      <c r="R441" s="85"/>
      <c r="S441" s="84">
        <f>S416+S440</f>
        <v>3800.2200000000003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2790</v>
      </c>
      <c r="Z441" s="84">
        <f>Z416+Z440</f>
        <v>2146.5749999999998</v>
      </c>
      <c r="AA441" s="276"/>
      <c r="AB441" s="84">
        <f>AB416+AB440</f>
        <v>2146.5749999999998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1008.0299999999999</v>
      </c>
      <c r="E514" s="228">
        <f t="shared" ref="E514" si="547">E440</f>
        <v>0</v>
      </c>
      <c r="F514" s="11">
        <f>F441</f>
        <v>1008.0299999999999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3800.2200000000003</v>
      </c>
      <c r="R514" s="199">
        <f>R422</f>
        <v>27</v>
      </c>
      <c r="S514" s="11">
        <f>S441</f>
        <v>3800.2200000000003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2790</v>
      </c>
      <c r="Z514" s="11">
        <f>Z441</f>
        <v>2146.5749999999998</v>
      </c>
      <c r="AA514" s="199">
        <f>AA422</f>
        <v>25</v>
      </c>
      <c r="AB514" s="11">
        <f>AB441</f>
        <v>2146.5749999999998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1008.0299999999999</v>
      </c>
      <c r="E515" s="228">
        <f t="shared" ref="E515" si="554">E514</f>
        <v>0</v>
      </c>
      <c r="F515" s="11">
        <f>F514</f>
        <v>1008.0299999999999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3800.2200000000003</v>
      </c>
      <c r="R515" s="199">
        <f t="shared" ref="R515:U515" si="558">R514</f>
        <v>27</v>
      </c>
      <c r="S515" s="11">
        <f>S514</f>
        <v>3800.2200000000003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2790</v>
      </c>
      <c r="Z515" s="11">
        <f>Z514</f>
        <v>2146.5749999999998</v>
      </c>
      <c r="AA515" s="199">
        <f t="shared" si="560"/>
        <v>25</v>
      </c>
      <c r="AB515" s="11">
        <f>AB514</f>
        <v>2146.5749999999998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7132.7104999999992</v>
      </c>
      <c r="E516" s="228">
        <f t="shared" ref="E516" si="561">E515+E403</f>
        <v>0</v>
      </c>
      <c r="F516" s="11">
        <f>F403+F515</f>
        <v>5634.1143999999995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901.58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11268.0073768</v>
      </c>
      <c r="R516" s="199">
        <f t="shared" ref="R516:T516" si="565">R515+R403</f>
        <v>27</v>
      </c>
      <c r="S516" s="11">
        <f>S403+S515</f>
        <v>12169.587376800002</v>
      </c>
      <c r="T516" s="228">
        <f t="shared" si="565"/>
        <v>0</v>
      </c>
      <c r="U516" s="11">
        <f>U403+U515</f>
        <v>901.58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2790</v>
      </c>
      <c r="Z516" s="11">
        <f>Z403+Z515</f>
        <v>8330.9884999999995</v>
      </c>
      <c r="AA516" s="199">
        <f t="shared" si="566"/>
        <v>25</v>
      </c>
      <c r="AB516" s="11">
        <f>AB403+AB515</f>
        <v>9232.5685000000012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Nizamabad&amp;C&amp;"-,Bold"&amp;18Costing Sheets for AWP&amp;&amp;B 2017-18 - SSA-RTE&amp;R&amp;"-,Bold"&amp;20Annexure-XII(Rs. in lakh)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8">
    <tabColor theme="5" tint="-0.249977111117893"/>
  </sheetPr>
  <dimension ref="A1:AC517"/>
  <sheetViews>
    <sheetView showZeros="0" zoomScale="70" zoomScaleNormal="70" zoomScaleSheetLayoutView="70" workbookViewId="0">
      <pane xSplit="2" ySplit="5" topLeftCell="O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>
        <v>0</v>
      </c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>
        <v>0</v>
      </c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>
        <v>0</v>
      </c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>
        <v>0</v>
      </c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515</v>
      </c>
      <c r="Q145" s="18">
        <f t="shared" ref="Q145:Q146" si="141">O145*P145</f>
        <v>15.45</v>
      </c>
      <c r="R145" s="92">
        <f t="shared" ref="R145:R146" si="142">P145</f>
        <v>515</v>
      </c>
      <c r="S145" s="18">
        <f t="shared" ref="S145:S146" si="143">L145+Q145</f>
        <v>15.45</v>
      </c>
      <c r="T145" s="16"/>
      <c r="U145" s="18"/>
      <c r="V145" s="16"/>
      <c r="W145" s="18"/>
      <c r="X145" s="21">
        <v>0.03</v>
      </c>
      <c r="Y145" s="14">
        <v>515</v>
      </c>
      <c r="Z145" s="18">
        <f t="shared" ref="Z145:Z146" si="144">X145*Y145</f>
        <v>15.45</v>
      </c>
      <c r="AA145" s="14">
        <f t="shared" ref="AA145:AA146" si="145">Y145</f>
        <v>515</v>
      </c>
      <c r="AB145" s="18">
        <f t="shared" ref="AB145:AB146" si="146">U145+Z145</f>
        <v>15.45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515</v>
      </c>
      <c r="Q147" s="84">
        <f t="shared" si="149"/>
        <v>15.45</v>
      </c>
      <c r="R147" s="276">
        <f t="shared" si="149"/>
        <v>515</v>
      </c>
      <c r="S147" s="84">
        <f t="shared" si="149"/>
        <v>15.45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515</v>
      </c>
      <c r="Z147" s="84">
        <f t="shared" si="151"/>
        <v>15.45</v>
      </c>
      <c r="AA147" s="276">
        <f t="shared" si="151"/>
        <v>515</v>
      </c>
      <c r="AB147" s="84">
        <f t="shared" si="151"/>
        <v>15.45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92</v>
      </c>
      <c r="D164" s="18">
        <f>C164*O164</f>
        <v>5.52</v>
      </c>
      <c r="E164" s="19">
        <v>28</v>
      </c>
      <c r="F164" s="18"/>
      <c r="G164" s="8">
        <f t="shared" ref="G164:H167" si="182">E164/C164*100</f>
        <v>30.434782608695656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61</v>
      </c>
      <c r="Q166" s="18">
        <f t="shared" si="183"/>
        <v>1.8299999999999998</v>
      </c>
      <c r="R166" s="92">
        <f t="shared" si="184"/>
        <v>61</v>
      </c>
      <c r="S166" s="18">
        <f t="shared" si="185"/>
        <v>1.8299999999999998</v>
      </c>
      <c r="T166" s="16"/>
      <c r="U166" s="18"/>
      <c r="V166" s="16"/>
      <c r="W166" s="18"/>
      <c r="X166" s="21">
        <v>0.03</v>
      </c>
      <c r="Y166" s="14">
        <v>61</v>
      </c>
      <c r="Z166" s="18">
        <f t="shared" si="186"/>
        <v>1.8299999999999998</v>
      </c>
      <c r="AA166" s="14">
        <f t="shared" si="187"/>
        <v>61</v>
      </c>
      <c r="AB166" s="18">
        <f t="shared" si="188"/>
        <v>1.8299999999999998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92</v>
      </c>
      <c r="D168" s="84">
        <f>SUM(D164:D167)</f>
        <v>5.52</v>
      </c>
      <c r="E168" s="83">
        <f>SUM(E164:E167)</f>
        <v>28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61</v>
      </c>
      <c r="Q168" s="84">
        <f t="shared" si="191"/>
        <v>1.8299999999999998</v>
      </c>
      <c r="R168" s="276">
        <f t="shared" si="191"/>
        <v>61</v>
      </c>
      <c r="S168" s="84">
        <f t="shared" si="191"/>
        <v>1.8299999999999998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61</v>
      </c>
      <c r="Z168" s="84">
        <f t="shared" si="193"/>
        <v>1.8299999999999998</v>
      </c>
      <c r="AA168" s="276">
        <f t="shared" si="193"/>
        <v>61</v>
      </c>
      <c r="AB168" s="84">
        <f t="shared" si="193"/>
        <v>1.8299999999999998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28</v>
      </c>
      <c r="Q172" s="18">
        <f t="shared" si="195"/>
        <v>0.84</v>
      </c>
      <c r="R172" s="92">
        <f t="shared" si="196"/>
        <v>28</v>
      </c>
      <c r="S172" s="18">
        <f t="shared" si="197"/>
        <v>0.84</v>
      </c>
      <c r="T172" s="16"/>
      <c r="U172" s="18"/>
      <c r="V172" s="16"/>
      <c r="W172" s="18"/>
      <c r="X172" s="21">
        <v>0.03</v>
      </c>
      <c r="Y172" s="14">
        <v>28</v>
      </c>
      <c r="Z172" s="18">
        <f t="shared" si="198"/>
        <v>0.84</v>
      </c>
      <c r="AA172" s="14">
        <f t="shared" si="199"/>
        <v>28</v>
      </c>
      <c r="AB172" s="18">
        <f t="shared" si="200"/>
        <v>0.84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28</v>
      </c>
      <c r="Q174" s="84">
        <f t="shared" si="203"/>
        <v>0.84</v>
      </c>
      <c r="R174" s="276">
        <f t="shared" si="203"/>
        <v>28</v>
      </c>
      <c r="S174" s="84">
        <f t="shared" si="203"/>
        <v>0.84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28</v>
      </c>
      <c r="Z174" s="84">
        <f t="shared" si="205"/>
        <v>0.84</v>
      </c>
      <c r="AA174" s="276">
        <f t="shared" si="205"/>
        <v>28</v>
      </c>
      <c r="AB174" s="84">
        <f t="shared" si="205"/>
        <v>0.84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280</v>
      </c>
      <c r="D176" s="18">
        <f>C176*O176</f>
        <v>16.8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280</v>
      </c>
      <c r="Q176" s="18">
        <f t="shared" ref="Q176:Q179" si="207">O176*P176</f>
        <v>16.8</v>
      </c>
      <c r="R176" s="92">
        <f t="shared" ref="R176:R179" si="208">P176</f>
        <v>280</v>
      </c>
      <c r="S176" s="18">
        <f t="shared" ref="S176:S179" si="209">L176+Q176</f>
        <v>16.8</v>
      </c>
      <c r="T176" s="16"/>
      <c r="U176" s="18"/>
      <c r="V176" s="16"/>
      <c r="W176" s="18"/>
      <c r="X176" s="21">
        <v>0.06</v>
      </c>
      <c r="Y176" s="14">
        <v>280</v>
      </c>
      <c r="Z176" s="18">
        <f t="shared" ref="Z176:Z179" si="210">X176*Y176</f>
        <v>16.8</v>
      </c>
      <c r="AA176" s="14">
        <f t="shared" ref="AA176:AA179" si="211">Y176</f>
        <v>280</v>
      </c>
      <c r="AB176" s="18">
        <f t="shared" ref="AB176:AB179" si="212">U176+Z176</f>
        <v>16.8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280</v>
      </c>
      <c r="D180" s="84">
        <f>SUM(D176:D179)</f>
        <v>16.8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280</v>
      </c>
      <c r="Q180" s="84">
        <f t="shared" si="215"/>
        <v>16.8</v>
      </c>
      <c r="R180" s="276">
        <f t="shared" si="215"/>
        <v>280</v>
      </c>
      <c r="S180" s="84">
        <f t="shared" si="215"/>
        <v>16.8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280</v>
      </c>
      <c r="Z180" s="84">
        <f t="shared" si="217"/>
        <v>16.8</v>
      </c>
      <c r="AA180" s="276">
        <f t="shared" si="217"/>
        <v>280</v>
      </c>
      <c r="AB180" s="84">
        <f t="shared" si="217"/>
        <v>16.8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372</v>
      </c>
      <c r="D193" s="84">
        <f>D156+D162+D168+D174+D180+D186+D192</f>
        <v>22.32</v>
      </c>
      <c r="E193" s="83">
        <f>E156+E162+E168+E174+E180+E186+E192</f>
        <v>28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369</v>
      </c>
      <c r="Q193" s="84">
        <f t="shared" si="244"/>
        <v>19.47</v>
      </c>
      <c r="R193" s="276">
        <f t="shared" si="244"/>
        <v>369</v>
      </c>
      <c r="S193" s="84">
        <f t="shared" si="244"/>
        <v>19.47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369</v>
      </c>
      <c r="Z193" s="84">
        <f t="shared" si="246"/>
        <v>19.47</v>
      </c>
      <c r="AA193" s="276">
        <f t="shared" si="246"/>
        <v>369</v>
      </c>
      <c r="AB193" s="84">
        <f t="shared" si="246"/>
        <v>19.47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14157</v>
      </c>
      <c r="Q197" s="212">
        <f t="shared" ref="Q197:Q205" si="248">O197*P197</f>
        <v>21.235500000000002</v>
      </c>
      <c r="R197" s="313">
        <f t="shared" ref="R197:R205" si="249">P197</f>
        <v>14157</v>
      </c>
      <c r="S197" s="212">
        <f t="shared" ref="S197:S205" si="250">L197+Q197</f>
        <v>21.235500000000002</v>
      </c>
      <c r="T197" s="335"/>
      <c r="U197" s="212"/>
      <c r="V197" s="335"/>
      <c r="W197" s="212"/>
      <c r="X197" s="338">
        <v>1.5E-3</v>
      </c>
      <c r="Y197" s="214">
        <v>14157</v>
      </c>
      <c r="Z197" s="212">
        <f t="shared" ref="Z197:Z205" si="251">X197*Y197</f>
        <v>21.235500000000002</v>
      </c>
      <c r="AA197" s="214">
        <f t="shared" ref="AA197:AA205" si="252">Y197</f>
        <v>14157</v>
      </c>
      <c r="AB197" s="212">
        <f t="shared" ref="AB197:AB205" si="253">U197+Z197</f>
        <v>21.235500000000002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9</v>
      </c>
      <c r="Q198" s="212">
        <f t="shared" si="248"/>
        <v>1.35E-2</v>
      </c>
      <c r="R198" s="313">
        <f t="shared" si="249"/>
        <v>9</v>
      </c>
      <c r="S198" s="212">
        <f t="shared" si="250"/>
        <v>1.35E-2</v>
      </c>
      <c r="T198" s="335"/>
      <c r="U198" s="212"/>
      <c r="V198" s="335"/>
      <c r="W198" s="212"/>
      <c r="X198" s="338">
        <v>1.5E-3</v>
      </c>
      <c r="Y198" s="214">
        <v>9</v>
      </c>
      <c r="Z198" s="212">
        <f t="shared" si="251"/>
        <v>1.35E-2</v>
      </c>
      <c r="AA198" s="214">
        <f t="shared" si="252"/>
        <v>9</v>
      </c>
      <c r="AB198" s="212">
        <f t="shared" si="253"/>
        <v>1.35E-2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7</v>
      </c>
      <c r="Q199" s="212">
        <f t="shared" si="248"/>
        <v>1.0500000000000001E-2</v>
      </c>
      <c r="R199" s="313">
        <f t="shared" si="249"/>
        <v>7</v>
      </c>
      <c r="S199" s="212">
        <f t="shared" si="250"/>
        <v>1.0500000000000001E-2</v>
      </c>
      <c r="T199" s="335"/>
      <c r="U199" s="212"/>
      <c r="V199" s="335"/>
      <c r="W199" s="212"/>
      <c r="X199" s="338">
        <v>1.5E-3</v>
      </c>
      <c r="Y199" s="214">
        <v>7</v>
      </c>
      <c r="Z199" s="212">
        <f t="shared" si="251"/>
        <v>1.0500000000000001E-2</v>
      </c>
      <c r="AA199" s="214">
        <f t="shared" si="252"/>
        <v>7</v>
      </c>
      <c r="AB199" s="212">
        <f t="shared" si="253"/>
        <v>1.0500000000000001E-2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17317</v>
      </c>
      <c r="Q200" s="212">
        <f t="shared" si="248"/>
        <v>25.9755</v>
      </c>
      <c r="R200" s="313">
        <f t="shared" si="249"/>
        <v>17317</v>
      </c>
      <c r="S200" s="212">
        <f t="shared" si="250"/>
        <v>25.9755</v>
      </c>
      <c r="T200" s="335"/>
      <c r="U200" s="212"/>
      <c r="V200" s="335"/>
      <c r="W200" s="212"/>
      <c r="X200" s="338">
        <v>1.5E-3</v>
      </c>
      <c r="Y200" s="214">
        <v>17317</v>
      </c>
      <c r="Z200" s="212">
        <f t="shared" si="251"/>
        <v>25.9755</v>
      </c>
      <c r="AA200" s="214">
        <f t="shared" si="252"/>
        <v>17317</v>
      </c>
      <c r="AB200" s="212">
        <f t="shared" si="253"/>
        <v>25.9755</v>
      </c>
    </row>
    <row r="201" spans="1:28" s="339" customFormat="1">
      <c r="A201" s="211"/>
      <c r="B201" s="335" t="s">
        <v>128</v>
      </c>
      <c r="C201" s="336">
        <v>34</v>
      </c>
      <c r="D201" s="212">
        <f>C201*0.0015</f>
        <v>5.1000000000000004E-2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14</v>
      </c>
      <c r="Q201" s="212">
        <f t="shared" si="248"/>
        <v>2.1000000000000001E-2</v>
      </c>
      <c r="R201" s="313">
        <f t="shared" si="249"/>
        <v>14</v>
      </c>
      <c r="S201" s="212">
        <f t="shared" si="250"/>
        <v>2.1000000000000001E-2</v>
      </c>
      <c r="T201" s="335"/>
      <c r="U201" s="212"/>
      <c r="V201" s="335"/>
      <c r="W201" s="212"/>
      <c r="X201" s="338">
        <v>1.5E-3</v>
      </c>
      <c r="Y201" s="214">
        <v>14</v>
      </c>
      <c r="Z201" s="212">
        <f t="shared" si="251"/>
        <v>2.1000000000000001E-2</v>
      </c>
      <c r="AA201" s="214">
        <f t="shared" si="252"/>
        <v>14</v>
      </c>
      <c r="AB201" s="212">
        <f t="shared" si="253"/>
        <v>2.1000000000000001E-2</v>
      </c>
    </row>
    <row r="202" spans="1:28" s="339" customFormat="1">
      <c r="A202" s="211"/>
      <c r="B202" s="335" t="s">
        <v>129</v>
      </c>
      <c r="C202" s="336">
        <v>32</v>
      </c>
      <c r="D202" s="212">
        <f>C202*0.0015</f>
        <v>4.8000000000000001E-2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18</v>
      </c>
      <c r="Q202" s="212">
        <f t="shared" si="248"/>
        <v>2.7E-2</v>
      </c>
      <c r="R202" s="313">
        <f t="shared" si="249"/>
        <v>18</v>
      </c>
      <c r="S202" s="212">
        <f t="shared" si="250"/>
        <v>2.7E-2</v>
      </c>
      <c r="T202" s="335"/>
      <c r="U202" s="212"/>
      <c r="V202" s="335"/>
      <c r="W202" s="212"/>
      <c r="X202" s="338">
        <v>1.5E-3</v>
      </c>
      <c r="Y202" s="214">
        <v>18</v>
      </c>
      <c r="Z202" s="212">
        <f t="shared" si="251"/>
        <v>2.7E-2</v>
      </c>
      <c r="AA202" s="214">
        <f t="shared" si="252"/>
        <v>18</v>
      </c>
      <c r="AB202" s="212">
        <f t="shared" si="253"/>
        <v>2.7E-2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24998</v>
      </c>
      <c r="Q203" s="212">
        <f t="shared" si="248"/>
        <v>62.495000000000005</v>
      </c>
      <c r="R203" s="313">
        <f t="shared" si="249"/>
        <v>24998</v>
      </c>
      <c r="S203" s="212">
        <f t="shared" si="250"/>
        <v>62.495000000000005</v>
      </c>
      <c r="T203" s="335"/>
      <c r="U203" s="212"/>
      <c r="V203" s="335"/>
      <c r="W203" s="212"/>
      <c r="X203" s="338">
        <v>2.5000000000000001E-3</v>
      </c>
      <c r="Y203" s="214">
        <v>24998</v>
      </c>
      <c r="Z203" s="212">
        <f t="shared" si="251"/>
        <v>62.495000000000005</v>
      </c>
      <c r="AA203" s="214">
        <f t="shared" si="252"/>
        <v>24998</v>
      </c>
      <c r="AB203" s="212">
        <f t="shared" si="253"/>
        <v>62.495000000000005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91</v>
      </c>
      <c r="D204" s="212">
        <f>C204*0.0025</f>
        <v>0.22750000000000001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13</v>
      </c>
      <c r="Q204" s="212">
        <f t="shared" si="248"/>
        <v>3.2500000000000001E-2</v>
      </c>
      <c r="R204" s="313">
        <f t="shared" si="249"/>
        <v>13</v>
      </c>
      <c r="S204" s="212">
        <f t="shared" si="250"/>
        <v>3.2500000000000001E-2</v>
      </c>
      <c r="T204" s="335"/>
      <c r="U204" s="212"/>
      <c r="V204" s="335"/>
      <c r="W204" s="212"/>
      <c r="X204" s="338">
        <v>2.5000000000000001E-3</v>
      </c>
      <c r="Y204" s="214">
        <v>13</v>
      </c>
      <c r="Z204" s="212">
        <f t="shared" si="251"/>
        <v>3.2500000000000001E-2</v>
      </c>
      <c r="AA204" s="214">
        <f t="shared" si="252"/>
        <v>13</v>
      </c>
      <c r="AB204" s="212">
        <f t="shared" si="253"/>
        <v>3.2500000000000001E-2</v>
      </c>
    </row>
    <row r="205" spans="1:28">
      <c r="A205" s="8">
        <f>+A204+0.01</f>
        <v>7.0399999999999991</v>
      </c>
      <c r="B205" s="16" t="s">
        <v>132</v>
      </c>
      <c r="C205" s="17">
        <v>30</v>
      </c>
      <c r="D205" s="18">
        <f>C205*0.0025</f>
        <v>7.4999999999999997E-2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31</v>
      </c>
      <c r="Q205" s="18">
        <f t="shared" si="248"/>
        <v>7.7499999999999999E-2</v>
      </c>
      <c r="R205" s="92">
        <f t="shared" si="249"/>
        <v>31</v>
      </c>
      <c r="S205" s="18">
        <f t="shared" si="250"/>
        <v>7.7499999999999999E-2</v>
      </c>
      <c r="T205" s="16"/>
      <c r="U205" s="18"/>
      <c r="V205" s="16"/>
      <c r="W205" s="18"/>
      <c r="X205" s="21">
        <v>2.5000000000000001E-3</v>
      </c>
      <c r="Y205" s="14">
        <v>31</v>
      </c>
      <c r="Z205" s="18">
        <f t="shared" si="251"/>
        <v>7.7499999999999999E-2</v>
      </c>
      <c r="AA205" s="14">
        <f t="shared" si="252"/>
        <v>31</v>
      </c>
      <c r="AB205" s="18">
        <f t="shared" si="253"/>
        <v>7.7499999999999999E-2</v>
      </c>
    </row>
    <row r="206" spans="1:28" s="50" customFormat="1">
      <c r="A206" s="46"/>
      <c r="B206" s="82" t="s">
        <v>104</v>
      </c>
      <c r="C206" s="83">
        <f>SUM(C197:C205)</f>
        <v>193</v>
      </c>
      <c r="D206" s="84">
        <f>SUM(D197:D205)</f>
        <v>0.41050000000000003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56564</v>
      </c>
      <c r="Q206" s="84">
        <f t="shared" si="256"/>
        <v>109.88800000000001</v>
      </c>
      <c r="R206" s="276">
        <f t="shared" si="256"/>
        <v>56564</v>
      </c>
      <c r="S206" s="84">
        <f t="shared" si="256"/>
        <v>109.88800000000001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56564</v>
      </c>
      <c r="Z206" s="84">
        <f t="shared" si="258"/>
        <v>109.88800000000001</v>
      </c>
      <c r="AA206" s="276">
        <f t="shared" si="258"/>
        <v>56564</v>
      </c>
      <c r="AB206" s="84">
        <f t="shared" si="258"/>
        <v>109.88800000000001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28126</v>
      </c>
      <c r="D208" s="18">
        <v>112.504</v>
      </c>
      <c r="E208" s="17">
        <f>C208</f>
        <v>28126</v>
      </c>
      <c r="F208" s="18">
        <f>D208</f>
        <v>112.504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28734</v>
      </c>
      <c r="Q208" s="18">
        <f t="shared" ref="Q208:Q211" si="260">O208*P208</f>
        <v>114.93600000000001</v>
      </c>
      <c r="R208" s="92">
        <f t="shared" ref="R208:R211" si="261">P208</f>
        <v>28734</v>
      </c>
      <c r="S208" s="18">
        <f t="shared" ref="S208:S211" si="262">L208+Q208</f>
        <v>114.93600000000001</v>
      </c>
      <c r="T208" s="16"/>
      <c r="U208" s="18"/>
      <c r="V208" s="16"/>
      <c r="W208" s="18"/>
      <c r="X208" s="21">
        <v>4.0000000000000001E-3</v>
      </c>
      <c r="Y208" s="14">
        <v>28734</v>
      </c>
      <c r="Z208" s="18">
        <f t="shared" ref="Z208:Z211" si="263">X208*Y208</f>
        <v>114.93600000000001</v>
      </c>
      <c r="AA208" s="14">
        <f t="shared" ref="AA208:AA211" si="264">Y208</f>
        <v>28734</v>
      </c>
      <c r="AB208" s="18">
        <f t="shared" ref="AB208:AB211" si="265">U208+Z208</f>
        <v>114.93600000000001</v>
      </c>
    </row>
    <row r="209" spans="1:28">
      <c r="A209" s="8">
        <f>+A208+0.01</f>
        <v>8.02</v>
      </c>
      <c r="B209" s="16" t="s">
        <v>135</v>
      </c>
      <c r="C209" s="17">
        <v>6205</v>
      </c>
      <c r="D209" s="18">
        <v>24.82</v>
      </c>
      <c r="E209" s="17">
        <f t="shared" ref="E209:F211" si="266">C209</f>
        <v>6205</v>
      </c>
      <c r="F209" s="18">
        <f t="shared" si="266"/>
        <v>24.82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6316</v>
      </c>
      <c r="Q209" s="18">
        <f t="shared" si="260"/>
        <v>25.263999999999999</v>
      </c>
      <c r="R209" s="92">
        <f t="shared" si="261"/>
        <v>6316</v>
      </c>
      <c r="S209" s="18">
        <f t="shared" si="262"/>
        <v>25.263999999999999</v>
      </c>
      <c r="T209" s="16"/>
      <c r="U209" s="18"/>
      <c r="V209" s="16"/>
      <c r="W209" s="18"/>
      <c r="X209" s="21">
        <v>4.0000000000000001E-3</v>
      </c>
      <c r="Y209" s="14">
        <v>6316</v>
      </c>
      <c r="Z209" s="18">
        <f t="shared" si="263"/>
        <v>25.263999999999999</v>
      </c>
      <c r="AA209" s="14">
        <f t="shared" si="264"/>
        <v>6316</v>
      </c>
      <c r="AB209" s="18">
        <f t="shared" si="265"/>
        <v>25.263999999999999</v>
      </c>
    </row>
    <row r="210" spans="1:28">
      <c r="A210" s="8">
        <f>+A209+0.01</f>
        <v>8.0299999999999994</v>
      </c>
      <c r="B210" s="16" t="s">
        <v>136</v>
      </c>
      <c r="C210" s="17">
        <v>1403</v>
      </c>
      <c r="D210" s="18">
        <v>5.6120000000000001</v>
      </c>
      <c r="E210" s="17">
        <f t="shared" si="266"/>
        <v>1403</v>
      </c>
      <c r="F210" s="18">
        <f t="shared" si="266"/>
        <v>5.6120000000000001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1270</v>
      </c>
      <c r="Q210" s="18">
        <f t="shared" si="260"/>
        <v>5.08</v>
      </c>
      <c r="R210" s="92">
        <f t="shared" si="261"/>
        <v>1270</v>
      </c>
      <c r="S210" s="18">
        <f t="shared" si="262"/>
        <v>5.08</v>
      </c>
      <c r="T210" s="16"/>
      <c r="U210" s="18"/>
      <c r="V210" s="16"/>
      <c r="W210" s="18"/>
      <c r="X210" s="21">
        <v>4.0000000000000001E-3</v>
      </c>
      <c r="Y210" s="14">
        <v>1270</v>
      </c>
      <c r="Z210" s="18">
        <f t="shared" si="263"/>
        <v>5.08</v>
      </c>
      <c r="AA210" s="14">
        <f t="shared" si="264"/>
        <v>1270</v>
      </c>
      <c r="AB210" s="18">
        <f t="shared" si="265"/>
        <v>5.08</v>
      </c>
    </row>
    <row r="211" spans="1:28">
      <c r="A211" s="8">
        <f>+A210+0.01</f>
        <v>8.0399999999999991</v>
      </c>
      <c r="B211" s="16" t="s">
        <v>137</v>
      </c>
      <c r="C211" s="17">
        <v>16318</v>
      </c>
      <c r="D211" s="18">
        <v>65.272000000000006</v>
      </c>
      <c r="E211" s="17">
        <f t="shared" si="266"/>
        <v>16318</v>
      </c>
      <c r="F211" s="18">
        <f t="shared" si="266"/>
        <v>65.272000000000006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18305</v>
      </c>
      <c r="Q211" s="18">
        <f t="shared" si="260"/>
        <v>73.22</v>
      </c>
      <c r="R211" s="92">
        <f t="shared" si="261"/>
        <v>18305</v>
      </c>
      <c r="S211" s="18">
        <f t="shared" si="262"/>
        <v>73.22</v>
      </c>
      <c r="T211" s="16"/>
      <c r="U211" s="18"/>
      <c r="V211" s="16"/>
      <c r="W211" s="18"/>
      <c r="X211" s="21">
        <v>4.0000000000000001E-3</v>
      </c>
      <c r="Y211" s="14">
        <v>18305</v>
      </c>
      <c r="Z211" s="18">
        <f t="shared" si="263"/>
        <v>73.22</v>
      </c>
      <c r="AA211" s="14">
        <f t="shared" si="264"/>
        <v>18305</v>
      </c>
      <c r="AB211" s="18">
        <f t="shared" si="265"/>
        <v>73.22</v>
      </c>
    </row>
    <row r="212" spans="1:28" s="50" customFormat="1">
      <c r="A212" s="46"/>
      <c r="B212" s="82" t="s">
        <v>106</v>
      </c>
      <c r="C212" s="83">
        <f>SUM(C208:C211)</f>
        <v>52052</v>
      </c>
      <c r="D212" s="84">
        <f>SUM(D208:D211)</f>
        <v>208.20800000000003</v>
      </c>
      <c r="E212" s="83">
        <f>SUM(E208:E211)</f>
        <v>52052</v>
      </c>
      <c r="F212" s="84">
        <f>SUM(F208:F211)</f>
        <v>208.20800000000003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54625</v>
      </c>
      <c r="Q212" s="84">
        <f t="shared" si="269"/>
        <v>218.50000000000003</v>
      </c>
      <c r="R212" s="276">
        <f t="shared" si="269"/>
        <v>54625</v>
      </c>
      <c r="S212" s="84">
        <f t="shared" si="269"/>
        <v>218.50000000000003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54625</v>
      </c>
      <c r="Z212" s="84">
        <f>SUM(Z208:Z211)</f>
        <v>218.50000000000003</v>
      </c>
      <c r="AA212" s="276">
        <f>SUM(AA208:AA211)</f>
        <v>54625</v>
      </c>
      <c r="AB212" s="84">
        <f>SUM(AB208:AB211)</f>
        <v>218.50000000000003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8</v>
      </c>
      <c r="D241" s="164">
        <f>C241*0.429*12</f>
        <v>41.183999999999997</v>
      </c>
      <c r="E241" s="163">
        <f>C241</f>
        <v>8</v>
      </c>
      <c r="F241" s="164">
        <f>D241</f>
        <v>41.183999999999997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8</v>
      </c>
      <c r="Q241" s="18">
        <f t="shared" ref="Q241:Q254" si="299">O241*P241*12</f>
        <v>43.776000000000003</v>
      </c>
      <c r="R241" s="92">
        <f t="shared" ref="R241:R257" si="300">P241</f>
        <v>8</v>
      </c>
      <c r="S241" s="18">
        <f t="shared" ref="S241:S257" si="301">L241+Q241</f>
        <v>43.776000000000003</v>
      </c>
      <c r="T241" s="162"/>
      <c r="U241" s="164"/>
      <c r="V241" s="162"/>
      <c r="W241" s="164"/>
      <c r="X241" s="166">
        <v>0.45600000000000002</v>
      </c>
      <c r="Y241" s="331">
        <v>8</v>
      </c>
      <c r="Z241" s="121">
        <f>X241*Y241*12</f>
        <v>43.776000000000003</v>
      </c>
      <c r="AA241" s="321">
        <f>Y241</f>
        <v>8</v>
      </c>
      <c r="AB241" s="121">
        <f>U241+Z241</f>
        <v>43.776000000000003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108</v>
      </c>
      <c r="D246" s="176">
        <f>C246*0.6006*12</f>
        <v>778.37760000000003</v>
      </c>
      <c r="E246" s="163">
        <f t="shared" ref="E246:E248" si="309">C246</f>
        <v>108</v>
      </c>
      <c r="F246" s="164">
        <f t="shared" ref="F246:F248" si="310">D246</f>
        <v>778.37760000000003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108</v>
      </c>
      <c r="Q246" s="18">
        <f t="shared" si="299"/>
        <v>828.14400000000001</v>
      </c>
      <c r="R246" s="92">
        <f t="shared" si="300"/>
        <v>108</v>
      </c>
      <c r="S246" s="18">
        <f t="shared" si="301"/>
        <v>828.14400000000001</v>
      </c>
      <c r="T246" s="174"/>
      <c r="U246" s="176"/>
      <c r="V246" s="174"/>
      <c r="W246" s="176"/>
      <c r="X246" s="177">
        <v>0.63900000000000001</v>
      </c>
      <c r="Y246" s="278">
        <v>108</v>
      </c>
      <c r="Z246" s="121">
        <f t="shared" ref="Z246:Z254" si="311">X246*Y246*12</f>
        <v>828.14400000000001</v>
      </c>
      <c r="AA246" s="321">
        <f t="shared" si="306"/>
        <v>108</v>
      </c>
      <c r="AB246" s="121">
        <f t="shared" ref="AB246:AB257" si="312">U246+Z246</f>
        <v>828.14400000000001</v>
      </c>
    </row>
    <row r="247" spans="1:28" s="125" customFormat="1">
      <c r="A247" s="118"/>
      <c r="B247" s="174" t="s">
        <v>151</v>
      </c>
      <c r="C247" s="175">
        <f t="shared" si="308"/>
        <v>89</v>
      </c>
      <c r="D247" s="176">
        <f t="shared" ref="D247:D248" si="313">C247*0.6006*12</f>
        <v>641.44080000000008</v>
      </c>
      <c r="E247" s="163">
        <f t="shared" si="309"/>
        <v>89</v>
      </c>
      <c r="F247" s="164">
        <f t="shared" si="310"/>
        <v>641.44080000000008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89</v>
      </c>
      <c r="Q247" s="18">
        <f t="shared" si="299"/>
        <v>682.452</v>
      </c>
      <c r="R247" s="92">
        <f t="shared" si="300"/>
        <v>89</v>
      </c>
      <c r="S247" s="18">
        <f t="shared" si="301"/>
        <v>682.452</v>
      </c>
      <c r="T247" s="174"/>
      <c r="U247" s="176"/>
      <c r="V247" s="174"/>
      <c r="W247" s="176"/>
      <c r="X247" s="177">
        <v>0.63900000000000001</v>
      </c>
      <c r="Y247" s="278">
        <v>89</v>
      </c>
      <c r="Z247" s="121">
        <f t="shared" si="311"/>
        <v>682.452</v>
      </c>
      <c r="AA247" s="321">
        <f t="shared" si="306"/>
        <v>89</v>
      </c>
      <c r="AB247" s="121">
        <f t="shared" si="312"/>
        <v>682.452</v>
      </c>
    </row>
    <row r="248" spans="1:28" s="125" customFormat="1">
      <c r="A248" s="118"/>
      <c r="B248" s="174" t="s">
        <v>152</v>
      </c>
      <c r="C248" s="175">
        <f t="shared" si="308"/>
        <v>66</v>
      </c>
      <c r="D248" s="176">
        <f t="shared" si="313"/>
        <v>475.67520000000002</v>
      </c>
      <c r="E248" s="163">
        <f t="shared" si="309"/>
        <v>66</v>
      </c>
      <c r="F248" s="164">
        <f t="shared" si="310"/>
        <v>475.67520000000002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66</v>
      </c>
      <c r="Q248" s="18">
        <f t="shared" si="299"/>
        <v>506.08799999999997</v>
      </c>
      <c r="R248" s="92">
        <f t="shared" si="300"/>
        <v>66</v>
      </c>
      <c r="S248" s="18">
        <f t="shared" si="301"/>
        <v>506.08799999999997</v>
      </c>
      <c r="T248" s="174"/>
      <c r="U248" s="176"/>
      <c r="V248" s="174"/>
      <c r="W248" s="176"/>
      <c r="X248" s="177">
        <v>0.63900000000000001</v>
      </c>
      <c r="Y248" s="278">
        <v>66</v>
      </c>
      <c r="Z248" s="121">
        <f t="shared" si="311"/>
        <v>506.08799999999997</v>
      </c>
      <c r="AA248" s="321">
        <f t="shared" si="306"/>
        <v>66</v>
      </c>
      <c r="AB248" s="121">
        <f t="shared" si="312"/>
        <v>506.08799999999997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72</v>
      </c>
      <c r="D255" s="176">
        <f>C255*0.12*10</f>
        <v>86.4</v>
      </c>
      <c r="E255" s="163">
        <f t="shared" ref="E255:E257" si="314">C255</f>
        <v>72</v>
      </c>
      <c r="F255" s="164">
        <f t="shared" ref="F255:F257" si="315">D255</f>
        <v>86.4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72</v>
      </c>
      <c r="Q255" s="18">
        <f>O255*P255*10</f>
        <v>86.4</v>
      </c>
      <c r="R255" s="92">
        <f t="shared" si="300"/>
        <v>72</v>
      </c>
      <c r="S255" s="18">
        <f t="shared" si="301"/>
        <v>86.4</v>
      </c>
      <c r="T255" s="178"/>
      <c r="U255" s="176"/>
      <c r="V255" s="178"/>
      <c r="W255" s="176"/>
      <c r="X255" s="177">
        <v>0.12</v>
      </c>
      <c r="Y255" s="278">
        <v>72</v>
      </c>
      <c r="Z255" s="18">
        <f t="shared" ref="Z255:Z257" si="316">X255*Y255*10</f>
        <v>86.4</v>
      </c>
      <c r="AA255" s="321">
        <f t="shared" si="306"/>
        <v>72</v>
      </c>
      <c r="AB255" s="121">
        <f t="shared" si="312"/>
        <v>86.4</v>
      </c>
    </row>
    <row r="256" spans="1:28" s="125" customFormat="1">
      <c r="A256" s="118"/>
      <c r="B256" s="178" t="s">
        <v>157</v>
      </c>
      <c r="C256" s="175">
        <f t="shared" ref="C256:C257" si="317">P256</f>
        <v>72</v>
      </c>
      <c r="D256" s="176">
        <f t="shared" ref="D256:D257" si="318">C256*0.12*10</f>
        <v>86.4</v>
      </c>
      <c r="E256" s="163">
        <f t="shared" si="314"/>
        <v>72</v>
      </c>
      <c r="F256" s="164">
        <f t="shared" si="315"/>
        <v>86.4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72</v>
      </c>
      <c r="Q256" s="18">
        <f>O256*P256*10</f>
        <v>86.4</v>
      </c>
      <c r="R256" s="92">
        <f t="shared" si="300"/>
        <v>72</v>
      </c>
      <c r="S256" s="18">
        <f t="shared" si="301"/>
        <v>86.4</v>
      </c>
      <c r="T256" s="178"/>
      <c r="U256" s="176"/>
      <c r="V256" s="178"/>
      <c r="W256" s="176"/>
      <c r="X256" s="177">
        <v>0.12</v>
      </c>
      <c r="Y256" s="278">
        <v>72</v>
      </c>
      <c r="Z256" s="18">
        <f t="shared" si="316"/>
        <v>86.4</v>
      </c>
      <c r="AA256" s="321">
        <f t="shared" si="306"/>
        <v>72</v>
      </c>
      <c r="AB256" s="121">
        <f t="shared" si="312"/>
        <v>86.4</v>
      </c>
    </row>
    <row r="257" spans="1:28" s="125" customFormat="1">
      <c r="A257" s="118"/>
      <c r="B257" s="178" t="s">
        <v>167</v>
      </c>
      <c r="C257" s="175">
        <f t="shared" si="317"/>
        <v>57</v>
      </c>
      <c r="D257" s="176">
        <f t="shared" si="318"/>
        <v>68.400000000000006</v>
      </c>
      <c r="E257" s="163">
        <f t="shared" si="314"/>
        <v>57</v>
      </c>
      <c r="F257" s="164">
        <f t="shared" si="315"/>
        <v>68.400000000000006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57</v>
      </c>
      <c r="Q257" s="18">
        <f>O257*P257*10</f>
        <v>68.400000000000006</v>
      </c>
      <c r="R257" s="92">
        <f t="shared" si="300"/>
        <v>57</v>
      </c>
      <c r="S257" s="18">
        <f t="shared" si="301"/>
        <v>68.400000000000006</v>
      </c>
      <c r="T257" s="178"/>
      <c r="U257" s="176"/>
      <c r="V257" s="178"/>
      <c r="W257" s="176"/>
      <c r="X257" s="177">
        <v>0.12</v>
      </c>
      <c r="Y257" s="278">
        <v>57</v>
      </c>
      <c r="Z257" s="18">
        <f t="shared" si="316"/>
        <v>68.400000000000006</v>
      </c>
      <c r="AA257" s="321">
        <f t="shared" si="306"/>
        <v>57</v>
      </c>
      <c r="AB257" s="121">
        <f t="shared" si="312"/>
        <v>68.400000000000006</v>
      </c>
    </row>
    <row r="258" spans="1:28" s="50" customFormat="1">
      <c r="A258" s="179"/>
      <c r="B258" s="159" t="s">
        <v>106</v>
      </c>
      <c r="C258" s="160">
        <f>SUM(C241:C257)</f>
        <v>472</v>
      </c>
      <c r="D258" s="161">
        <f>SUM(D241:D257)</f>
        <v>2177.8776000000003</v>
      </c>
      <c r="E258" s="160">
        <f>SUM(E241:E257)</f>
        <v>472</v>
      </c>
      <c r="F258" s="161">
        <f>SUM(F241:F257)</f>
        <v>2177.8776000000003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472</v>
      </c>
      <c r="Q258" s="161">
        <f t="shared" si="321"/>
        <v>2301.6600000000003</v>
      </c>
      <c r="R258" s="301">
        <f t="shared" si="321"/>
        <v>472</v>
      </c>
      <c r="S258" s="161">
        <f t="shared" si="321"/>
        <v>2301.6600000000003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472</v>
      </c>
      <c r="Z258" s="161">
        <f t="shared" si="323"/>
        <v>2301.6600000000003</v>
      </c>
      <c r="AA258" s="301">
        <f t="shared" si="323"/>
        <v>472</v>
      </c>
      <c r="AB258" s="161">
        <f t="shared" si="323"/>
        <v>2301.6600000000003</v>
      </c>
    </row>
    <row r="259" spans="1:28" s="50" customFormat="1">
      <c r="A259" s="179"/>
      <c r="B259" s="180" t="s">
        <v>10</v>
      </c>
      <c r="C259" s="181">
        <f>C258</f>
        <v>472</v>
      </c>
      <c r="D259" s="182">
        <f>D258</f>
        <v>2177.8776000000003</v>
      </c>
      <c r="E259" s="181">
        <f>E258</f>
        <v>472</v>
      </c>
      <c r="F259" s="182">
        <f>F258</f>
        <v>2177.8776000000003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472</v>
      </c>
      <c r="Q259" s="182">
        <f t="shared" si="326"/>
        <v>2301.6600000000003</v>
      </c>
      <c r="R259" s="304">
        <f t="shared" si="326"/>
        <v>472</v>
      </c>
      <c r="S259" s="182">
        <f t="shared" si="326"/>
        <v>2301.6600000000003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472</v>
      </c>
      <c r="Z259" s="182">
        <f t="shared" si="328"/>
        <v>2301.6600000000003</v>
      </c>
      <c r="AA259" s="304">
        <f t="shared" si="328"/>
        <v>472</v>
      </c>
      <c r="AB259" s="182">
        <f t="shared" si="328"/>
        <v>2301.6600000000003</v>
      </c>
    </row>
    <row r="260" spans="1:28" s="50" customFormat="1">
      <c r="A260" s="179"/>
      <c r="B260" s="180" t="s">
        <v>168</v>
      </c>
      <c r="C260" s="181">
        <f>C238+C259</f>
        <v>472</v>
      </c>
      <c r="D260" s="182">
        <f>D238+D259</f>
        <v>2177.8776000000003</v>
      </c>
      <c r="E260" s="181">
        <f>E238+E259</f>
        <v>472</v>
      </c>
      <c r="F260" s="182">
        <f>F238+F259</f>
        <v>2177.8776000000003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472</v>
      </c>
      <c r="Q260" s="182">
        <f t="shared" si="331"/>
        <v>2301.6600000000003</v>
      </c>
      <c r="R260" s="304">
        <f t="shared" si="331"/>
        <v>472</v>
      </c>
      <c r="S260" s="182">
        <f t="shared" si="331"/>
        <v>2301.6600000000003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472</v>
      </c>
      <c r="Z260" s="182">
        <f t="shared" si="333"/>
        <v>2301.6600000000003</v>
      </c>
      <c r="AA260" s="304">
        <f t="shared" si="333"/>
        <v>472</v>
      </c>
      <c r="AB260" s="182">
        <f t="shared" si="333"/>
        <v>2301.6600000000003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784</v>
      </c>
      <c r="D264" s="18">
        <v>5.4880000000000004</v>
      </c>
      <c r="E264" s="19">
        <v>737</v>
      </c>
      <c r="F264" s="18">
        <v>5.16</v>
      </c>
      <c r="G264" s="241">
        <f t="shared" ref="G264:G270" si="334">E264/C264*100</f>
        <v>94.005102040816325</v>
      </c>
      <c r="H264" s="18">
        <f t="shared" ref="H264:H270" si="335">F264/D264*100</f>
        <v>94.023323615160351</v>
      </c>
      <c r="I264" s="16"/>
      <c r="J264" s="20"/>
      <c r="K264" s="16"/>
      <c r="L264" s="18"/>
      <c r="M264" s="16"/>
      <c r="N264" s="18"/>
      <c r="O264" s="21">
        <v>0.01</v>
      </c>
      <c r="P264" s="92">
        <v>761</v>
      </c>
      <c r="Q264" s="18">
        <f>O264*P264</f>
        <v>7.61</v>
      </c>
      <c r="R264" s="92">
        <f>P264</f>
        <v>761</v>
      </c>
      <c r="S264" s="18">
        <f>L264+Q264</f>
        <v>7.61</v>
      </c>
      <c r="T264" s="16"/>
      <c r="U264" s="18"/>
      <c r="V264" s="16"/>
      <c r="W264" s="18"/>
      <c r="X264" s="21">
        <v>0.01</v>
      </c>
      <c r="Y264" s="14">
        <v>761</v>
      </c>
      <c r="Z264" s="18">
        <f>X264*Y264</f>
        <v>7.61</v>
      </c>
      <c r="AA264" s="14">
        <f>Y264</f>
        <v>761</v>
      </c>
      <c r="AB264" s="18">
        <f>U264+Z264</f>
        <v>7.61</v>
      </c>
    </row>
    <row r="265" spans="1:28" s="66" customFormat="1">
      <c r="A265" s="8"/>
      <c r="B265" s="16" t="s">
        <v>172</v>
      </c>
      <c r="C265" s="17">
        <v>925</v>
      </c>
      <c r="D265" s="18">
        <v>6.4750000000000005</v>
      </c>
      <c r="E265" s="19">
        <v>896</v>
      </c>
      <c r="F265" s="18">
        <v>4.03</v>
      </c>
      <c r="G265" s="241">
        <f t="shared" si="334"/>
        <v>96.86486486486487</v>
      </c>
      <c r="H265" s="18">
        <f t="shared" si="335"/>
        <v>62.239382239382238</v>
      </c>
      <c r="I265" s="16"/>
      <c r="J265" s="20"/>
      <c r="K265" s="16"/>
      <c r="L265" s="18"/>
      <c r="M265" s="16"/>
      <c r="N265" s="18"/>
      <c r="O265" s="21">
        <v>0.01</v>
      </c>
      <c r="P265" s="92">
        <v>929</v>
      </c>
      <c r="Q265" s="18">
        <f t="shared" ref="Q265:Q282" si="336">O265*P265</f>
        <v>9.2900000000000009</v>
      </c>
      <c r="R265" s="92">
        <f t="shared" ref="R265:R282" si="337">P265</f>
        <v>929</v>
      </c>
      <c r="S265" s="18">
        <f t="shared" ref="S265:S282" si="338">L265+Q265</f>
        <v>9.2900000000000009</v>
      </c>
      <c r="T265" s="16"/>
      <c r="U265" s="18"/>
      <c r="V265" s="16"/>
      <c r="W265" s="18"/>
      <c r="X265" s="21">
        <v>0.01</v>
      </c>
      <c r="Y265" s="14">
        <v>929</v>
      </c>
      <c r="Z265" s="18">
        <f t="shared" ref="Z265:Z270" si="339">X265*Y265</f>
        <v>9.2900000000000009</v>
      </c>
      <c r="AA265" s="14">
        <f t="shared" ref="AA265:AA270" si="340">Y265</f>
        <v>929</v>
      </c>
      <c r="AB265" s="18">
        <f t="shared" ref="AB265:AB270" si="341">U265+Z265</f>
        <v>9.2900000000000009</v>
      </c>
    </row>
    <row r="266" spans="1:28" s="66" customFormat="1">
      <c r="A266" s="8"/>
      <c r="B266" s="16" t="s">
        <v>173</v>
      </c>
      <c r="C266" s="17">
        <v>1340</v>
      </c>
      <c r="D266" s="18">
        <v>9.3800000000000008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1295</v>
      </c>
      <c r="Q266" s="18">
        <f t="shared" si="336"/>
        <v>12.950000000000001</v>
      </c>
      <c r="R266" s="92">
        <f t="shared" si="337"/>
        <v>1295</v>
      </c>
      <c r="S266" s="18">
        <f t="shared" si="338"/>
        <v>12.950000000000001</v>
      </c>
      <c r="T266" s="16"/>
      <c r="U266" s="18"/>
      <c r="V266" s="16"/>
      <c r="W266" s="18"/>
      <c r="X266" s="21">
        <v>0.01</v>
      </c>
      <c r="Y266" s="14">
        <v>1295</v>
      </c>
      <c r="Z266" s="18">
        <f t="shared" si="339"/>
        <v>12.950000000000001</v>
      </c>
      <c r="AA266" s="14">
        <f t="shared" si="340"/>
        <v>1295</v>
      </c>
      <c r="AB266" s="18">
        <f t="shared" si="341"/>
        <v>12.950000000000001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784</v>
      </c>
      <c r="D268" s="18">
        <v>4.7039999999999997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761</v>
      </c>
      <c r="Q268" s="18">
        <f t="shared" si="336"/>
        <v>7.61</v>
      </c>
      <c r="R268" s="92">
        <f t="shared" si="337"/>
        <v>761</v>
      </c>
      <c r="S268" s="18">
        <f t="shared" si="338"/>
        <v>7.61</v>
      </c>
      <c r="T268" s="16"/>
      <c r="U268" s="18"/>
      <c r="V268" s="16"/>
      <c r="W268" s="18"/>
      <c r="X268" s="21">
        <v>0.01</v>
      </c>
      <c r="Y268" s="14">
        <f>Y264</f>
        <v>761</v>
      </c>
      <c r="Z268" s="18">
        <f t="shared" si="339"/>
        <v>7.61</v>
      </c>
      <c r="AA268" s="14">
        <f t="shared" si="340"/>
        <v>761</v>
      </c>
      <c r="AB268" s="18">
        <f t="shared" si="341"/>
        <v>7.61</v>
      </c>
    </row>
    <row r="269" spans="1:28" s="66" customFormat="1">
      <c r="A269" s="8"/>
      <c r="B269" s="16" t="s">
        <v>172</v>
      </c>
      <c r="C269" s="17">
        <v>925</v>
      </c>
      <c r="D269" s="18">
        <v>5.55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929</v>
      </c>
      <c r="Q269" s="18">
        <f t="shared" si="336"/>
        <v>9.2900000000000009</v>
      </c>
      <c r="R269" s="92">
        <f t="shared" si="337"/>
        <v>929</v>
      </c>
      <c r="S269" s="18">
        <f t="shared" si="338"/>
        <v>9.2900000000000009</v>
      </c>
      <c r="T269" s="16"/>
      <c r="U269" s="18"/>
      <c r="V269" s="16"/>
      <c r="W269" s="18"/>
      <c r="X269" s="21">
        <v>0.01</v>
      </c>
      <c r="Y269" s="14">
        <f>Y265</f>
        <v>929</v>
      </c>
      <c r="Z269" s="18">
        <f t="shared" si="339"/>
        <v>9.2900000000000009</v>
      </c>
      <c r="AA269" s="14">
        <f t="shared" si="340"/>
        <v>929</v>
      </c>
      <c r="AB269" s="18">
        <f t="shared" si="341"/>
        <v>9.2900000000000009</v>
      </c>
    </row>
    <row r="270" spans="1:28" s="66" customFormat="1">
      <c r="A270" s="8"/>
      <c r="B270" s="16" t="s">
        <v>173</v>
      </c>
      <c r="C270" s="17">
        <v>1340</v>
      </c>
      <c r="D270" s="18">
        <v>8.0400000000000009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1295</v>
      </c>
      <c r="Q270" s="18">
        <f t="shared" si="336"/>
        <v>12.950000000000001</v>
      </c>
      <c r="R270" s="92">
        <f t="shared" si="337"/>
        <v>1295</v>
      </c>
      <c r="S270" s="18">
        <f t="shared" si="338"/>
        <v>12.950000000000001</v>
      </c>
      <c r="T270" s="16"/>
      <c r="U270" s="18"/>
      <c r="V270" s="16"/>
      <c r="W270" s="18"/>
      <c r="X270" s="21">
        <v>0.01</v>
      </c>
      <c r="Y270" s="14">
        <f>Y266</f>
        <v>1295</v>
      </c>
      <c r="Z270" s="18">
        <f t="shared" si="339"/>
        <v>12.950000000000001</v>
      </c>
      <c r="AA270" s="14">
        <f t="shared" si="340"/>
        <v>1295</v>
      </c>
      <c r="AB270" s="18">
        <f t="shared" si="341"/>
        <v>12.950000000000001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80</v>
      </c>
      <c r="D282" s="18">
        <v>1.28</v>
      </c>
      <c r="E282" s="17">
        <f>C282</f>
        <v>80</v>
      </c>
      <c r="F282" s="18">
        <f>D282</f>
        <v>1.28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166</v>
      </c>
      <c r="Q282" s="18">
        <f t="shared" si="336"/>
        <v>3.3200000000000003</v>
      </c>
      <c r="R282" s="92">
        <f t="shared" si="337"/>
        <v>166</v>
      </c>
      <c r="S282" s="18">
        <f t="shared" si="338"/>
        <v>3.3200000000000003</v>
      </c>
      <c r="T282" s="16"/>
      <c r="U282" s="18"/>
      <c r="V282" s="16"/>
      <c r="W282" s="18"/>
      <c r="X282" s="21">
        <v>1.6E-2</v>
      </c>
      <c r="Y282" s="14">
        <v>166</v>
      </c>
      <c r="Z282" s="18">
        <f t="shared" si="343"/>
        <v>2.6560000000000001</v>
      </c>
      <c r="AA282" s="14">
        <f t="shared" si="344"/>
        <v>166</v>
      </c>
      <c r="AB282" s="18">
        <f t="shared" si="345"/>
        <v>2.6560000000000001</v>
      </c>
    </row>
    <row r="283" spans="1:28" s="50" customFormat="1">
      <c r="A283" s="46"/>
      <c r="B283" s="82" t="s">
        <v>106</v>
      </c>
      <c r="C283" s="83">
        <f>SUM(C268:C282)</f>
        <v>3139</v>
      </c>
      <c r="D283" s="84">
        <f>SUM(D264:D282)</f>
        <v>41.081000000000003</v>
      </c>
      <c r="E283" s="83">
        <f>SUM(E268:E282)</f>
        <v>86</v>
      </c>
      <c r="F283" s="84">
        <f>SUM(F264:F282)</f>
        <v>10.554000000000002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3301</v>
      </c>
      <c r="Q283" s="84">
        <f t="shared" ref="Q283" si="355">SUM(Q264:Q282)</f>
        <v>66.099999999999994</v>
      </c>
      <c r="R283" s="276">
        <f t="shared" ref="R283" si="356">SUM(R268:R282)</f>
        <v>3301</v>
      </c>
      <c r="S283" s="84">
        <f t="shared" ref="S283" si="357">SUM(S264:S282)</f>
        <v>66.099999999999994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3301</v>
      </c>
      <c r="Z283" s="84">
        <f t="shared" ref="Z283" si="361">SUM(Z264:Z282)</f>
        <v>65.356000000000009</v>
      </c>
      <c r="AA283" s="276">
        <f t="shared" ref="AA283" si="362">SUM(AA268:AA282)</f>
        <v>3301</v>
      </c>
      <c r="AB283" s="84">
        <f t="shared" ref="AB283" si="363">SUM(AB264:AB282)</f>
        <v>65.356000000000009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30</v>
      </c>
      <c r="D287" s="185">
        <f>C287*12*0.16</f>
        <v>57.6</v>
      </c>
      <c r="E287" s="184">
        <f>C287</f>
        <v>30</v>
      </c>
      <c r="F287" s="185">
        <f>D287</f>
        <v>57.6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36</v>
      </c>
      <c r="Q287" s="18">
        <f>O287*P287*12</f>
        <v>76.031999999999996</v>
      </c>
      <c r="R287" s="92">
        <f t="shared" si="365"/>
        <v>36</v>
      </c>
      <c r="S287" s="18">
        <f t="shared" si="366"/>
        <v>76.031999999999996</v>
      </c>
      <c r="T287" s="183"/>
      <c r="U287" s="185"/>
      <c r="V287" s="183"/>
      <c r="W287" s="185"/>
      <c r="X287" s="188">
        <v>0.17599999999999999</v>
      </c>
      <c r="Y287" s="333">
        <v>36</v>
      </c>
      <c r="Z287" s="18">
        <f>X287*Y287*12</f>
        <v>76.031999999999996</v>
      </c>
      <c r="AA287" s="14">
        <f>Y287</f>
        <v>36</v>
      </c>
      <c r="AB287" s="18">
        <f>U287+Z287</f>
        <v>76.031999999999996</v>
      </c>
    </row>
    <row r="288" spans="1:28" s="66" customFormat="1">
      <c r="A288" s="8"/>
      <c r="B288" s="183" t="s">
        <v>188</v>
      </c>
      <c r="C288" s="184">
        <v>15</v>
      </c>
      <c r="D288" s="185">
        <f>C288*12*0.16</f>
        <v>28.8</v>
      </c>
      <c r="E288" s="184">
        <f t="shared" ref="E288:E296" si="368">C288</f>
        <v>15</v>
      </c>
      <c r="F288" s="185">
        <f t="shared" ref="F288:F296" si="369">D288</f>
        <v>28.8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18</v>
      </c>
      <c r="Q288" s="18">
        <f>O288*P288*12</f>
        <v>38.015999999999998</v>
      </c>
      <c r="R288" s="92">
        <f t="shared" si="365"/>
        <v>18</v>
      </c>
      <c r="S288" s="18">
        <f t="shared" si="366"/>
        <v>38.015999999999998</v>
      </c>
      <c r="T288" s="183"/>
      <c r="U288" s="185"/>
      <c r="V288" s="183"/>
      <c r="W288" s="185"/>
      <c r="X288" s="188">
        <v>0.17599999999999999</v>
      </c>
      <c r="Y288" s="333">
        <v>18</v>
      </c>
      <c r="Z288" s="18">
        <f t="shared" ref="Z288:Z290" si="370">X288*Y288*12</f>
        <v>38.015999999999998</v>
      </c>
      <c r="AA288" s="14">
        <f t="shared" ref="AA288:AA290" si="371">Y288</f>
        <v>18</v>
      </c>
      <c r="AB288" s="18">
        <f t="shared" ref="AB288:AB290" si="372">U288+Z288</f>
        <v>38.015999999999998</v>
      </c>
    </row>
    <row r="289" spans="1:28" s="66" customFormat="1">
      <c r="A289" s="8"/>
      <c r="B289" s="183" t="s">
        <v>189</v>
      </c>
      <c r="C289" s="184">
        <v>15</v>
      </c>
      <c r="D289" s="185">
        <f>C289*12*0.16</f>
        <v>28.8</v>
      </c>
      <c r="E289" s="184">
        <f t="shared" si="368"/>
        <v>15</v>
      </c>
      <c r="F289" s="185">
        <f t="shared" si="369"/>
        <v>28.8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18</v>
      </c>
      <c r="Q289" s="18">
        <f>O289*P289*12</f>
        <v>38.015999999999998</v>
      </c>
      <c r="R289" s="92">
        <f t="shared" si="365"/>
        <v>18</v>
      </c>
      <c r="S289" s="18">
        <f t="shared" si="366"/>
        <v>38.015999999999998</v>
      </c>
      <c r="T289" s="183"/>
      <c r="U289" s="185"/>
      <c r="V289" s="183"/>
      <c r="W289" s="185"/>
      <c r="X289" s="188">
        <v>0.17599999999999999</v>
      </c>
      <c r="Y289" s="333">
        <v>18</v>
      </c>
      <c r="Z289" s="18">
        <f t="shared" si="370"/>
        <v>38.015999999999998</v>
      </c>
      <c r="AA289" s="14">
        <f t="shared" si="371"/>
        <v>18</v>
      </c>
      <c r="AB289" s="18">
        <f t="shared" si="372"/>
        <v>38.015999999999998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18</v>
      </c>
      <c r="Q290" s="18">
        <f>O290*P290*12</f>
        <v>25.92</v>
      </c>
      <c r="R290" s="92">
        <f t="shared" si="365"/>
        <v>18</v>
      </c>
      <c r="S290" s="18">
        <f t="shared" si="366"/>
        <v>25.92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3</v>
      </c>
      <c r="Q291" s="18">
        <f>O291*P291</f>
        <v>3</v>
      </c>
      <c r="R291" s="92">
        <f t="shared" si="365"/>
        <v>3</v>
      </c>
      <c r="S291" s="18">
        <f t="shared" si="366"/>
        <v>3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15</v>
      </c>
      <c r="Q292" s="18">
        <f>O292*P292</f>
        <v>15</v>
      </c>
      <c r="R292" s="92">
        <f t="shared" si="365"/>
        <v>15</v>
      </c>
      <c r="S292" s="18">
        <f t="shared" si="366"/>
        <v>15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15</v>
      </c>
      <c r="D293" s="185">
        <f>C293*0.5</f>
        <v>7.5</v>
      </c>
      <c r="E293" s="184">
        <f t="shared" si="368"/>
        <v>15</v>
      </c>
      <c r="F293" s="185">
        <f t="shared" si="369"/>
        <v>7.5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18</v>
      </c>
      <c r="Q293" s="18">
        <f t="shared" ref="Q293:Q296" si="376">O293*P293</f>
        <v>9</v>
      </c>
      <c r="R293" s="92">
        <f t="shared" ref="R293:R296" si="377">P293</f>
        <v>18</v>
      </c>
      <c r="S293" s="18">
        <f t="shared" ref="S293:S296" si="378">L293+Q293</f>
        <v>9</v>
      </c>
      <c r="T293" s="16"/>
      <c r="U293" s="18"/>
      <c r="V293" s="16"/>
      <c r="W293" s="18"/>
      <c r="X293" s="21">
        <v>0.5</v>
      </c>
      <c r="Y293" s="14">
        <v>18</v>
      </c>
      <c r="Z293" s="18">
        <f t="shared" si="373"/>
        <v>9</v>
      </c>
      <c r="AA293" s="14">
        <f t="shared" si="374"/>
        <v>18</v>
      </c>
      <c r="AB293" s="18">
        <f t="shared" si="375"/>
        <v>9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15</v>
      </c>
      <c r="D294" s="185">
        <f>C294*0.3</f>
        <v>4.5</v>
      </c>
      <c r="E294" s="184">
        <f t="shared" si="368"/>
        <v>15</v>
      </c>
      <c r="F294" s="185">
        <f t="shared" si="369"/>
        <v>4.5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18</v>
      </c>
      <c r="Q294" s="18">
        <f t="shared" si="376"/>
        <v>5.3999999999999995</v>
      </c>
      <c r="R294" s="92">
        <f t="shared" si="377"/>
        <v>18</v>
      </c>
      <c r="S294" s="18">
        <f t="shared" si="378"/>
        <v>5.3999999999999995</v>
      </c>
      <c r="T294" s="183"/>
      <c r="U294" s="185"/>
      <c r="V294" s="183"/>
      <c r="W294" s="185"/>
      <c r="X294" s="188">
        <v>0.3</v>
      </c>
      <c r="Y294" s="333">
        <v>18</v>
      </c>
      <c r="Z294" s="18">
        <f t="shared" si="373"/>
        <v>5.3999999999999995</v>
      </c>
      <c r="AA294" s="14">
        <f t="shared" si="374"/>
        <v>18</v>
      </c>
      <c r="AB294" s="18">
        <f t="shared" si="375"/>
        <v>5.3999999999999995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18</v>
      </c>
      <c r="Q295" s="18">
        <f t="shared" si="376"/>
        <v>1.8</v>
      </c>
      <c r="R295" s="92">
        <f t="shared" si="377"/>
        <v>18</v>
      </c>
      <c r="S295" s="18">
        <f t="shared" si="378"/>
        <v>1.8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18</v>
      </c>
      <c r="Q296" s="18">
        <f t="shared" si="376"/>
        <v>1.8</v>
      </c>
      <c r="R296" s="92">
        <f t="shared" si="377"/>
        <v>18</v>
      </c>
      <c r="S296" s="18">
        <f t="shared" si="378"/>
        <v>1.8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15</v>
      </c>
      <c r="D297" s="84">
        <f>SUM(D287:D296)</f>
        <v>127.2</v>
      </c>
      <c r="E297" s="83">
        <f>E293</f>
        <v>15</v>
      </c>
      <c r="F297" s="84">
        <f>SUM(F287:F296)</f>
        <v>127.2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18</v>
      </c>
      <c r="Q297" s="84">
        <f t="shared" ref="Q297" si="386">SUM(Q287:Q296)</f>
        <v>213.98400000000001</v>
      </c>
      <c r="R297" s="276">
        <f t="shared" ref="R297" si="387">R293</f>
        <v>18</v>
      </c>
      <c r="S297" s="84">
        <f t="shared" ref="S297" si="388">SUM(S287:S296)</f>
        <v>213.98400000000001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18</v>
      </c>
      <c r="Z297" s="84">
        <f t="shared" ref="Z297" si="391">SUM(Z287:Z296)</f>
        <v>166.464</v>
      </c>
      <c r="AA297" s="276">
        <f t="shared" ref="AA297" si="392">AA293</f>
        <v>18</v>
      </c>
      <c r="AB297" s="84">
        <f t="shared" ref="AB297" si="393">SUM(AB287:AB296)</f>
        <v>166.464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50</v>
      </c>
      <c r="D299" s="18">
        <f>C299*0.162*12</f>
        <v>97.199999999999989</v>
      </c>
      <c r="E299" s="17">
        <f>C299</f>
        <v>50</v>
      </c>
      <c r="F299" s="18">
        <f>D299</f>
        <v>97.199999999999989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52</v>
      </c>
      <c r="Q299" s="18">
        <f>O299*P299*12</f>
        <v>111.1968</v>
      </c>
      <c r="R299" s="92">
        <f>P299</f>
        <v>52</v>
      </c>
      <c r="S299" s="18">
        <f>L299+Q299</f>
        <v>111.1968</v>
      </c>
      <c r="T299" s="16"/>
      <c r="U299" s="18"/>
      <c r="V299" s="16"/>
      <c r="W299" s="18"/>
      <c r="X299" s="21">
        <v>0.1782</v>
      </c>
      <c r="Y299" s="14">
        <v>50</v>
      </c>
      <c r="Z299" s="18">
        <f>X299*Y299*12</f>
        <v>106.92</v>
      </c>
      <c r="AA299" s="14">
        <f>Y299</f>
        <v>50</v>
      </c>
      <c r="AB299" s="18">
        <f>U299+Z299</f>
        <v>106.92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52</v>
      </c>
      <c r="Q301" s="18">
        <f t="shared" ref="Q301:Q305" si="400">O301*P301</f>
        <v>5.2</v>
      </c>
      <c r="R301" s="92">
        <f t="shared" si="396"/>
        <v>52</v>
      </c>
      <c r="S301" s="18">
        <f t="shared" ref="S301:S305" si="401">L301+Q301</f>
        <v>5.2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50</v>
      </c>
      <c r="D302" s="18">
        <f>C302*0.1</f>
        <v>5</v>
      </c>
      <c r="E302" s="17">
        <f>C302</f>
        <v>50</v>
      </c>
      <c r="F302" s="18">
        <f>D302</f>
        <v>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52</v>
      </c>
      <c r="Q302" s="18">
        <f t="shared" si="400"/>
        <v>5.2</v>
      </c>
      <c r="R302" s="92">
        <f t="shared" si="396"/>
        <v>52</v>
      </c>
      <c r="S302" s="18">
        <f t="shared" si="401"/>
        <v>5.2</v>
      </c>
      <c r="T302" s="16"/>
      <c r="U302" s="18"/>
      <c r="V302" s="16"/>
      <c r="W302" s="18"/>
      <c r="X302" s="21">
        <v>0.1</v>
      </c>
      <c r="Y302" s="14">
        <v>50</v>
      </c>
      <c r="Z302" s="18">
        <f t="shared" si="402"/>
        <v>5</v>
      </c>
      <c r="AA302" s="14">
        <f t="shared" si="398"/>
        <v>50</v>
      </c>
      <c r="AB302" s="18">
        <f t="shared" si="403"/>
        <v>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50</v>
      </c>
      <c r="D303" s="185">
        <f>C303*0.12</f>
        <v>6</v>
      </c>
      <c r="E303" s="17">
        <f>C303</f>
        <v>50</v>
      </c>
      <c r="F303" s="18">
        <f>D303</f>
        <v>6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52</v>
      </c>
      <c r="Q303" s="18">
        <f t="shared" si="400"/>
        <v>6.24</v>
      </c>
      <c r="R303" s="92">
        <f t="shared" si="396"/>
        <v>52</v>
      </c>
      <c r="S303" s="18">
        <f t="shared" si="401"/>
        <v>6.24</v>
      </c>
      <c r="T303" s="183"/>
      <c r="U303" s="185"/>
      <c r="V303" s="183"/>
      <c r="W303" s="185"/>
      <c r="X303" s="188">
        <v>0.12</v>
      </c>
      <c r="Y303" s="333">
        <v>50</v>
      </c>
      <c r="Z303" s="18">
        <f t="shared" si="402"/>
        <v>6</v>
      </c>
      <c r="AA303" s="14">
        <f t="shared" si="398"/>
        <v>50</v>
      </c>
      <c r="AB303" s="18">
        <f t="shared" si="403"/>
        <v>6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52</v>
      </c>
      <c r="Q304" s="18">
        <f t="shared" si="400"/>
        <v>1.56</v>
      </c>
      <c r="R304" s="92">
        <f t="shared" si="396"/>
        <v>52</v>
      </c>
      <c r="S304" s="18">
        <f t="shared" si="401"/>
        <v>1.56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52</v>
      </c>
      <c r="Q305" s="18">
        <f t="shared" si="400"/>
        <v>1.04</v>
      </c>
      <c r="R305" s="92">
        <f t="shared" si="396"/>
        <v>52</v>
      </c>
      <c r="S305" s="18">
        <f t="shared" si="401"/>
        <v>1.04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50</v>
      </c>
      <c r="D306" s="84">
        <f>SUM(D299:D305)</f>
        <v>108.19999999999999</v>
      </c>
      <c r="E306" s="83"/>
      <c r="F306" s="84">
        <f>SUM(F299:F305)</f>
        <v>108.19999999999999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52</v>
      </c>
      <c r="Q306" s="84">
        <f>SUM(Q299:Q305)</f>
        <v>130.43679999999998</v>
      </c>
      <c r="R306" s="276">
        <f>R302</f>
        <v>52</v>
      </c>
      <c r="S306" s="84">
        <f>SUM(S299:S305)</f>
        <v>130.43679999999998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50</v>
      </c>
      <c r="Z306" s="84">
        <f>SUM(Z299:Z305)</f>
        <v>117.92</v>
      </c>
      <c r="AA306" s="276">
        <f>AA302</f>
        <v>50</v>
      </c>
      <c r="AB306" s="84">
        <f>SUM(AB299:AB305)</f>
        <v>117.92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761</v>
      </c>
      <c r="Q319" s="18">
        <f>O319*P319</f>
        <v>3.8050000000000002</v>
      </c>
      <c r="R319" s="92">
        <f>P319</f>
        <v>761</v>
      </c>
      <c r="S319" s="18">
        <f>L319+Q319</f>
        <v>3.8050000000000002</v>
      </c>
      <c r="T319" s="127"/>
      <c r="U319" s="129"/>
      <c r="V319" s="127"/>
      <c r="W319" s="129"/>
      <c r="X319" s="131">
        <v>5.0000000000000001E-3</v>
      </c>
      <c r="Y319" s="108">
        <v>761</v>
      </c>
      <c r="Z319" s="18">
        <f t="shared" ref="Z319:Z321" si="425">X319*Y319</f>
        <v>3.8050000000000002</v>
      </c>
      <c r="AA319" s="14">
        <f t="shared" ref="AA319:AA321" si="426">Y319</f>
        <v>761</v>
      </c>
      <c r="AB319" s="18">
        <f t="shared" ref="AB319:AB321" si="427">U319+Z319</f>
        <v>3.8050000000000002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929</v>
      </c>
      <c r="Q320" s="18">
        <f t="shared" ref="Q320:Q321" si="428">O320*P320</f>
        <v>4.6450000000000005</v>
      </c>
      <c r="R320" s="92">
        <f t="shared" ref="R320:R321" si="429">P320</f>
        <v>929</v>
      </c>
      <c r="S320" s="18">
        <f t="shared" ref="S320:S321" si="430">L320+Q320</f>
        <v>4.6450000000000005</v>
      </c>
      <c r="T320" s="127"/>
      <c r="U320" s="129"/>
      <c r="V320" s="127"/>
      <c r="W320" s="129"/>
      <c r="X320" s="131">
        <v>5.0000000000000001E-3</v>
      </c>
      <c r="Y320" s="108">
        <v>929</v>
      </c>
      <c r="Z320" s="18">
        <f t="shared" si="425"/>
        <v>4.6450000000000005</v>
      </c>
      <c r="AA320" s="14">
        <f t="shared" si="426"/>
        <v>929</v>
      </c>
      <c r="AB320" s="18">
        <f t="shared" si="427"/>
        <v>4.6450000000000005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1295</v>
      </c>
      <c r="Q321" s="18">
        <f t="shared" si="428"/>
        <v>6.4750000000000005</v>
      </c>
      <c r="R321" s="92">
        <f t="shared" si="429"/>
        <v>1295</v>
      </c>
      <c r="S321" s="18">
        <f t="shared" si="430"/>
        <v>6.4750000000000005</v>
      </c>
      <c r="T321" s="127"/>
      <c r="U321" s="129"/>
      <c r="V321" s="127"/>
      <c r="W321" s="129"/>
      <c r="X321" s="131">
        <v>5.0000000000000001E-3</v>
      </c>
      <c r="Y321" s="108">
        <v>1295</v>
      </c>
      <c r="Z321" s="18">
        <f t="shared" si="425"/>
        <v>6.4750000000000005</v>
      </c>
      <c r="AA321" s="14">
        <f t="shared" si="426"/>
        <v>1295</v>
      </c>
      <c r="AB321" s="18">
        <f t="shared" si="427"/>
        <v>6.4750000000000005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2985</v>
      </c>
      <c r="Q322" s="84">
        <f t="shared" si="433"/>
        <v>14.925000000000001</v>
      </c>
      <c r="R322" s="276">
        <f t="shared" si="433"/>
        <v>2985</v>
      </c>
      <c r="S322" s="84">
        <f t="shared" si="433"/>
        <v>14.925000000000001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2985</v>
      </c>
      <c r="Z322" s="84">
        <f>SUM(Z319:Z321)</f>
        <v>14.925000000000001</v>
      </c>
      <c r="AA322" s="276">
        <f>SUM(AA319:AA321)</f>
        <v>2985</v>
      </c>
      <c r="AB322" s="84">
        <f>SUM(AB319:AB321)</f>
        <v>14.925000000000001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602</v>
      </c>
      <c r="D324" s="18">
        <v>30.1</v>
      </c>
      <c r="E324" s="17">
        <f t="shared" ref="E324:F325" si="435">C324</f>
        <v>602</v>
      </c>
      <c r="F324" s="18">
        <f t="shared" si="435"/>
        <v>30.1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591</v>
      </c>
      <c r="Q324" s="18">
        <f t="shared" ref="Q324:Q325" si="436">O324*P324</f>
        <v>29.55</v>
      </c>
      <c r="R324" s="92">
        <f t="shared" ref="R324:R325" si="437">P324</f>
        <v>591</v>
      </c>
      <c r="S324" s="18">
        <f t="shared" ref="S324:S325" si="438">L324+Q324</f>
        <v>29.55</v>
      </c>
      <c r="T324" s="16"/>
      <c r="U324" s="18"/>
      <c r="V324" s="16"/>
      <c r="W324" s="18"/>
      <c r="X324" s="21">
        <v>0.05</v>
      </c>
      <c r="Y324" s="14">
        <v>570</v>
      </c>
      <c r="Z324" s="18">
        <f t="shared" ref="Z324:Z325" si="439">X324*Y324</f>
        <v>28.5</v>
      </c>
      <c r="AA324" s="14">
        <f t="shared" ref="AA324:AA325" si="440">Y324</f>
        <v>570</v>
      </c>
      <c r="AB324" s="18">
        <f t="shared" ref="AB324:AB325" si="441">U324+Z324</f>
        <v>28.5</v>
      </c>
      <c r="AC324" s="343">
        <f>P324-Y324</f>
        <v>21</v>
      </c>
    </row>
    <row r="325" spans="1:29" s="66" customFormat="1">
      <c r="A325" s="8">
        <v>17.02</v>
      </c>
      <c r="B325" s="16" t="s">
        <v>205</v>
      </c>
      <c r="C325" s="17">
        <v>300</v>
      </c>
      <c r="D325" s="18">
        <v>21.000000000000004</v>
      </c>
      <c r="E325" s="17">
        <f t="shared" si="435"/>
        <v>300</v>
      </c>
      <c r="F325" s="18">
        <f t="shared" si="435"/>
        <v>21.000000000000004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310</v>
      </c>
      <c r="Q325" s="18">
        <f t="shared" si="436"/>
        <v>21.700000000000003</v>
      </c>
      <c r="R325" s="92">
        <f t="shared" si="437"/>
        <v>310</v>
      </c>
      <c r="S325" s="18">
        <f t="shared" si="438"/>
        <v>21.700000000000003</v>
      </c>
      <c r="T325" s="16"/>
      <c r="U325" s="18"/>
      <c r="V325" s="16"/>
      <c r="W325" s="18"/>
      <c r="X325" s="21">
        <v>7.0000000000000007E-2</v>
      </c>
      <c r="Y325" s="14">
        <v>307</v>
      </c>
      <c r="Z325" s="18">
        <f t="shared" si="439"/>
        <v>21.490000000000002</v>
      </c>
      <c r="AA325" s="14">
        <f t="shared" si="440"/>
        <v>307</v>
      </c>
      <c r="AB325" s="18">
        <f t="shared" si="441"/>
        <v>21.490000000000002</v>
      </c>
      <c r="AC325" s="343">
        <f>P325-Y325</f>
        <v>3</v>
      </c>
    </row>
    <row r="326" spans="1:29" s="50" customFormat="1">
      <c r="A326" s="46"/>
      <c r="B326" s="82" t="s">
        <v>106</v>
      </c>
      <c r="C326" s="83">
        <f>SUM(C324:C325)</f>
        <v>902</v>
      </c>
      <c r="D326" s="84">
        <f>SUM(D324:D325)</f>
        <v>51.100000000000009</v>
      </c>
      <c r="E326" s="83">
        <f>SUM(E324:E325)</f>
        <v>902</v>
      </c>
      <c r="F326" s="84">
        <f>SUM(F324:F325)</f>
        <v>51.100000000000009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901</v>
      </c>
      <c r="Q326" s="84">
        <f t="shared" si="444"/>
        <v>51.25</v>
      </c>
      <c r="R326" s="276">
        <f t="shared" si="444"/>
        <v>901</v>
      </c>
      <c r="S326" s="84">
        <f t="shared" si="444"/>
        <v>51.25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877</v>
      </c>
      <c r="Z326" s="84">
        <f t="shared" si="446"/>
        <v>49.99</v>
      </c>
      <c r="AA326" s="276">
        <f t="shared" si="446"/>
        <v>877</v>
      </c>
      <c r="AB326" s="84">
        <f t="shared" si="446"/>
        <v>49.99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905</v>
      </c>
      <c r="D332" s="18">
        <v>60.95</v>
      </c>
      <c r="E332" s="17">
        <f t="shared" ref="E332:F332" si="449">C332</f>
        <v>905</v>
      </c>
      <c r="F332" s="18">
        <f t="shared" si="449"/>
        <v>60.95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916</v>
      </c>
      <c r="Q332" s="18">
        <v>61.9</v>
      </c>
      <c r="R332" s="92">
        <f>P332</f>
        <v>916</v>
      </c>
      <c r="S332" s="18">
        <f>L332+Q332</f>
        <v>61.9</v>
      </c>
      <c r="T332" s="16"/>
      <c r="U332" s="18"/>
      <c r="V332" s="16"/>
      <c r="W332" s="18"/>
      <c r="X332" s="21"/>
      <c r="Y332" s="14">
        <v>916</v>
      </c>
      <c r="Z332" s="18">
        <v>61.9</v>
      </c>
      <c r="AA332" s="14">
        <f>Y332</f>
        <v>916</v>
      </c>
      <c r="AB332" s="18">
        <f>U332+Z332</f>
        <v>61.9</v>
      </c>
    </row>
    <row r="333" spans="1:29" s="50" customFormat="1">
      <c r="A333" s="46"/>
      <c r="B333" s="82" t="s">
        <v>106</v>
      </c>
      <c r="C333" s="83">
        <f>C332</f>
        <v>905</v>
      </c>
      <c r="D333" s="84">
        <f>D332</f>
        <v>60.95</v>
      </c>
      <c r="E333" s="83">
        <f>E332</f>
        <v>905</v>
      </c>
      <c r="F333" s="84">
        <f>F332</f>
        <v>60.95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916</v>
      </c>
      <c r="Q333" s="84">
        <f t="shared" si="452"/>
        <v>61.9</v>
      </c>
      <c r="R333" s="276">
        <f t="shared" si="452"/>
        <v>916</v>
      </c>
      <c r="S333" s="84">
        <f t="shared" si="452"/>
        <v>61.9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916</v>
      </c>
      <c r="Z333" s="84">
        <f>Z332</f>
        <v>61.9</v>
      </c>
      <c r="AA333" s="276">
        <f>AA332</f>
        <v>916</v>
      </c>
      <c r="AB333" s="84">
        <f>AB332</f>
        <v>61.9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1209</v>
      </c>
      <c r="D336" s="18">
        <v>36.270000000000003</v>
      </c>
      <c r="E336" s="17">
        <f>C336</f>
        <v>1209</v>
      </c>
      <c r="F336" s="18">
        <f>D336</f>
        <v>36.270000000000003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826</v>
      </c>
      <c r="Q336" s="18">
        <f>O336*P336</f>
        <v>24.779999999999998</v>
      </c>
      <c r="R336" s="92">
        <f>P336</f>
        <v>826</v>
      </c>
      <c r="S336" s="18">
        <f>L336+Q336</f>
        <v>24.779999999999998</v>
      </c>
      <c r="T336" s="16"/>
      <c r="U336" s="18"/>
      <c r="V336" s="16"/>
      <c r="W336" s="18"/>
      <c r="X336" s="21">
        <v>0.03</v>
      </c>
      <c r="Y336" s="14">
        <v>743</v>
      </c>
      <c r="Z336" s="18">
        <f t="shared" ref="Z336" si="454">X336*Y336</f>
        <v>22.29</v>
      </c>
      <c r="AA336" s="14">
        <f t="shared" ref="AA336" si="455">Y336</f>
        <v>743</v>
      </c>
      <c r="AB336" s="18">
        <f t="shared" ref="AB336" si="456">U336+Z336</f>
        <v>22.29</v>
      </c>
    </row>
    <row r="337" spans="1:28" s="50" customFormat="1">
      <c r="A337" s="46"/>
      <c r="B337" s="82" t="s">
        <v>106</v>
      </c>
      <c r="C337" s="83">
        <f>C336</f>
        <v>1209</v>
      </c>
      <c r="D337" s="84">
        <f>D336</f>
        <v>36.270000000000003</v>
      </c>
      <c r="E337" s="83">
        <f>E336</f>
        <v>1209</v>
      </c>
      <c r="F337" s="84">
        <f>F336</f>
        <v>36.270000000000003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826</v>
      </c>
      <c r="Q337" s="84">
        <f t="shared" si="459"/>
        <v>24.779999999999998</v>
      </c>
      <c r="R337" s="276">
        <f t="shared" si="459"/>
        <v>826</v>
      </c>
      <c r="S337" s="84">
        <f t="shared" si="459"/>
        <v>24.779999999999998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743</v>
      </c>
      <c r="Z337" s="84">
        <f t="shared" si="461"/>
        <v>22.29</v>
      </c>
      <c r="AA337" s="276">
        <f t="shared" si="461"/>
        <v>743</v>
      </c>
      <c r="AB337" s="84">
        <f t="shared" si="461"/>
        <v>22.29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4902</v>
      </c>
      <c r="D346" s="18">
        <v>14.706</v>
      </c>
      <c r="E346" s="17">
        <v>4680</v>
      </c>
      <c r="F346" s="18">
        <v>14.040000000000001</v>
      </c>
      <c r="G346" s="8">
        <f>E346/C346*100</f>
        <v>95.471236230110151</v>
      </c>
      <c r="H346" s="18">
        <f>F346/D346*100</f>
        <v>95.471236230110165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5406</v>
      </c>
      <c r="Q346" s="18">
        <f>O346*P346</f>
        <v>16.218</v>
      </c>
      <c r="R346" s="92">
        <f>P346</f>
        <v>5406</v>
      </c>
      <c r="S346" s="18">
        <f>L346+Q346</f>
        <v>16.218</v>
      </c>
      <c r="T346" s="16"/>
      <c r="U346" s="18"/>
      <c r="V346" s="16"/>
      <c r="W346" s="18"/>
      <c r="X346" s="21">
        <v>3.0000000000000001E-3</v>
      </c>
      <c r="Y346" s="14">
        <v>4938</v>
      </c>
      <c r="Z346" s="18">
        <f t="shared" ref="Z346" si="469">X346*Y346</f>
        <v>14.814</v>
      </c>
      <c r="AA346" s="14">
        <f t="shared" ref="AA346" si="470">Y346</f>
        <v>4938</v>
      </c>
      <c r="AB346" s="18">
        <f t="shared" ref="AB346" si="471">U346+Z346</f>
        <v>14.814</v>
      </c>
    </row>
    <row r="347" spans="1:28" s="50" customFormat="1">
      <c r="A347" s="46"/>
      <c r="B347" s="47" t="s">
        <v>104</v>
      </c>
      <c r="C347" s="48">
        <f>C346</f>
        <v>4902</v>
      </c>
      <c r="D347" s="49">
        <f>D346</f>
        <v>14.706</v>
      </c>
      <c r="E347" s="48">
        <f>E346</f>
        <v>4680</v>
      </c>
      <c r="F347" s="49">
        <f>F346</f>
        <v>14.040000000000001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5406</v>
      </c>
      <c r="Q347" s="49">
        <f t="shared" si="474"/>
        <v>16.218</v>
      </c>
      <c r="R347" s="286">
        <f t="shared" si="474"/>
        <v>5406</v>
      </c>
      <c r="S347" s="49">
        <f t="shared" si="474"/>
        <v>16.218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4938</v>
      </c>
      <c r="Z347" s="49">
        <f>Z346</f>
        <v>14.814</v>
      </c>
      <c r="AA347" s="286">
        <f>AA346</f>
        <v>4938</v>
      </c>
      <c r="AB347" s="49">
        <f>AB346</f>
        <v>14.814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103.4</v>
      </c>
      <c r="E355" s="17">
        <f t="shared" si="476"/>
        <v>0</v>
      </c>
      <c r="F355" s="18">
        <f t="shared" si="477"/>
        <v>70</v>
      </c>
      <c r="G355" s="8" t="e">
        <f t="shared" si="486"/>
        <v>#DIV/0!</v>
      </c>
      <c r="H355" s="18">
        <f t="shared" si="486"/>
        <v>67.698259187620891</v>
      </c>
      <c r="I355" s="16"/>
      <c r="J355" s="20"/>
      <c r="K355" s="16">
        <v>0</v>
      </c>
      <c r="L355" s="18">
        <v>33.400000000000006</v>
      </c>
      <c r="M355" s="16"/>
      <c r="N355" s="18"/>
      <c r="O355" s="138">
        <v>8.3000000000000007</v>
      </c>
      <c r="P355" s="92">
        <v>15</v>
      </c>
      <c r="Q355" s="18">
        <f t="shared" si="479"/>
        <v>124.50000000000001</v>
      </c>
      <c r="R355" s="92">
        <f t="shared" si="480"/>
        <v>15</v>
      </c>
      <c r="S355" s="18">
        <f t="shared" si="481"/>
        <v>157.90000000000003</v>
      </c>
      <c r="T355" s="16">
        <v>0</v>
      </c>
      <c r="U355" s="18">
        <v>33.400000000000006</v>
      </c>
      <c r="V355" s="16"/>
      <c r="W355" s="18"/>
      <c r="X355" s="138">
        <v>8.3000000000000007</v>
      </c>
      <c r="Y355" s="14">
        <v>2</v>
      </c>
      <c r="Z355" s="18">
        <f t="shared" si="482"/>
        <v>16.600000000000001</v>
      </c>
      <c r="AA355" s="14">
        <f t="shared" si="483"/>
        <v>2</v>
      </c>
      <c r="AB355" s="18">
        <f t="shared" si="484"/>
        <v>50.000000000000007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9.25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1</v>
      </c>
      <c r="D359" s="129">
        <v>1.95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1</v>
      </c>
      <c r="L359" s="129">
        <v>1.95</v>
      </c>
      <c r="M359" s="127"/>
      <c r="N359" s="129"/>
      <c r="O359" s="245">
        <v>2.1</v>
      </c>
      <c r="P359" s="92">
        <v>10</v>
      </c>
      <c r="Q359" s="18">
        <f t="shared" si="479"/>
        <v>21</v>
      </c>
      <c r="R359" s="92">
        <f t="shared" si="480"/>
        <v>10</v>
      </c>
      <c r="S359" s="18">
        <f t="shared" si="481"/>
        <v>22.95</v>
      </c>
      <c r="T359" s="127">
        <v>1</v>
      </c>
      <c r="U359" s="129">
        <v>1.95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1.95</v>
      </c>
    </row>
    <row r="360" spans="1:28">
      <c r="A360" s="8">
        <f t="shared" si="485"/>
        <v>23.110000000000003</v>
      </c>
      <c r="B360" s="16" t="s">
        <v>240</v>
      </c>
      <c r="C360" s="17">
        <v>1</v>
      </c>
      <c r="D360" s="18">
        <v>1.95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</v>
      </c>
      <c r="L360" s="18">
        <v>1.95</v>
      </c>
      <c r="M360" s="16"/>
      <c r="N360" s="18"/>
      <c r="O360" s="138">
        <v>2.1</v>
      </c>
      <c r="P360" s="92">
        <v>4</v>
      </c>
      <c r="Q360" s="18">
        <f t="shared" si="479"/>
        <v>8.4</v>
      </c>
      <c r="R360" s="92">
        <f t="shared" si="480"/>
        <v>4</v>
      </c>
      <c r="S360" s="18">
        <f t="shared" si="481"/>
        <v>10.35</v>
      </c>
      <c r="T360" s="16">
        <v>1</v>
      </c>
      <c r="U360" s="18">
        <v>1.95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1.95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23</v>
      </c>
      <c r="Q361" s="18">
        <f t="shared" si="479"/>
        <v>25.3</v>
      </c>
      <c r="R361" s="92">
        <f t="shared" si="480"/>
        <v>23</v>
      </c>
      <c r="S361" s="18">
        <f t="shared" si="481"/>
        <v>25.3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19</v>
      </c>
      <c r="D364" s="129">
        <v>22.8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19</v>
      </c>
      <c r="L364" s="129">
        <v>22.8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22.8</v>
      </c>
      <c r="T364" s="127">
        <v>19</v>
      </c>
      <c r="U364" s="129">
        <v>22.8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22.8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8</v>
      </c>
      <c r="Q367" s="18">
        <f t="shared" si="479"/>
        <v>66.400000000000006</v>
      </c>
      <c r="R367" s="92">
        <f t="shared" si="480"/>
        <v>8</v>
      </c>
      <c r="S367" s="18">
        <f t="shared" si="481"/>
        <v>66.400000000000006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159</v>
      </c>
      <c r="Q370" s="18">
        <f>O370*P370</f>
        <v>41.34</v>
      </c>
      <c r="R370" s="92">
        <f>P370</f>
        <v>159</v>
      </c>
      <c r="S370" s="18">
        <f>L370+Q370</f>
        <v>41.34</v>
      </c>
      <c r="T370" s="24">
        <v>0</v>
      </c>
      <c r="U370" s="26">
        <v>0</v>
      </c>
      <c r="V370" s="24"/>
      <c r="W370" s="26"/>
      <c r="X370" s="244">
        <v>0.26</v>
      </c>
      <c r="Y370" s="14">
        <v>159</v>
      </c>
      <c r="Z370" s="18">
        <f t="shared" si="482"/>
        <v>41.34</v>
      </c>
      <c r="AA370" s="14">
        <f t="shared" si="483"/>
        <v>159</v>
      </c>
      <c r="AB370" s="18">
        <f t="shared" si="484"/>
        <v>41.34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3</v>
      </c>
      <c r="Q381" s="18">
        <f t="shared" si="487"/>
        <v>93</v>
      </c>
      <c r="R381" s="92">
        <f t="shared" si="488"/>
        <v>3</v>
      </c>
      <c r="S381" s="18">
        <f t="shared" si="489"/>
        <v>93</v>
      </c>
      <c r="T381" s="263">
        <v>0</v>
      </c>
      <c r="U381" s="265">
        <v>0</v>
      </c>
      <c r="V381" s="263"/>
      <c r="W381" s="265"/>
      <c r="X381" s="268">
        <v>31</v>
      </c>
      <c r="Y381" s="14">
        <v>3</v>
      </c>
      <c r="Z381" s="18">
        <f t="shared" si="482"/>
        <v>93</v>
      </c>
      <c r="AA381" s="14">
        <f t="shared" si="483"/>
        <v>3</v>
      </c>
      <c r="AB381" s="18">
        <f t="shared" si="484"/>
        <v>93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38</v>
      </c>
      <c r="Q383" s="18">
        <f t="shared" si="487"/>
        <v>315.40000000000003</v>
      </c>
      <c r="R383" s="92">
        <f t="shared" si="488"/>
        <v>38</v>
      </c>
      <c r="S383" s="18">
        <f t="shared" si="489"/>
        <v>315.40000000000003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8</v>
      </c>
      <c r="Z383" s="18">
        <f t="shared" si="482"/>
        <v>66.400000000000006</v>
      </c>
      <c r="AA383" s="14">
        <f t="shared" si="483"/>
        <v>8</v>
      </c>
      <c r="AB383" s="18">
        <f t="shared" si="484"/>
        <v>66.400000000000006</v>
      </c>
    </row>
    <row r="384" spans="1:28" s="50" customFormat="1">
      <c r="A384" s="46"/>
      <c r="B384" s="82" t="s">
        <v>104</v>
      </c>
      <c r="C384" s="83">
        <f>SUM(C350:C383)</f>
        <v>21</v>
      </c>
      <c r="D384" s="84">
        <f>SUM(D350:D383)</f>
        <v>130.10000000000002</v>
      </c>
      <c r="E384" s="83">
        <f>SUM(E350:E383)</f>
        <v>0</v>
      </c>
      <c r="F384" s="84">
        <f>SUM(F350:F383)</f>
        <v>70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21</v>
      </c>
      <c r="L384" s="84">
        <f t="shared" si="490"/>
        <v>60.100000000000009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261</v>
      </c>
      <c r="Q384" s="84">
        <f t="shared" si="491"/>
        <v>704.59000000000015</v>
      </c>
      <c r="R384" s="276">
        <f t="shared" si="491"/>
        <v>261</v>
      </c>
      <c r="S384" s="84">
        <f t="shared" si="491"/>
        <v>764.69</v>
      </c>
      <c r="T384" s="83">
        <f t="shared" si="491"/>
        <v>21</v>
      </c>
      <c r="U384" s="84">
        <f t="shared" si="491"/>
        <v>60.100000000000009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172</v>
      </c>
      <c r="Z384" s="84">
        <f t="shared" si="492"/>
        <v>217.34</v>
      </c>
      <c r="AA384" s="276">
        <f t="shared" si="492"/>
        <v>172</v>
      </c>
      <c r="AB384" s="84">
        <f t="shared" si="492"/>
        <v>277.44000000000005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229.82568000000001</v>
      </c>
      <c r="R388" s="92"/>
      <c r="S388" s="18">
        <f>Q388</f>
        <v>229.82568000000001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229.82568000000001</v>
      </c>
      <c r="R391" s="276">
        <f t="shared" si="500"/>
        <v>0</v>
      </c>
      <c r="S391" s="84">
        <f t="shared" si="500"/>
        <v>229.82568000000001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29.69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841</v>
      </c>
      <c r="Q393" s="129">
        <v>33.274000000000001</v>
      </c>
      <c r="R393" s="92">
        <f>P393</f>
        <v>841</v>
      </c>
      <c r="S393" s="18">
        <f>Q393</f>
        <v>33.274000000000001</v>
      </c>
      <c r="T393" s="127"/>
      <c r="U393" s="129"/>
      <c r="V393" s="127"/>
      <c r="W393" s="129"/>
      <c r="X393" s="131"/>
      <c r="Y393" s="108">
        <v>841</v>
      </c>
      <c r="Z393" s="129">
        <v>33.274000000000001</v>
      </c>
      <c r="AA393" s="14">
        <f t="shared" ref="AA393:AA396" si="503">Y393</f>
        <v>841</v>
      </c>
      <c r="AB393" s="18">
        <f t="shared" ref="AB393:AB396" si="504">U393+Z393</f>
        <v>33.274000000000001</v>
      </c>
    </row>
    <row r="394" spans="1:29">
      <c r="A394" s="126"/>
      <c r="B394" s="127" t="s">
        <v>172</v>
      </c>
      <c r="C394" s="128"/>
      <c r="D394" s="129">
        <v>5.34</v>
      </c>
      <c r="E394" s="189">
        <v>28508</v>
      </c>
      <c r="F394" s="129">
        <v>1.71</v>
      </c>
      <c r="G394" s="8" t="e">
        <f t="shared" si="502"/>
        <v>#DIV/0!</v>
      </c>
      <c r="H394" s="18">
        <f t="shared" si="502"/>
        <v>32.022471910112358</v>
      </c>
      <c r="I394" s="127"/>
      <c r="J394" s="130"/>
      <c r="K394" s="127"/>
      <c r="L394" s="129"/>
      <c r="M394" s="127"/>
      <c r="N394" s="129"/>
      <c r="O394" s="131"/>
      <c r="P394" s="277">
        <v>9002</v>
      </c>
      <c r="Q394" s="129">
        <v>10.802</v>
      </c>
      <c r="R394" s="92">
        <f t="shared" ref="R394:R396" si="505">P394</f>
        <v>9002</v>
      </c>
      <c r="S394" s="18">
        <f t="shared" ref="S394:S396" si="506">Q394</f>
        <v>10.802</v>
      </c>
      <c r="T394" s="127"/>
      <c r="U394" s="129"/>
      <c r="V394" s="127"/>
      <c r="W394" s="129"/>
      <c r="X394" s="131"/>
      <c r="Y394" s="108">
        <v>9002</v>
      </c>
      <c r="Z394" s="129">
        <v>10.802</v>
      </c>
      <c r="AA394" s="14">
        <f t="shared" si="503"/>
        <v>9002</v>
      </c>
      <c r="AB394" s="18">
        <f t="shared" si="504"/>
        <v>10.802</v>
      </c>
    </row>
    <row r="395" spans="1:29">
      <c r="A395" s="126"/>
      <c r="B395" s="127" t="s">
        <v>173</v>
      </c>
      <c r="C395" s="128"/>
      <c r="D395" s="129">
        <v>55.6</v>
      </c>
      <c r="E395" s="189">
        <v>25064</v>
      </c>
      <c r="F395" s="129">
        <v>2.0099999999999998</v>
      </c>
      <c r="G395" s="8" t="e">
        <f t="shared" si="502"/>
        <v>#DIV/0!</v>
      </c>
      <c r="H395" s="18">
        <f t="shared" si="502"/>
        <v>3.615107913669064</v>
      </c>
      <c r="I395" s="127"/>
      <c r="J395" s="130"/>
      <c r="K395" s="127"/>
      <c r="L395" s="129"/>
      <c r="M395" s="127"/>
      <c r="N395" s="129"/>
      <c r="O395" s="131"/>
      <c r="P395" s="277">
        <v>312</v>
      </c>
      <c r="Q395" s="129">
        <v>82</v>
      </c>
      <c r="R395" s="92">
        <f t="shared" si="505"/>
        <v>312</v>
      </c>
      <c r="S395" s="18">
        <f t="shared" si="506"/>
        <v>82</v>
      </c>
      <c r="T395" s="127"/>
      <c r="U395" s="129"/>
      <c r="V395" s="127"/>
      <c r="W395" s="129"/>
      <c r="X395" s="131"/>
      <c r="Y395" s="108">
        <v>312</v>
      </c>
      <c r="Z395" s="129">
        <v>45</v>
      </c>
      <c r="AA395" s="14">
        <f t="shared" si="503"/>
        <v>312</v>
      </c>
      <c r="AB395" s="18">
        <f t="shared" si="504"/>
        <v>45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33.981368400000001</v>
      </c>
      <c r="R396" s="92">
        <f t="shared" si="505"/>
        <v>0</v>
      </c>
      <c r="S396" s="18">
        <f t="shared" si="506"/>
        <v>33.981368400000001</v>
      </c>
      <c r="T396" s="16"/>
      <c r="U396" s="18"/>
      <c r="V396" s="16"/>
      <c r="W396" s="18"/>
      <c r="X396" s="21"/>
      <c r="Y396" s="14"/>
      <c r="Z396" s="18">
        <v>22</v>
      </c>
      <c r="AA396" s="14">
        <f t="shared" si="503"/>
        <v>0</v>
      </c>
      <c r="AB396" s="18">
        <f t="shared" si="504"/>
        <v>22</v>
      </c>
    </row>
    <row r="397" spans="1:29" s="50" customFormat="1">
      <c r="A397" s="46"/>
      <c r="B397" s="82" t="s">
        <v>106</v>
      </c>
      <c r="C397" s="83"/>
      <c r="D397" s="84">
        <f>SUM(D393:D396)</f>
        <v>114.46199999999999</v>
      </c>
      <c r="E397" s="83">
        <f>SUM(E393:E396)</f>
        <v>53572</v>
      </c>
      <c r="F397" s="84">
        <f>SUM(F393:F396)</f>
        <v>3.7199999999999998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10155</v>
      </c>
      <c r="Q397" s="84">
        <f t="shared" si="508"/>
        <v>160.0573684</v>
      </c>
      <c r="R397" s="276">
        <f t="shared" si="508"/>
        <v>10155</v>
      </c>
      <c r="S397" s="84">
        <f t="shared" si="508"/>
        <v>160.0573684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10155</v>
      </c>
      <c r="Z397" s="84">
        <f>SUM(Z393:Z396)</f>
        <v>111.07599999999999</v>
      </c>
      <c r="AA397" s="276">
        <f>SUM(AA393:AA396)</f>
        <v>10155</v>
      </c>
      <c r="AB397" s="84">
        <f>SUM(AB393:AB396)</f>
        <v>111.07599999999999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3262.1956999999998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2880.6195999999995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21</v>
      </c>
      <c r="L398" s="84">
        <f>SUM(L21+L44+L52+L76+L86+L109+L117+L141+L147+L149+L156+L162+L168+L174+L180+L186+L192+L206+L212+L216+L237+L258+L283+L297+L306+L311+L315+L322+L326+L330+L333+L337+L343+L347+L384+L391+L397)</f>
        <v>60.100000000000009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137388</v>
      </c>
      <c r="Q398" s="84">
        <f>SUM(Q21+Q44+Q52+Q76+Q86+Q109+Q117+Q141+Q147+Q149+Q156+Q162+Q168+Q174+Q180+Q186+Q192+Q206+Q212+Q216+Q237+Q258+Q283+Q297+Q306+Q311+Q315+Q322+Q326+Q330+Q333+Q337+Q343+Q347+Q384+Q391+Q397)</f>
        <v>4496.6348484</v>
      </c>
      <c r="R398" s="276">
        <f>R397+R391+R384+R347+R343+R337+R333+R330+R326+R322+R315+R311+R306+R297+R283+R260+R216+R212+R206+R193+R147+R143+R78</f>
        <v>137388</v>
      </c>
      <c r="S398" s="84">
        <f>SUM(S21+S44+S52+S76+S86+S109+S117+S141+S147+S149+S156+S162+S168+S174+S180+S186+S192+S206+S212+S216+S237+S258+S283+S297+S306+S311+S315+S322+S326+S330+S333+S337+S343+S347+S384+S391+S397)</f>
        <v>4556.7348484000004</v>
      </c>
      <c r="T398" s="83">
        <f>T397+T391+T384+T347+T343+T337+T333+T330+T326+T322+T315+T311+T306+T297+T283+T260+T216+T212+T206+T193+T147+T143+T78</f>
        <v>21</v>
      </c>
      <c r="U398" s="84">
        <f>SUM(U21+U44+U52+U76+U86+U109+U117+U141+U147+U149+U156+U162+U168+U174+U180+U186+U192+U206+U212+U216+U237+U258+U283+U297+U306+U311+U315+U322+U326+U330+U333+U337+U343+U347+U384+U391+U397)</f>
        <v>60.100000000000009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136722</v>
      </c>
      <c r="Z398" s="84">
        <f>SUM(Z21+Z44+Z52+Z76+Z86+Z109+Z117+Z141+Z147+Z149+Z156+Z162+Z168+Z174+Z180+Z186+Z192+Z206+Z212+Z216+Z237+Z258+Z283+Z297+Z306+Z311+Z315+Z322+Z326+Z330+Z333+Z337+Z343+Z347+Z384+Z391+Z397)</f>
        <v>3822.6430000000005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136722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3882.7430000000004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3262.1956999999998</v>
      </c>
      <c r="E403" s="82"/>
      <c r="F403" s="84">
        <f>F398</f>
        <v>2880.6195999999995</v>
      </c>
      <c r="G403" s="82"/>
      <c r="H403" s="82"/>
      <c r="I403" s="82"/>
      <c r="J403" s="84">
        <f>J398</f>
        <v>0</v>
      </c>
      <c r="K403" s="83"/>
      <c r="L403" s="84">
        <f>L398</f>
        <v>60.100000000000009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4496.6348484</v>
      </c>
      <c r="R403" s="276"/>
      <c r="S403" s="84">
        <f>S398</f>
        <v>4556.7348484000004</v>
      </c>
      <c r="T403" s="83"/>
      <c r="U403" s="84">
        <f>U398</f>
        <v>60.100000000000009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3822.6430000000005</v>
      </c>
      <c r="AA403" s="276"/>
      <c r="AB403" s="84">
        <f>AB398</f>
        <v>3882.7430000000004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3</v>
      </c>
      <c r="Q407" s="18">
        <f>O407*P407</f>
        <v>810</v>
      </c>
      <c r="R407" s="92">
        <f>P407</f>
        <v>3</v>
      </c>
      <c r="S407" s="18">
        <f>L407+Q407</f>
        <v>810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17</v>
      </c>
      <c r="Q412" s="18">
        <f t="shared" si="512"/>
        <v>51</v>
      </c>
      <c r="R412" s="92">
        <f t="shared" si="513"/>
        <v>17</v>
      </c>
      <c r="S412" s="18">
        <f t="shared" si="514"/>
        <v>51</v>
      </c>
      <c r="T412" s="22"/>
      <c r="U412" s="18"/>
      <c r="V412" s="22"/>
      <c r="W412" s="18"/>
      <c r="X412" s="21">
        <v>3</v>
      </c>
      <c r="Y412" s="14"/>
      <c r="Z412" s="18">
        <f t="shared" si="515"/>
        <v>0</v>
      </c>
      <c r="AA412" s="14">
        <f t="shared" si="516"/>
        <v>0</v>
      </c>
      <c r="AB412" s="18">
        <f t="shared" si="517"/>
        <v>0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17</v>
      </c>
      <c r="Q413" s="18">
        <f t="shared" si="512"/>
        <v>59.5</v>
      </c>
      <c r="R413" s="92">
        <f t="shared" si="513"/>
        <v>17</v>
      </c>
      <c r="S413" s="18">
        <f t="shared" si="514"/>
        <v>59.5</v>
      </c>
      <c r="T413" s="22"/>
      <c r="U413" s="18"/>
      <c r="V413" s="22"/>
      <c r="W413" s="18"/>
      <c r="X413" s="21">
        <v>3.5</v>
      </c>
      <c r="Y413" s="14"/>
      <c r="Z413" s="18">
        <f t="shared" si="515"/>
        <v>0</v>
      </c>
      <c r="AA413" s="14">
        <f t="shared" si="516"/>
        <v>0</v>
      </c>
      <c r="AB413" s="18">
        <f t="shared" si="517"/>
        <v>0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3</v>
      </c>
      <c r="Q414" s="18">
        <f t="shared" si="512"/>
        <v>2.25</v>
      </c>
      <c r="R414" s="92">
        <f t="shared" si="513"/>
        <v>3</v>
      </c>
      <c r="S414" s="18">
        <f t="shared" si="514"/>
        <v>2.25</v>
      </c>
      <c r="T414" s="22"/>
      <c r="U414" s="18"/>
      <c r="V414" s="22"/>
      <c r="W414" s="18"/>
      <c r="X414" s="21">
        <v>0.75</v>
      </c>
      <c r="Y414" s="14"/>
      <c r="Z414" s="18">
        <f t="shared" si="515"/>
        <v>0</v>
      </c>
      <c r="AA414" s="14">
        <f t="shared" si="516"/>
        <v>0</v>
      </c>
      <c r="AB414" s="18">
        <f t="shared" si="517"/>
        <v>0</v>
      </c>
    </row>
    <row r="415" spans="1:28">
      <c r="A415" s="8">
        <f t="shared" si="518"/>
        <v>26.090000000000014</v>
      </c>
      <c r="B415" s="22" t="s">
        <v>34</v>
      </c>
      <c r="C415" s="17">
        <v>2</v>
      </c>
      <c r="D415" s="18">
        <v>1.8</v>
      </c>
      <c r="E415" s="17">
        <f>C415</f>
        <v>2</v>
      </c>
      <c r="F415" s="18">
        <f>D415</f>
        <v>1.8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11</v>
      </c>
      <c r="Q415" s="18">
        <f t="shared" si="512"/>
        <v>9.9</v>
      </c>
      <c r="R415" s="92">
        <f t="shared" si="513"/>
        <v>11</v>
      </c>
      <c r="S415" s="18">
        <f t="shared" si="514"/>
        <v>9.9</v>
      </c>
      <c r="T415" s="22"/>
      <c r="U415" s="18"/>
      <c r="V415" s="22"/>
      <c r="W415" s="18"/>
      <c r="X415" s="21">
        <v>0.9</v>
      </c>
      <c r="Y415" s="14">
        <v>11</v>
      </c>
      <c r="Z415" s="18">
        <f t="shared" si="515"/>
        <v>9.9</v>
      </c>
      <c r="AA415" s="14">
        <f t="shared" si="516"/>
        <v>11</v>
      </c>
      <c r="AB415" s="18">
        <f t="shared" si="517"/>
        <v>9.9</v>
      </c>
    </row>
    <row r="416" spans="1:28" s="50" customFormat="1">
      <c r="A416" s="46"/>
      <c r="B416" s="89" t="s">
        <v>282</v>
      </c>
      <c r="C416" s="83">
        <f>SUM(C407:C415)</f>
        <v>2</v>
      </c>
      <c r="D416" s="84">
        <f>SUM(D407:D415)</f>
        <v>1.8</v>
      </c>
      <c r="E416" s="83">
        <f>SUM(E407:E415)</f>
        <v>2</v>
      </c>
      <c r="F416" s="84">
        <f>SUM(F407:F415)</f>
        <v>1.8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932.65</v>
      </c>
      <c r="R416" s="276"/>
      <c r="S416" s="84">
        <f>SUM(S407:S415)</f>
        <v>932.65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9.9</v>
      </c>
      <c r="AA416" s="276"/>
      <c r="AB416" s="84">
        <f>SUM(AB407:AB415)</f>
        <v>9.9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1680</v>
      </c>
      <c r="D418" s="53">
        <v>302.39999999999998</v>
      </c>
      <c r="E418" s="17">
        <f t="shared" ref="E418:F439" si="520">C418</f>
        <v>1680</v>
      </c>
      <c r="F418" s="18">
        <f t="shared" si="520"/>
        <v>302.39999999999998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2040</v>
      </c>
      <c r="Q418" s="18">
        <f t="shared" ref="Q418:Q439" si="522">O418*P418</f>
        <v>367.2</v>
      </c>
      <c r="R418" s="92">
        <f t="shared" ref="R418:R439" si="523">P418</f>
        <v>2040</v>
      </c>
      <c r="S418" s="18">
        <f t="shared" ref="S418:S439" si="524">L418+Q418</f>
        <v>367.2</v>
      </c>
      <c r="T418" s="51"/>
      <c r="U418" s="53"/>
      <c r="V418" s="51"/>
      <c r="W418" s="53"/>
      <c r="X418" s="250">
        <v>0.18</v>
      </c>
      <c r="Y418" s="312">
        <v>1800</v>
      </c>
      <c r="Z418" s="18">
        <f t="shared" ref="Z418:Z439" si="525">X418*Y418</f>
        <v>324</v>
      </c>
      <c r="AA418" s="14">
        <f t="shared" ref="AA418:AA439" si="526">Y418</f>
        <v>1800</v>
      </c>
      <c r="AB418" s="18">
        <f t="shared" ref="AB418:AB439" si="527">U418+Z418</f>
        <v>324</v>
      </c>
    </row>
    <row r="419" spans="1:28">
      <c r="A419" s="206">
        <f>+A418+0.01</f>
        <v>26.110000000000003</v>
      </c>
      <c r="B419" s="51" t="s">
        <v>285</v>
      </c>
      <c r="C419" s="52">
        <v>1680</v>
      </c>
      <c r="D419" s="53">
        <v>20.16</v>
      </c>
      <c r="E419" s="17">
        <f t="shared" si="520"/>
        <v>1680</v>
      </c>
      <c r="F419" s="18">
        <f t="shared" si="520"/>
        <v>20.16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2040</v>
      </c>
      <c r="Q419" s="18">
        <f t="shared" si="522"/>
        <v>24.48</v>
      </c>
      <c r="R419" s="92">
        <f t="shared" si="523"/>
        <v>2040</v>
      </c>
      <c r="S419" s="18">
        <f t="shared" si="524"/>
        <v>24.48</v>
      </c>
      <c r="T419" s="51"/>
      <c r="U419" s="53"/>
      <c r="V419" s="51"/>
      <c r="W419" s="53"/>
      <c r="X419" s="250">
        <v>1.2E-2</v>
      </c>
      <c r="Y419" s="312">
        <v>1800</v>
      </c>
      <c r="Z419" s="18">
        <f t="shared" si="525"/>
        <v>21.6</v>
      </c>
      <c r="AA419" s="14">
        <f t="shared" si="526"/>
        <v>1800</v>
      </c>
      <c r="AB419" s="18">
        <f t="shared" si="527"/>
        <v>21.6</v>
      </c>
    </row>
    <row r="420" spans="1:28" ht="47.25">
      <c r="A420" s="206">
        <f>+A419+0.01</f>
        <v>26.120000000000005</v>
      </c>
      <c r="B420" s="51" t="s">
        <v>286</v>
      </c>
      <c r="C420" s="52">
        <v>1680</v>
      </c>
      <c r="D420" s="53">
        <v>16.8</v>
      </c>
      <c r="E420" s="17">
        <f t="shared" si="520"/>
        <v>1680</v>
      </c>
      <c r="F420" s="18">
        <f t="shared" si="520"/>
        <v>16.8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2040</v>
      </c>
      <c r="Q420" s="18">
        <f t="shared" si="522"/>
        <v>20.400000000000002</v>
      </c>
      <c r="R420" s="92">
        <f t="shared" si="523"/>
        <v>2040</v>
      </c>
      <c r="S420" s="18">
        <f t="shared" si="524"/>
        <v>20.400000000000002</v>
      </c>
      <c r="T420" s="51"/>
      <c r="U420" s="53"/>
      <c r="V420" s="51"/>
      <c r="W420" s="53"/>
      <c r="X420" s="250">
        <v>0.01</v>
      </c>
      <c r="Y420" s="312">
        <v>1800</v>
      </c>
      <c r="Z420" s="18">
        <f t="shared" si="525"/>
        <v>18</v>
      </c>
      <c r="AA420" s="14">
        <f t="shared" si="526"/>
        <v>1800</v>
      </c>
      <c r="AB420" s="18">
        <f t="shared" si="527"/>
        <v>18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14</v>
      </c>
      <c r="D422" s="18">
        <v>42</v>
      </c>
      <c r="E422" s="17">
        <f t="shared" si="520"/>
        <v>14</v>
      </c>
      <c r="F422" s="18">
        <f t="shared" si="520"/>
        <v>42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17</v>
      </c>
      <c r="Q422" s="18">
        <f t="shared" si="522"/>
        <v>51</v>
      </c>
      <c r="R422" s="92">
        <f t="shared" si="523"/>
        <v>17</v>
      </c>
      <c r="S422" s="18">
        <f t="shared" si="524"/>
        <v>51</v>
      </c>
      <c r="T422" s="22"/>
      <c r="U422" s="18"/>
      <c r="V422" s="22"/>
      <c r="W422" s="18"/>
      <c r="X422" s="21">
        <v>3</v>
      </c>
      <c r="Y422" s="14">
        <v>14</v>
      </c>
      <c r="Z422" s="18">
        <f t="shared" si="525"/>
        <v>42</v>
      </c>
      <c r="AA422" s="14">
        <f t="shared" si="526"/>
        <v>14</v>
      </c>
      <c r="AB422" s="18">
        <f t="shared" si="527"/>
        <v>42</v>
      </c>
    </row>
    <row r="423" spans="1:28" ht="31.5">
      <c r="A423" s="206" t="s">
        <v>43</v>
      </c>
      <c r="B423" s="22" t="s">
        <v>77</v>
      </c>
      <c r="C423" s="17">
        <v>14</v>
      </c>
      <c r="D423" s="18">
        <v>42</v>
      </c>
      <c r="E423" s="17">
        <f t="shared" si="520"/>
        <v>14</v>
      </c>
      <c r="F423" s="18">
        <f t="shared" si="520"/>
        <v>42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17</v>
      </c>
      <c r="Q423" s="18">
        <f t="shared" si="522"/>
        <v>51</v>
      </c>
      <c r="R423" s="92">
        <f t="shared" si="523"/>
        <v>17</v>
      </c>
      <c r="S423" s="18">
        <f t="shared" si="524"/>
        <v>51</v>
      </c>
      <c r="T423" s="22"/>
      <c r="U423" s="18"/>
      <c r="V423" s="22"/>
      <c r="W423" s="18"/>
      <c r="X423" s="21">
        <v>3</v>
      </c>
      <c r="Y423" s="14">
        <v>14</v>
      </c>
      <c r="Z423" s="18">
        <f t="shared" si="525"/>
        <v>42</v>
      </c>
      <c r="AA423" s="14">
        <f t="shared" si="526"/>
        <v>14</v>
      </c>
      <c r="AB423" s="18">
        <f t="shared" si="527"/>
        <v>42</v>
      </c>
    </row>
    <row r="424" spans="1:28" ht="31.5">
      <c r="A424" s="206" t="s">
        <v>45</v>
      </c>
      <c r="B424" s="22" t="s">
        <v>78</v>
      </c>
      <c r="C424" s="17">
        <v>14</v>
      </c>
      <c r="D424" s="18">
        <v>134.40000000000003</v>
      </c>
      <c r="E424" s="17">
        <f t="shared" si="520"/>
        <v>14</v>
      </c>
      <c r="F424" s="18">
        <f t="shared" si="520"/>
        <v>134.40000000000003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17</v>
      </c>
      <c r="Q424" s="18">
        <f t="shared" si="522"/>
        <v>163.19999999999999</v>
      </c>
      <c r="R424" s="92">
        <f t="shared" si="523"/>
        <v>17</v>
      </c>
      <c r="S424" s="18">
        <f t="shared" si="524"/>
        <v>163.19999999999999</v>
      </c>
      <c r="T424" s="22"/>
      <c r="U424" s="18"/>
      <c r="V424" s="22"/>
      <c r="W424" s="18"/>
      <c r="X424" s="21">
        <v>9.6</v>
      </c>
      <c r="Y424" s="14">
        <v>14</v>
      </c>
      <c r="Z424" s="18">
        <f t="shared" si="525"/>
        <v>134.4</v>
      </c>
      <c r="AA424" s="14">
        <f t="shared" si="526"/>
        <v>14</v>
      </c>
      <c r="AB424" s="18">
        <f t="shared" si="527"/>
        <v>134.4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14</v>
      </c>
      <c r="D426" s="18">
        <v>25.2</v>
      </c>
      <c r="E426" s="17">
        <f t="shared" si="520"/>
        <v>14</v>
      </c>
      <c r="F426" s="18">
        <f t="shared" si="520"/>
        <v>25.2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17</v>
      </c>
      <c r="Q426" s="18">
        <f t="shared" si="522"/>
        <v>30.6</v>
      </c>
      <c r="R426" s="92">
        <f t="shared" si="523"/>
        <v>17</v>
      </c>
      <c r="S426" s="18">
        <f t="shared" si="524"/>
        <v>30.6</v>
      </c>
      <c r="T426" s="22"/>
      <c r="U426" s="18"/>
      <c r="V426" s="22"/>
      <c r="W426" s="18"/>
      <c r="X426" s="21">
        <v>1.8</v>
      </c>
      <c r="Y426" s="14">
        <v>14</v>
      </c>
      <c r="Z426" s="18">
        <f t="shared" si="525"/>
        <v>25.2</v>
      </c>
      <c r="AA426" s="14">
        <f t="shared" si="526"/>
        <v>14</v>
      </c>
      <c r="AB426" s="18">
        <f t="shared" si="527"/>
        <v>25.2</v>
      </c>
    </row>
    <row r="427" spans="1:28" ht="31.5">
      <c r="A427" s="206" t="s">
        <v>51</v>
      </c>
      <c r="B427" s="22" t="s">
        <v>50</v>
      </c>
      <c r="C427" s="17">
        <v>14</v>
      </c>
      <c r="D427" s="18">
        <v>16.8</v>
      </c>
      <c r="E427" s="17">
        <f t="shared" si="520"/>
        <v>14</v>
      </c>
      <c r="F427" s="18">
        <f t="shared" si="520"/>
        <v>16.8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17</v>
      </c>
      <c r="Q427" s="18">
        <f t="shared" si="522"/>
        <v>20.399999999999999</v>
      </c>
      <c r="R427" s="92">
        <f t="shared" si="523"/>
        <v>17</v>
      </c>
      <c r="S427" s="18">
        <f t="shared" si="524"/>
        <v>20.399999999999999</v>
      </c>
      <c r="T427" s="22"/>
      <c r="U427" s="18"/>
      <c r="V427" s="22"/>
      <c r="W427" s="18"/>
      <c r="X427" s="21">
        <v>1.2</v>
      </c>
      <c r="Y427" s="14">
        <v>14</v>
      </c>
      <c r="Z427" s="18">
        <f t="shared" si="525"/>
        <v>16.8</v>
      </c>
      <c r="AA427" s="14">
        <f t="shared" si="526"/>
        <v>14</v>
      </c>
      <c r="AB427" s="18">
        <f t="shared" si="527"/>
        <v>16.8</v>
      </c>
    </row>
    <row r="428" spans="1:28" ht="47.25">
      <c r="A428" s="206" t="s">
        <v>53</v>
      </c>
      <c r="B428" s="22" t="s">
        <v>81</v>
      </c>
      <c r="C428" s="17">
        <v>14</v>
      </c>
      <c r="D428" s="18">
        <v>16.8</v>
      </c>
      <c r="E428" s="17">
        <f t="shared" si="520"/>
        <v>14</v>
      </c>
      <c r="F428" s="18">
        <f t="shared" si="520"/>
        <v>16.8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17</v>
      </c>
      <c r="Q428" s="18">
        <f t="shared" si="522"/>
        <v>20.399999999999999</v>
      </c>
      <c r="R428" s="92">
        <f t="shared" si="523"/>
        <v>17</v>
      </c>
      <c r="S428" s="18">
        <f t="shared" si="524"/>
        <v>20.399999999999999</v>
      </c>
      <c r="T428" s="22"/>
      <c r="U428" s="18"/>
      <c r="V428" s="22"/>
      <c r="W428" s="18"/>
      <c r="X428" s="21">
        <v>1.2</v>
      </c>
      <c r="Y428" s="14">
        <v>14</v>
      </c>
      <c r="Z428" s="18">
        <f t="shared" si="525"/>
        <v>16.8</v>
      </c>
      <c r="AA428" s="14">
        <f t="shared" si="526"/>
        <v>14</v>
      </c>
      <c r="AB428" s="18">
        <f t="shared" si="527"/>
        <v>16.8</v>
      </c>
    </row>
    <row r="429" spans="1:28" ht="47.25">
      <c r="A429" s="206" t="s">
        <v>82</v>
      </c>
      <c r="B429" s="22" t="s">
        <v>83</v>
      </c>
      <c r="C429" s="17">
        <v>14</v>
      </c>
      <c r="D429" s="18">
        <v>25.2</v>
      </c>
      <c r="E429" s="17">
        <f t="shared" si="520"/>
        <v>14</v>
      </c>
      <c r="F429" s="18">
        <f t="shared" si="520"/>
        <v>25.2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17</v>
      </c>
      <c r="Q429" s="18">
        <f t="shared" si="522"/>
        <v>30.6</v>
      </c>
      <c r="R429" s="92">
        <f t="shared" si="523"/>
        <v>17</v>
      </c>
      <c r="S429" s="18">
        <f t="shared" si="524"/>
        <v>30.6</v>
      </c>
      <c r="T429" s="22"/>
      <c r="U429" s="18"/>
      <c r="V429" s="22"/>
      <c r="W429" s="18"/>
      <c r="X429" s="21">
        <v>1.8</v>
      </c>
      <c r="Y429" s="14">
        <v>14</v>
      </c>
      <c r="Z429" s="18">
        <f t="shared" si="525"/>
        <v>25.2</v>
      </c>
      <c r="AA429" s="14">
        <f t="shared" si="526"/>
        <v>14</v>
      </c>
      <c r="AB429" s="18">
        <f t="shared" si="527"/>
        <v>25.2</v>
      </c>
    </row>
    <row r="430" spans="1:28" ht="31.5">
      <c r="A430" s="206">
        <v>26.14</v>
      </c>
      <c r="B430" s="51" t="s">
        <v>287</v>
      </c>
      <c r="C430" s="52">
        <v>1680</v>
      </c>
      <c r="D430" s="53">
        <v>16.8</v>
      </c>
      <c r="E430" s="17">
        <f t="shared" si="520"/>
        <v>1680</v>
      </c>
      <c r="F430" s="18">
        <f t="shared" si="520"/>
        <v>16.8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2040</v>
      </c>
      <c r="Q430" s="18">
        <f t="shared" si="522"/>
        <v>20.400000000000002</v>
      </c>
      <c r="R430" s="92">
        <f t="shared" si="523"/>
        <v>2040</v>
      </c>
      <c r="S430" s="18">
        <f t="shared" si="524"/>
        <v>20.400000000000002</v>
      </c>
      <c r="T430" s="51"/>
      <c r="U430" s="53"/>
      <c r="V430" s="51"/>
      <c r="W430" s="53"/>
      <c r="X430" s="250">
        <v>0.01</v>
      </c>
      <c r="Y430" s="312">
        <v>1800</v>
      </c>
      <c r="Z430" s="18">
        <f t="shared" si="525"/>
        <v>18</v>
      </c>
      <c r="AA430" s="14">
        <f t="shared" si="526"/>
        <v>1800</v>
      </c>
      <c r="AB430" s="18">
        <f t="shared" si="527"/>
        <v>18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1680</v>
      </c>
      <c r="D431" s="53">
        <v>16.8</v>
      </c>
      <c r="E431" s="17">
        <f t="shared" si="520"/>
        <v>1680</v>
      </c>
      <c r="F431" s="18">
        <f t="shared" si="520"/>
        <v>16.8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2040</v>
      </c>
      <c r="Q431" s="18">
        <f t="shared" si="522"/>
        <v>20.400000000000002</v>
      </c>
      <c r="R431" s="92">
        <f t="shared" si="523"/>
        <v>2040</v>
      </c>
      <c r="S431" s="18">
        <f t="shared" si="524"/>
        <v>20.400000000000002</v>
      </c>
      <c r="T431" s="51"/>
      <c r="U431" s="53"/>
      <c r="V431" s="51"/>
      <c r="W431" s="53"/>
      <c r="X431" s="250">
        <v>0.01</v>
      </c>
      <c r="Y431" s="312">
        <v>1800</v>
      </c>
      <c r="Z431" s="18">
        <f t="shared" si="525"/>
        <v>18</v>
      </c>
      <c r="AA431" s="14">
        <f t="shared" si="526"/>
        <v>1800</v>
      </c>
      <c r="AB431" s="18">
        <f t="shared" si="527"/>
        <v>18</v>
      </c>
    </row>
    <row r="432" spans="1:28" ht="31.5">
      <c r="A432" s="206">
        <f t="shared" si="528"/>
        <v>26.160000000000004</v>
      </c>
      <c r="B432" s="51" t="s">
        <v>289</v>
      </c>
      <c r="C432" s="52">
        <v>1680</v>
      </c>
      <c r="D432" s="53">
        <v>21</v>
      </c>
      <c r="E432" s="17">
        <f t="shared" si="520"/>
        <v>1680</v>
      </c>
      <c r="F432" s="18">
        <f t="shared" si="520"/>
        <v>21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2040</v>
      </c>
      <c r="Q432" s="18">
        <f t="shared" si="522"/>
        <v>25.5</v>
      </c>
      <c r="R432" s="92">
        <f t="shared" si="523"/>
        <v>2040</v>
      </c>
      <c r="S432" s="18">
        <f t="shared" si="524"/>
        <v>25.5</v>
      </c>
      <c r="T432" s="51"/>
      <c r="U432" s="53"/>
      <c r="V432" s="51"/>
      <c r="W432" s="53"/>
      <c r="X432" s="250">
        <v>1.2500000000000001E-2</v>
      </c>
      <c r="Y432" s="312">
        <v>1800</v>
      </c>
      <c r="Z432" s="18">
        <f t="shared" si="525"/>
        <v>22.5</v>
      </c>
      <c r="AA432" s="14">
        <f t="shared" si="526"/>
        <v>1800</v>
      </c>
      <c r="AB432" s="18">
        <f t="shared" si="527"/>
        <v>22.5</v>
      </c>
    </row>
    <row r="433" spans="1:28">
      <c r="A433" s="206">
        <f t="shared" si="528"/>
        <v>26.170000000000005</v>
      </c>
      <c r="B433" s="51" t="s">
        <v>290</v>
      </c>
      <c r="C433" s="52">
        <v>1680</v>
      </c>
      <c r="D433" s="53">
        <v>12.6</v>
      </c>
      <c r="E433" s="17">
        <f t="shared" si="520"/>
        <v>1680</v>
      </c>
      <c r="F433" s="18">
        <f t="shared" si="520"/>
        <v>12.6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2040</v>
      </c>
      <c r="Q433" s="18">
        <f t="shared" si="522"/>
        <v>15.299999999999999</v>
      </c>
      <c r="R433" s="92">
        <f t="shared" si="523"/>
        <v>2040</v>
      </c>
      <c r="S433" s="18">
        <f t="shared" si="524"/>
        <v>15.299999999999999</v>
      </c>
      <c r="T433" s="51"/>
      <c r="U433" s="53"/>
      <c r="V433" s="51"/>
      <c r="W433" s="53"/>
      <c r="X433" s="250">
        <v>7.4999999999999997E-3</v>
      </c>
      <c r="Y433" s="312">
        <v>1800</v>
      </c>
      <c r="Z433" s="18">
        <f t="shared" si="525"/>
        <v>13.5</v>
      </c>
      <c r="AA433" s="14">
        <f t="shared" si="526"/>
        <v>1800</v>
      </c>
      <c r="AB433" s="18">
        <f t="shared" si="527"/>
        <v>13.5</v>
      </c>
    </row>
    <row r="434" spans="1:28" ht="31.5">
      <c r="A434" s="206">
        <f t="shared" si="528"/>
        <v>26.180000000000007</v>
      </c>
      <c r="B434" s="51" t="s">
        <v>291</v>
      </c>
      <c r="C434" s="52">
        <v>1680</v>
      </c>
      <c r="D434" s="53">
        <v>12.6</v>
      </c>
      <c r="E434" s="17">
        <f t="shared" si="520"/>
        <v>1680</v>
      </c>
      <c r="F434" s="18">
        <f t="shared" si="520"/>
        <v>12.6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2040</v>
      </c>
      <c r="Q434" s="18">
        <f t="shared" si="522"/>
        <v>15.299999999999999</v>
      </c>
      <c r="R434" s="92">
        <f t="shared" si="523"/>
        <v>2040</v>
      </c>
      <c r="S434" s="18">
        <f t="shared" si="524"/>
        <v>15.299999999999999</v>
      </c>
      <c r="T434" s="51"/>
      <c r="U434" s="53"/>
      <c r="V434" s="51"/>
      <c r="W434" s="53"/>
      <c r="X434" s="250">
        <v>7.4999999999999997E-3</v>
      </c>
      <c r="Y434" s="312">
        <v>1800</v>
      </c>
      <c r="Z434" s="18">
        <f t="shared" si="525"/>
        <v>13.5</v>
      </c>
      <c r="AA434" s="14">
        <f t="shared" si="526"/>
        <v>1800</v>
      </c>
      <c r="AB434" s="18">
        <f t="shared" si="527"/>
        <v>13.5</v>
      </c>
    </row>
    <row r="435" spans="1:28" ht="31.5">
      <c r="A435" s="206">
        <f t="shared" si="528"/>
        <v>26.190000000000008</v>
      </c>
      <c r="B435" s="51" t="s">
        <v>292</v>
      </c>
      <c r="C435" s="52">
        <v>1680</v>
      </c>
      <c r="D435" s="53">
        <v>3.36</v>
      </c>
      <c r="E435" s="17">
        <f t="shared" si="520"/>
        <v>1680</v>
      </c>
      <c r="F435" s="18">
        <f t="shared" si="520"/>
        <v>3.36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2040</v>
      </c>
      <c r="Q435" s="18">
        <f t="shared" si="522"/>
        <v>4.08</v>
      </c>
      <c r="R435" s="92">
        <f t="shared" si="523"/>
        <v>2040</v>
      </c>
      <c r="S435" s="18">
        <f t="shared" si="524"/>
        <v>4.08</v>
      </c>
      <c r="T435" s="51"/>
      <c r="U435" s="53"/>
      <c r="V435" s="51"/>
      <c r="W435" s="53"/>
      <c r="X435" s="250">
        <v>2E-3</v>
      </c>
      <c r="Y435" s="312">
        <v>1800</v>
      </c>
      <c r="Z435" s="18">
        <f t="shared" si="525"/>
        <v>3.6</v>
      </c>
      <c r="AA435" s="14">
        <f t="shared" si="526"/>
        <v>1800</v>
      </c>
      <c r="AB435" s="18">
        <f t="shared" si="527"/>
        <v>3.6</v>
      </c>
    </row>
    <row r="436" spans="1:28" ht="31.5">
      <c r="A436" s="206">
        <f t="shared" si="528"/>
        <v>26.20000000000001</v>
      </c>
      <c r="B436" s="51" t="s">
        <v>293</v>
      </c>
      <c r="C436" s="52">
        <v>1680</v>
      </c>
      <c r="D436" s="53">
        <v>3.36</v>
      </c>
      <c r="E436" s="17">
        <f t="shared" si="520"/>
        <v>1680</v>
      </c>
      <c r="F436" s="18">
        <f t="shared" si="520"/>
        <v>3.36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2040</v>
      </c>
      <c r="Q436" s="18">
        <f t="shared" si="522"/>
        <v>4.08</v>
      </c>
      <c r="R436" s="92">
        <f t="shared" si="523"/>
        <v>2040</v>
      </c>
      <c r="S436" s="18">
        <f t="shared" si="524"/>
        <v>4.08</v>
      </c>
      <c r="T436" s="51"/>
      <c r="U436" s="53"/>
      <c r="V436" s="51"/>
      <c r="W436" s="53"/>
      <c r="X436" s="250">
        <v>2E-3</v>
      </c>
      <c r="Y436" s="312">
        <v>1800</v>
      </c>
      <c r="Z436" s="18">
        <f t="shared" si="525"/>
        <v>3.6</v>
      </c>
      <c r="AA436" s="14">
        <f t="shared" si="526"/>
        <v>1800</v>
      </c>
      <c r="AB436" s="18">
        <f t="shared" si="527"/>
        <v>3.6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3</v>
      </c>
      <c r="Q437" s="18">
        <f t="shared" si="522"/>
        <v>5.22</v>
      </c>
      <c r="R437" s="92">
        <f t="shared" si="523"/>
        <v>3</v>
      </c>
      <c r="S437" s="18">
        <f t="shared" si="524"/>
        <v>5.22</v>
      </c>
      <c r="T437" s="208"/>
      <c r="U437" s="210"/>
      <c r="V437" s="208"/>
      <c r="W437" s="210"/>
      <c r="X437" s="259">
        <v>1.74</v>
      </c>
      <c r="Y437" s="214"/>
      <c r="Z437" s="18">
        <f t="shared" si="525"/>
        <v>0</v>
      </c>
      <c r="AA437" s="14">
        <f t="shared" si="526"/>
        <v>0</v>
      </c>
      <c r="AB437" s="18">
        <f t="shared" si="527"/>
        <v>0</v>
      </c>
    </row>
    <row r="438" spans="1:28" ht="31.5">
      <c r="A438" s="206">
        <f t="shared" si="528"/>
        <v>26.220000000000013</v>
      </c>
      <c r="B438" s="51" t="s">
        <v>294</v>
      </c>
      <c r="C438" s="52">
        <v>1680</v>
      </c>
      <c r="D438" s="53">
        <v>8.4</v>
      </c>
      <c r="E438" s="17">
        <f t="shared" si="520"/>
        <v>1680</v>
      </c>
      <c r="F438" s="18">
        <f t="shared" si="520"/>
        <v>8.4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2040</v>
      </c>
      <c r="Q438" s="18">
        <f t="shared" si="522"/>
        <v>10.200000000000001</v>
      </c>
      <c r="R438" s="92">
        <f t="shared" si="523"/>
        <v>2040</v>
      </c>
      <c r="S438" s="18">
        <f t="shared" si="524"/>
        <v>10.200000000000001</v>
      </c>
      <c r="T438" s="51"/>
      <c r="U438" s="53"/>
      <c r="V438" s="51"/>
      <c r="W438" s="53"/>
      <c r="X438" s="250">
        <v>5.0000000000000001E-3</v>
      </c>
      <c r="Y438" s="312">
        <v>1800</v>
      </c>
      <c r="Z438" s="18">
        <f t="shared" si="525"/>
        <v>9</v>
      </c>
      <c r="AA438" s="14">
        <f t="shared" si="526"/>
        <v>1800</v>
      </c>
      <c r="AB438" s="18">
        <f t="shared" si="527"/>
        <v>9</v>
      </c>
    </row>
    <row r="439" spans="1:28" ht="31.5">
      <c r="A439" s="206">
        <f t="shared" si="528"/>
        <v>26.230000000000015</v>
      </c>
      <c r="B439" s="51" t="s">
        <v>93</v>
      </c>
      <c r="C439" s="52">
        <v>1680</v>
      </c>
      <c r="D439" s="53">
        <v>3.36</v>
      </c>
      <c r="E439" s="17">
        <f t="shared" si="520"/>
        <v>1680</v>
      </c>
      <c r="F439" s="18">
        <f t="shared" si="520"/>
        <v>3.36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2040</v>
      </c>
      <c r="Q439" s="18">
        <f t="shared" si="522"/>
        <v>4.08</v>
      </c>
      <c r="R439" s="92">
        <f t="shared" si="523"/>
        <v>2040</v>
      </c>
      <c r="S439" s="18">
        <f t="shared" si="524"/>
        <v>4.08</v>
      </c>
      <c r="T439" s="51"/>
      <c r="U439" s="53"/>
      <c r="V439" s="51"/>
      <c r="W439" s="53"/>
      <c r="X439" s="250">
        <v>2E-3</v>
      </c>
      <c r="Y439" s="312">
        <v>1800</v>
      </c>
      <c r="Z439" s="18">
        <f t="shared" si="525"/>
        <v>3.6</v>
      </c>
      <c r="AA439" s="14">
        <f t="shared" si="526"/>
        <v>1800</v>
      </c>
      <c r="AB439" s="18">
        <f t="shared" si="527"/>
        <v>3.6</v>
      </c>
    </row>
    <row r="440" spans="1:28" s="50" customFormat="1">
      <c r="A440" s="46"/>
      <c r="B440" s="89" t="s">
        <v>295</v>
      </c>
      <c r="C440" s="82"/>
      <c r="D440" s="84">
        <f>SUM(D418:D439)</f>
        <v>740.04</v>
      </c>
      <c r="E440" s="82"/>
      <c r="F440" s="84">
        <f>SUM(F418:F439)</f>
        <v>740.04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903.84</v>
      </c>
      <c r="R440" s="85"/>
      <c r="S440" s="84">
        <f>SUM(S418:S439)</f>
        <v>903.84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1800</v>
      </c>
      <c r="Z440" s="84">
        <f>SUM(Z418:Z439)</f>
        <v>771.30000000000007</v>
      </c>
      <c r="AA440" s="276"/>
      <c r="AB440" s="84">
        <f>SUM(AB418:AB439)</f>
        <v>771.30000000000007</v>
      </c>
    </row>
    <row r="441" spans="1:28" s="50" customFormat="1" ht="31.5">
      <c r="A441" s="46"/>
      <c r="B441" s="89" t="s">
        <v>296</v>
      </c>
      <c r="C441" s="82"/>
      <c r="D441" s="84">
        <f>D416+D440</f>
        <v>741.83999999999992</v>
      </c>
      <c r="E441" s="82"/>
      <c r="F441" s="84">
        <f>F416+F440</f>
        <v>741.83999999999992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1836.49</v>
      </c>
      <c r="R441" s="85"/>
      <c r="S441" s="84">
        <f>S416+S440</f>
        <v>1836.49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1800</v>
      </c>
      <c r="Z441" s="84">
        <f>Z416+Z440</f>
        <v>781.2</v>
      </c>
      <c r="AA441" s="276"/>
      <c r="AB441" s="84">
        <f>AB416+AB440</f>
        <v>781.2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741.83999999999992</v>
      </c>
      <c r="E514" s="228">
        <f t="shared" ref="E514" si="547">E440</f>
        <v>0</v>
      </c>
      <c r="F514" s="11">
        <f>F441</f>
        <v>741.83999999999992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1836.49</v>
      </c>
      <c r="R514" s="199">
        <f>R422</f>
        <v>17</v>
      </c>
      <c r="S514" s="11">
        <f>S441</f>
        <v>1836.49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1800</v>
      </c>
      <c r="Z514" s="11">
        <f>Z441</f>
        <v>781.2</v>
      </c>
      <c r="AA514" s="199">
        <f>AA422</f>
        <v>14</v>
      </c>
      <c r="AB514" s="11">
        <f>AB441</f>
        <v>781.2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741.83999999999992</v>
      </c>
      <c r="E515" s="228">
        <f t="shared" ref="E515" si="554">E514</f>
        <v>0</v>
      </c>
      <c r="F515" s="11">
        <f>F514</f>
        <v>741.83999999999992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1836.49</v>
      </c>
      <c r="R515" s="199">
        <f t="shared" ref="R515:U515" si="558">R514</f>
        <v>17</v>
      </c>
      <c r="S515" s="11">
        <f>S514</f>
        <v>1836.49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1800</v>
      </c>
      <c r="Z515" s="11">
        <f>Z514</f>
        <v>781.2</v>
      </c>
      <c r="AA515" s="199">
        <f t="shared" si="560"/>
        <v>14</v>
      </c>
      <c r="AB515" s="11">
        <f>AB514</f>
        <v>781.2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4004.0356999999995</v>
      </c>
      <c r="E516" s="228">
        <f t="shared" ref="E516" si="561">E515+E403</f>
        <v>0</v>
      </c>
      <c r="F516" s="11">
        <f>F403+F515</f>
        <v>3622.4595999999992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60.100000000000009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6333.1248483999998</v>
      </c>
      <c r="R516" s="199">
        <f t="shared" ref="R516:T516" si="565">R515+R403</f>
        <v>17</v>
      </c>
      <c r="S516" s="11">
        <f>S403+S515</f>
        <v>6393.2248484000002</v>
      </c>
      <c r="T516" s="228">
        <f t="shared" si="565"/>
        <v>0</v>
      </c>
      <c r="U516" s="11">
        <f>U403+U515</f>
        <v>60.100000000000009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1800</v>
      </c>
      <c r="Z516" s="11">
        <f>Z403+Z515</f>
        <v>4603.8430000000008</v>
      </c>
      <c r="AA516" s="199">
        <f t="shared" si="566"/>
        <v>14</v>
      </c>
      <c r="AB516" s="11">
        <f>AB403+AB515</f>
        <v>4663.9430000000002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Jagtial&amp;C&amp;"-,Bold"&amp;18Costing Sheets for AWP&amp;&amp;B 2017-18 - SSA-RTE&amp;R&amp;"-,Bold"&amp;20Annexure-XII(Rs. in lakh)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>
    <tabColor theme="5" tint="-0.249977111117893"/>
  </sheetPr>
  <dimension ref="A1:AC517"/>
  <sheetViews>
    <sheetView showZeros="0" zoomScale="70" zoomScaleNormal="70" zoomScaleSheetLayoutView="70" workbookViewId="0">
      <pane xSplit="2" ySplit="5" topLeftCell="N332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8.5703125" style="324" customWidth="1"/>
    <col min="26" max="26" width="12" style="232" customWidth="1"/>
    <col min="27" max="27" width="8.5703125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>
        <v>0</v>
      </c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>
        <v>0</v>
      </c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>
        <v>0</v>
      </c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>
        <v>0</v>
      </c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>
        <v>1</v>
      </c>
      <c r="Q113" s="18">
        <f t="shared" ref="Q113:Q115" si="109">O113*P113</f>
        <v>3</v>
      </c>
      <c r="R113" s="92">
        <f t="shared" si="103"/>
        <v>1</v>
      </c>
      <c r="S113" s="18">
        <f t="shared" ref="S113:S116" si="110">L113+Q113</f>
        <v>3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>
        <v>1</v>
      </c>
      <c r="Q114" s="18">
        <f t="shared" si="109"/>
        <v>3.5</v>
      </c>
      <c r="R114" s="92">
        <f t="shared" si="103"/>
        <v>1</v>
      </c>
      <c r="S114" s="18">
        <f t="shared" si="110"/>
        <v>3.5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>
        <v>1</v>
      </c>
      <c r="Q115" s="18">
        <f t="shared" si="109"/>
        <v>0.75</v>
      </c>
      <c r="R115" s="92">
        <f t="shared" si="103"/>
        <v>1</v>
      </c>
      <c r="S115" s="18">
        <f t="shared" si="110"/>
        <v>0.75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3</v>
      </c>
      <c r="Q117" s="79">
        <f t="shared" si="115"/>
        <v>7.25</v>
      </c>
      <c r="R117" s="291">
        <f t="shared" si="115"/>
        <v>3</v>
      </c>
      <c r="S117" s="79">
        <f t="shared" si="115"/>
        <v>7.25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>
        <v>1</v>
      </c>
      <c r="Q119" s="18">
        <f t="shared" ref="Q119:Q140" si="119">O119*P119</f>
        <v>18</v>
      </c>
      <c r="R119" s="92">
        <f t="shared" ref="R119:R140" si="120">P119</f>
        <v>1</v>
      </c>
      <c r="S119" s="18">
        <f t="shared" ref="S119:S140" si="121">L119+Q119</f>
        <v>18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>
        <v>1</v>
      </c>
      <c r="Q120" s="18">
        <f t="shared" si="119"/>
        <v>1.2</v>
      </c>
      <c r="R120" s="92">
        <f t="shared" si="120"/>
        <v>1</v>
      </c>
      <c r="S120" s="18">
        <f t="shared" si="121"/>
        <v>1.2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>
        <v>1</v>
      </c>
      <c r="Q121" s="18">
        <f t="shared" si="119"/>
        <v>1</v>
      </c>
      <c r="R121" s="92">
        <f t="shared" si="120"/>
        <v>1</v>
      </c>
      <c r="S121" s="18">
        <f t="shared" si="121"/>
        <v>1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>
        <v>1</v>
      </c>
      <c r="Q123" s="18">
        <f t="shared" si="119"/>
        <v>3</v>
      </c>
      <c r="R123" s="92">
        <f t="shared" si="120"/>
        <v>1</v>
      </c>
      <c r="S123" s="18">
        <f t="shared" si="121"/>
        <v>3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>
        <v>1</v>
      </c>
      <c r="Q124" s="18">
        <f t="shared" si="119"/>
        <v>3</v>
      </c>
      <c r="R124" s="92">
        <f t="shared" si="120"/>
        <v>1</v>
      </c>
      <c r="S124" s="18">
        <f t="shared" si="121"/>
        <v>3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>
        <v>1</v>
      </c>
      <c r="Q125" s="18">
        <f t="shared" si="119"/>
        <v>9.6000000000000014</v>
      </c>
      <c r="R125" s="92">
        <f t="shared" si="120"/>
        <v>1</v>
      </c>
      <c r="S125" s="18">
        <f t="shared" si="121"/>
        <v>9.6000000000000014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>
        <v>1</v>
      </c>
      <c r="Q126" s="18">
        <f t="shared" si="119"/>
        <v>2.88</v>
      </c>
      <c r="R126" s="92">
        <f t="shared" si="120"/>
        <v>1</v>
      </c>
      <c r="S126" s="18">
        <f t="shared" si="121"/>
        <v>2.88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>
        <v>1</v>
      </c>
      <c r="Q127" s="18">
        <f t="shared" si="119"/>
        <v>1.5</v>
      </c>
      <c r="R127" s="92">
        <f t="shared" si="120"/>
        <v>1</v>
      </c>
      <c r="S127" s="18">
        <f t="shared" si="121"/>
        <v>1.5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>
        <v>1</v>
      </c>
      <c r="Q128" s="18">
        <f t="shared" si="119"/>
        <v>1.2000000000000002</v>
      </c>
      <c r="R128" s="92">
        <f t="shared" si="120"/>
        <v>1</v>
      </c>
      <c r="S128" s="18">
        <f t="shared" si="121"/>
        <v>1.2000000000000002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>
        <v>1</v>
      </c>
      <c r="Q129" s="18">
        <f t="shared" si="119"/>
        <v>1.2000000000000002</v>
      </c>
      <c r="R129" s="92">
        <f t="shared" si="120"/>
        <v>1</v>
      </c>
      <c r="S129" s="18">
        <f t="shared" si="121"/>
        <v>1.2000000000000002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>
        <v>1</v>
      </c>
      <c r="Q130" s="18">
        <f t="shared" si="119"/>
        <v>1.7999999999999998</v>
      </c>
      <c r="R130" s="92">
        <f t="shared" si="120"/>
        <v>1</v>
      </c>
      <c r="S130" s="18">
        <f t="shared" si="121"/>
        <v>1.7999999999999998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>
        <v>1</v>
      </c>
      <c r="Q131" s="18">
        <f t="shared" si="119"/>
        <v>1</v>
      </c>
      <c r="R131" s="92">
        <f t="shared" si="120"/>
        <v>1</v>
      </c>
      <c r="S131" s="18">
        <f t="shared" si="121"/>
        <v>1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>
        <v>1</v>
      </c>
      <c r="Q132" s="18">
        <f t="shared" si="119"/>
        <v>1</v>
      </c>
      <c r="R132" s="92">
        <f t="shared" si="120"/>
        <v>1</v>
      </c>
      <c r="S132" s="18">
        <f t="shared" si="121"/>
        <v>1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>
        <v>1</v>
      </c>
      <c r="Q133" s="18">
        <f t="shared" si="119"/>
        <v>1.25</v>
      </c>
      <c r="R133" s="92">
        <f t="shared" si="120"/>
        <v>1</v>
      </c>
      <c r="S133" s="18">
        <f t="shared" si="121"/>
        <v>1.25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>
        <v>1</v>
      </c>
      <c r="Q134" s="18">
        <f t="shared" si="119"/>
        <v>0.75</v>
      </c>
      <c r="R134" s="92">
        <f t="shared" si="120"/>
        <v>1</v>
      </c>
      <c r="S134" s="18">
        <f t="shared" si="121"/>
        <v>0.75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>
        <v>1</v>
      </c>
      <c r="Q135" s="18">
        <f t="shared" si="119"/>
        <v>0.75</v>
      </c>
      <c r="R135" s="92">
        <f t="shared" si="120"/>
        <v>1</v>
      </c>
      <c r="S135" s="18">
        <f t="shared" si="121"/>
        <v>0.75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>
        <v>1</v>
      </c>
      <c r="Q136" s="18">
        <f t="shared" si="119"/>
        <v>0.2</v>
      </c>
      <c r="R136" s="92">
        <f t="shared" si="120"/>
        <v>1</v>
      </c>
      <c r="S136" s="18">
        <f t="shared" si="121"/>
        <v>0.2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>
        <v>1</v>
      </c>
      <c r="Q137" s="18">
        <f t="shared" si="119"/>
        <v>0.2</v>
      </c>
      <c r="R137" s="92">
        <f t="shared" si="120"/>
        <v>1</v>
      </c>
      <c r="S137" s="18">
        <f t="shared" si="121"/>
        <v>0.2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>
        <v>1</v>
      </c>
      <c r="Q139" s="18">
        <f t="shared" si="119"/>
        <v>0.5</v>
      </c>
      <c r="R139" s="92">
        <f t="shared" si="120"/>
        <v>1</v>
      </c>
      <c r="S139" s="18">
        <f t="shared" si="121"/>
        <v>0.5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>
        <v>1</v>
      </c>
      <c r="Q140" s="18">
        <f t="shared" si="119"/>
        <v>0.2</v>
      </c>
      <c r="R140" s="92">
        <f t="shared" si="120"/>
        <v>1</v>
      </c>
      <c r="S140" s="18">
        <f t="shared" si="121"/>
        <v>0.2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20</v>
      </c>
      <c r="Q141" s="84">
        <f t="shared" si="128"/>
        <v>50.230000000000011</v>
      </c>
      <c r="R141" s="276">
        <f t="shared" si="128"/>
        <v>20</v>
      </c>
      <c r="S141" s="84">
        <f t="shared" si="128"/>
        <v>50.230000000000011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23</v>
      </c>
      <c r="Q142" s="84">
        <f t="shared" si="133"/>
        <v>57.480000000000011</v>
      </c>
      <c r="R142" s="276">
        <f t="shared" si="133"/>
        <v>23</v>
      </c>
      <c r="S142" s="84">
        <f t="shared" si="133"/>
        <v>57.480000000000011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23</v>
      </c>
      <c r="Q143" s="84">
        <f t="shared" si="138"/>
        <v>57.480000000000011</v>
      </c>
      <c r="R143" s="276">
        <f t="shared" si="138"/>
        <v>23</v>
      </c>
      <c r="S143" s="84">
        <f t="shared" si="138"/>
        <v>57.480000000000011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456</v>
      </c>
      <c r="Q145" s="18">
        <f t="shared" ref="Q145:Q146" si="141">O145*P145</f>
        <v>13.68</v>
      </c>
      <c r="R145" s="92">
        <f t="shared" ref="R145:R146" si="142">P145</f>
        <v>456</v>
      </c>
      <c r="S145" s="18">
        <f t="shared" ref="S145:S146" si="143">L145+Q145</f>
        <v>13.68</v>
      </c>
      <c r="T145" s="16"/>
      <c r="U145" s="18"/>
      <c r="V145" s="16"/>
      <c r="W145" s="18"/>
      <c r="X145" s="21">
        <v>0.03</v>
      </c>
      <c r="Y145" s="14">
        <v>456</v>
      </c>
      <c r="Z145" s="18">
        <f t="shared" ref="Z145:Z146" si="144">X145*Y145</f>
        <v>13.68</v>
      </c>
      <c r="AA145" s="14">
        <f t="shared" ref="AA145:AA146" si="145">Y145</f>
        <v>456</v>
      </c>
      <c r="AB145" s="18">
        <f t="shared" ref="AB145:AB146" si="146">U145+Z145</f>
        <v>13.68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456</v>
      </c>
      <c r="Q147" s="84">
        <f t="shared" si="149"/>
        <v>13.68</v>
      </c>
      <c r="R147" s="276">
        <f t="shared" si="149"/>
        <v>456</v>
      </c>
      <c r="S147" s="84">
        <f t="shared" si="149"/>
        <v>13.68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456</v>
      </c>
      <c r="Z147" s="84">
        <f t="shared" si="151"/>
        <v>13.68</v>
      </c>
      <c r="AA147" s="276">
        <f t="shared" si="151"/>
        <v>456</v>
      </c>
      <c r="AB147" s="84">
        <f t="shared" si="151"/>
        <v>13.68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71</v>
      </c>
      <c r="D164" s="18">
        <f>C164*O164</f>
        <v>4.26</v>
      </c>
      <c r="E164" s="19">
        <v>36</v>
      </c>
      <c r="F164" s="18"/>
      <c r="G164" s="8">
        <f t="shared" ref="G164:H167" si="182">E164/C164*100</f>
        <v>50.704225352112672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236</v>
      </c>
      <c r="Q166" s="18">
        <f t="shared" si="183"/>
        <v>7.08</v>
      </c>
      <c r="R166" s="92">
        <f t="shared" si="184"/>
        <v>236</v>
      </c>
      <c r="S166" s="18">
        <f t="shared" si="185"/>
        <v>7.08</v>
      </c>
      <c r="T166" s="16"/>
      <c r="U166" s="18"/>
      <c r="V166" s="16"/>
      <c r="W166" s="18"/>
      <c r="X166" s="21">
        <v>0.03</v>
      </c>
      <c r="Y166" s="14">
        <v>236</v>
      </c>
      <c r="Z166" s="18">
        <f t="shared" si="186"/>
        <v>7.08</v>
      </c>
      <c r="AA166" s="14">
        <f t="shared" si="187"/>
        <v>236</v>
      </c>
      <c r="AB166" s="18">
        <f t="shared" si="188"/>
        <v>7.08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71</v>
      </c>
      <c r="D168" s="84">
        <f>SUM(D164:D167)</f>
        <v>4.26</v>
      </c>
      <c r="E168" s="83">
        <f>SUM(E164:E167)</f>
        <v>36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236</v>
      </c>
      <c r="Q168" s="84">
        <f t="shared" si="191"/>
        <v>7.08</v>
      </c>
      <c r="R168" s="276">
        <f t="shared" si="191"/>
        <v>236</v>
      </c>
      <c r="S168" s="84">
        <f t="shared" si="191"/>
        <v>7.08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236</v>
      </c>
      <c r="Z168" s="84">
        <f t="shared" si="193"/>
        <v>7.08</v>
      </c>
      <c r="AA168" s="276">
        <f t="shared" si="193"/>
        <v>236</v>
      </c>
      <c r="AB168" s="84">
        <f t="shared" si="193"/>
        <v>7.08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>
        <v>400</v>
      </c>
      <c r="D172" s="18">
        <f>C172*O172</f>
        <v>12</v>
      </c>
      <c r="E172" s="19">
        <v>400</v>
      </c>
      <c r="F172" s="18"/>
      <c r="G172" s="8">
        <f t="shared" si="194"/>
        <v>100</v>
      </c>
      <c r="H172" s="18">
        <f t="shared" si="194"/>
        <v>0</v>
      </c>
      <c r="I172" s="16"/>
      <c r="J172" s="20"/>
      <c r="K172" s="16"/>
      <c r="L172" s="18"/>
      <c r="M172" s="16"/>
      <c r="N172" s="18"/>
      <c r="O172" s="21">
        <v>0.03</v>
      </c>
      <c r="P172" s="92">
        <v>36</v>
      </c>
      <c r="Q172" s="18">
        <f t="shared" si="195"/>
        <v>1.08</v>
      </c>
      <c r="R172" s="92">
        <f t="shared" si="196"/>
        <v>36</v>
      </c>
      <c r="S172" s="18">
        <f t="shared" si="197"/>
        <v>1.08</v>
      </c>
      <c r="T172" s="16"/>
      <c r="U172" s="18"/>
      <c r="V172" s="16"/>
      <c r="W172" s="18"/>
      <c r="X172" s="21">
        <v>0.03</v>
      </c>
      <c r="Y172" s="14">
        <v>36</v>
      </c>
      <c r="Z172" s="18">
        <f t="shared" si="198"/>
        <v>1.08</v>
      </c>
      <c r="AA172" s="14">
        <f t="shared" si="199"/>
        <v>36</v>
      </c>
      <c r="AB172" s="18">
        <f t="shared" si="200"/>
        <v>1.08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400</v>
      </c>
      <c r="D174" s="84">
        <f>SUM(D170:D173)</f>
        <v>12</v>
      </c>
      <c r="E174" s="83">
        <f>SUM(E170:E173)</f>
        <v>400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36</v>
      </c>
      <c r="Q174" s="84">
        <f t="shared" si="203"/>
        <v>1.08</v>
      </c>
      <c r="R174" s="276">
        <f t="shared" si="203"/>
        <v>36</v>
      </c>
      <c r="S174" s="84">
        <f t="shared" si="203"/>
        <v>1.08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36</v>
      </c>
      <c r="Z174" s="84">
        <f t="shared" si="205"/>
        <v>1.08</v>
      </c>
      <c r="AA174" s="276">
        <f t="shared" si="205"/>
        <v>36</v>
      </c>
      <c r="AB174" s="84">
        <f t="shared" si="205"/>
        <v>1.08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74</v>
      </c>
      <c r="D176" s="18">
        <f>C176*O176</f>
        <v>4.4399999999999995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417</v>
      </c>
      <c r="Q176" s="18">
        <f t="shared" ref="Q176:Q179" si="207">O176*P176</f>
        <v>25.02</v>
      </c>
      <c r="R176" s="92">
        <f t="shared" ref="R176:R179" si="208">P176</f>
        <v>417</v>
      </c>
      <c r="S176" s="18">
        <f t="shared" ref="S176:S179" si="209">L176+Q176</f>
        <v>25.02</v>
      </c>
      <c r="T176" s="16"/>
      <c r="U176" s="18"/>
      <c r="V176" s="16"/>
      <c r="W176" s="18"/>
      <c r="X176" s="21">
        <v>0.06</v>
      </c>
      <c r="Y176" s="14">
        <v>417</v>
      </c>
      <c r="Z176" s="18">
        <f t="shared" ref="Z176:Z179" si="210">X176*Y176</f>
        <v>25.02</v>
      </c>
      <c r="AA176" s="14">
        <f t="shared" ref="AA176:AA179" si="211">Y176</f>
        <v>417</v>
      </c>
      <c r="AB176" s="18">
        <f t="shared" ref="AB176:AB179" si="212">U176+Z176</f>
        <v>25.02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74</v>
      </c>
      <c r="D180" s="84">
        <f>SUM(D176:D179)</f>
        <v>4.4399999999999995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417</v>
      </c>
      <c r="Q180" s="84">
        <f t="shared" si="215"/>
        <v>25.02</v>
      </c>
      <c r="R180" s="276">
        <f t="shared" si="215"/>
        <v>417</v>
      </c>
      <c r="S180" s="84">
        <f t="shared" si="215"/>
        <v>25.02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417</v>
      </c>
      <c r="Z180" s="84">
        <f t="shared" si="217"/>
        <v>25.02</v>
      </c>
      <c r="AA180" s="276">
        <f t="shared" si="217"/>
        <v>417</v>
      </c>
      <c r="AB180" s="84">
        <f t="shared" si="217"/>
        <v>25.02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>
        <v>35</v>
      </c>
      <c r="Q184" s="18">
        <f t="shared" si="219"/>
        <v>3.5</v>
      </c>
      <c r="R184" s="92">
        <f t="shared" si="220"/>
        <v>35</v>
      </c>
      <c r="S184" s="18">
        <f t="shared" si="221"/>
        <v>3.5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35</v>
      </c>
      <c r="Q186" s="84">
        <f t="shared" si="227"/>
        <v>3.5</v>
      </c>
      <c r="R186" s="276">
        <f t="shared" si="227"/>
        <v>35</v>
      </c>
      <c r="S186" s="84">
        <f t="shared" si="227"/>
        <v>3.5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>
        <v>546</v>
      </c>
      <c r="Q190" s="18">
        <f t="shared" si="231"/>
        <v>16.38</v>
      </c>
      <c r="R190" s="92">
        <f t="shared" si="232"/>
        <v>546</v>
      </c>
      <c r="S190" s="18">
        <f t="shared" si="233"/>
        <v>16.38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546</v>
      </c>
      <c r="Q192" s="84">
        <f t="shared" si="239"/>
        <v>16.38</v>
      </c>
      <c r="R192" s="276">
        <f t="shared" si="239"/>
        <v>546</v>
      </c>
      <c r="S192" s="84">
        <f t="shared" si="239"/>
        <v>16.38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545</v>
      </c>
      <c r="D193" s="84">
        <f>D156+D162+D168+D174+D180+D186+D192</f>
        <v>20.699999999999996</v>
      </c>
      <c r="E193" s="83">
        <f>E156+E162+E168+E174+E180+E186+E192</f>
        <v>436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1270</v>
      </c>
      <c r="Q193" s="84">
        <f t="shared" si="244"/>
        <v>53.06</v>
      </c>
      <c r="R193" s="276">
        <f t="shared" si="244"/>
        <v>1270</v>
      </c>
      <c r="S193" s="84">
        <f t="shared" si="244"/>
        <v>53.06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689</v>
      </c>
      <c r="Z193" s="84">
        <f t="shared" si="246"/>
        <v>33.18</v>
      </c>
      <c r="AA193" s="276">
        <f t="shared" si="246"/>
        <v>689</v>
      </c>
      <c r="AB193" s="84">
        <f t="shared" si="246"/>
        <v>33.18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7355</v>
      </c>
      <c r="Q197" s="212">
        <f t="shared" ref="Q197:Q205" si="248">O197*P197</f>
        <v>11.032500000000001</v>
      </c>
      <c r="R197" s="313">
        <f t="shared" ref="R197:R205" si="249">P197</f>
        <v>7355</v>
      </c>
      <c r="S197" s="212">
        <f t="shared" ref="S197:S205" si="250">L197+Q197</f>
        <v>11.032500000000001</v>
      </c>
      <c r="T197" s="335"/>
      <c r="U197" s="212"/>
      <c r="V197" s="335"/>
      <c r="W197" s="212"/>
      <c r="X197" s="338">
        <v>1.5E-3</v>
      </c>
      <c r="Y197" s="214">
        <v>7355</v>
      </c>
      <c r="Z197" s="212">
        <f t="shared" ref="Z197:Z205" si="251">X197*Y197</f>
        <v>11.032500000000001</v>
      </c>
      <c r="AA197" s="214">
        <f t="shared" ref="AA197:AA205" si="252">Y197</f>
        <v>7355</v>
      </c>
      <c r="AB197" s="212">
        <f t="shared" ref="AB197:AB205" si="253">U197+Z197</f>
        <v>11.032500000000001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7</v>
      </c>
      <c r="Q198" s="212">
        <f t="shared" si="248"/>
        <v>1.0500000000000001E-2</v>
      </c>
      <c r="R198" s="313">
        <f t="shared" si="249"/>
        <v>7</v>
      </c>
      <c r="S198" s="212">
        <f t="shared" si="250"/>
        <v>1.0500000000000001E-2</v>
      </c>
      <c r="T198" s="335"/>
      <c r="U198" s="212"/>
      <c r="V198" s="335"/>
      <c r="W198" s="212"/>
      <c r="X198" s="338">
        <v>1.5E-3</v>
      </c>
      <c r="Y198" s="214">
        <v>7</v>
      </c>
      <c r="Z198" s="212">
        <f t="shared" si="251"/>
        <v>1.0500000000000001E-2</v>
      </c>
      <c r="AA198" s="214">
        <f t="shared" si="252"/>
        <v>7</v>
      </c>
      <c r="AB198" s="212">
        <f t="shared" si="253"/>
        <v>1.0500000000000001E-2</v>
      </c>
    </row>
    <row r="199" spans="1:28" s="339" customFormat="1">
      <c r="A199" s="211"/>
      <c r="B199" s="335" t="s">
        <v>126</v>
      </c>
      <c r="C199" s="336">
        <v>4</v>
      </c>
      <c r="D199" s="212">
        <f>C199*0.0015</f>
        <v>6.0000000000000001E-3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5</v>
      </c>
      <c r="Q199" s="212">
        <f t="shared" si="248"/>
        <v>7.4999999999999997E-3</v>
      </c>
      <c r="R199" s="313">
        <f t="shared" si="249"/>
        <v>5</v>
      </c>
      <c r="S199" s="212">
        <f t="shared" si="250"/>
        <v>7.4999999999999997E-3</v>
      </c>
      <c r="T199" s="335"/>
      <c r="U199" s="212"/>
      <c r="V199" s="335"/>
      <c r="W199" s="212"/>
      <c r="X199" s="338">
        <v>1.5E-3</v>
      </c>
      <c r="Y199" s="214">
        <v>5</v>
      </c>
      <c r="Z199" s="212">
        <f t="shared" si="251"/>
        <v>7.4999999999999997E-3</v>
      </c>
      <c r="AA199" s="214">
        <f t="shared" si="252"/>
        <v>5</v>
      </c>
      <c r="AB199" s="212">
        <f t="shared" si="253"/>
        <v>7.4999999999999997E-3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10254</v>
      </c>
      <c r="Q200" s="212">
        <f t="shared" si="248"/>
        <v>15.381</v>
      </c>
      <c r="R200" s="313">
        <f t="shared" si="249"/>
        <v>10254</v>
      </c>
      <c r="S200" s="212">
        <f t="shared" si="250"/>
        <v>15.381</v>
      </c>
      <c r="T200" s="335"/>
      <c r="U200" s="212"/>
      <c r="V200" s="335"/>
      <c r="W200" s="212"/>
      <c r="X200" s="338">
        <v>1.5E-3</v>
      </c>
      <c r="Y200" s="214">
        <v>10254</v>
      </c>
      <c r="Z200" s="212">
        <f t="shared" si="251"/>
        <v>15.381</v>
      </c>
      <c r="AA200" s="214">
        <f t="shared" si="252"/>
        <v>10254</v>
      </c>
      <c r="AB200" s="212">
        <f t="shared" si="253"/>
        <v>15.381</v>
      </c>
    </row>
    <row r="201" spans="1:28" s="339" customFormat="1">
      <c r="A201" s="211"/>
      <c r="B201" s="335" t="s">
        <v>128</v>
      </c>
      <c r="C201" s="336">
        <v>26</v>
      </c>
      <c r="D201" s="212">
        <f>C201*0.0015</f>
        <v>3.9E-2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11</v>
      </c>
      <c r="Q201" s="212">
        <f t="shared" si="248"/>
        <v>1.6500000000000001E-2</v>
      </c>
      <c r="R201" s="313">
        <f t="shared" si="249"/>
        <v>11</v>
      </c>
      <c r="S201" s="212">
        <f t="shared" si="250"/>
        <v>1.6500000000000001E-2</v>
      </c>
      <c r="T201" s="335"/>
      <c r="U201" s="212"/>
      <c r="V201" s="335"/>
      <c r="W201" s="212"/>
      <c r="X201" s="338">
        <v>1.5E-3</v>
      </c>
      <c r="Y201" s="214">
        <v>11</v>
      </c>
      <c r="Z201" s="212">
        <f t="shared" si="251"/>
        <v>1.6500000000000001E-2</v>
      </c>
      <c r="AA201" s="214">
        <f t="shared" si="252"/>
        <v>11</v>
      </c>
      <c r="AB201" s="212">
        <f t="shared" si="253"/>
        <v>1.6500000000000001E-2</v>
      </c>
    </row>
    <row r="202" spans="1:28" s="339" customFormat="1">
      <c r="A202" s="211"/>
      <c r="B202" s="335" t="s">
        <v>129</v>
      </c>
      <c r="C202" s="336">
        <v>25</v>
      </c>
      <c r="D202" s="212">
        <f>C202*0.0015</f>
        <v>3.7499999999999999E-2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13</v>
      </c>
      <c r="Q202" s="212">
        <f t="shared" si="248"/>
        <v>1.95E-2</v>
      </c>
      <c r="R202" s="313">
        <f t="shared" si="249"/>
        <v>13</v>
      </c>
      <c r="S202" s="212">
        <f t="shared" si="250"/>
        <v>1.95E-2</v>
      </c>
      <c r="T202" s="335"/>
      <c r="U202" s="212"/>
      <c r="V202" s="335"/>
      <c r="W202" s="212"/>
      <c r="X202" s="338">
        <v>1.5E-3</v>
      </c>
      <c r="Y202" s="214">
        <v>13</v>
      </c>
      <c r="Z202" s="212">
        <f t="shared" si="251"/>
        <v>1.95E-2</v>
      </c>
      <c r="AA202" s="214">
        <f t="shared" si="252"/>
        <v>13</v>
      </c>
      <c r="AB202" s="212">
        <f t="shared" si="253"/>
        <v>1.95E-2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15704</v>
      </c>
      <c r="Q203" s="212">
        <f t="shared" si="248"/>
        <v>39.26</v>
      </c>
      <c r="R203" s="313">
        <f t="shared" si="249"/>
        <v>15704</v>
      </c>
      <c r="S203" s="212">
        <f t="shared" si="250"/>
        <v>39.26</v>
      </c>
      <c r="T203" s="335"/>
      <c r="U203" s="212"/>
      <c r="V203" s="335"/>
      <c r="W203" s="212"/>
      <c r="X203" s="338">
        <v>2.5000000000000001E-3</v>
      </c>
      <c r="Y203" s="214">
        <v>15704</v>
      </c>
      <c r="Z203" s="212">
        <f t="shared" si="251"/>
        <v>39.26</v>
      </c>
      <c r="AA203" s="214">
        <f t="shared" si="252"/>
        <v>15704</v>
      </c>
      <c r="AB203" s="212">
        <f t="shared" si="253"/>
        <v>39.26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66</v>
      </c>
      <c r="D204" s="212">
        <f>C204*0.0025</f>
        <v>0.16500000000000001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16</v>
      </c>
      <c r="Q204" s="212">
        <f t="shared" si="248"/>
        <v>0.04</v>
      </c>
      <c r="R204" s="313">
        <f t="shared" si="249"/>
        <v>16</v>
      </c>
      <c r="S204" s="212">
        <f t="shared" si="250"/>
        <v>0.04</v>
      </c>
      <c r="T204" s="335"/>
      <c r="U204" s="212"/>
      <c r="V204" s="335"/>
      <c r="W204" s="212"/>
      <c r="X204" s="338">
        <v>2.5000000000000001E-3</v>
      </c>
      <c r="Y204" s="214">
        <v>16</v>
      </c>
      <c r="Z204" s="212">
        <f t="shared" si="251"/>
        <v>0.04</v>
      </c>
      <c r="AA204" s="214">
        <f t="shared" si="252"/>
        <v>16</v>
      </c>
      <c r="AB204" s="212">
        <f t="shared" si="253"/>
        <v>0.04</v>
      </c>
    </row>
    <row r="205" spans="1:28">
      <c r="A205" s="8">
        <f>+A204+0.01</f>
        <v>7.0399999999999991</v>
      </c>
      <c r="B205" s="16" t="s">
        <v>132</v>
      </c>
      <c r="C205" s="17">
        <v>24</v>
      </c>
      <c r="D205" s="18">
        <f>C205*0.0025</f>
        <v>0.06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37</v>
      </c>
      <c r="Q205" s="18">
        <f t="shared" si="248"/>
        <v>9.2499999999999999E-2</v>
      </c>
      <c r="R205" s="92">
        <f t="shared" si="249"/>
        <v>37</v>
      </c>
      <c r="S205" s="18">
        <f t="shared" si="250"/>
        <v>9.2499999999999999E-2</v>
      </c>
      <c r="T205" s="16"/>
      <c r="U205" s="18"/>
      <c r="V205" s="16"/>
      <c r="W205" s="18"/>
      <c r="X205" s="21">
        <v>2.5000000000000001E-3</v>
      </c>
      <c r="Y205" s="14">
        <v>37</v>
      </c>
      <c r="Z205" s="18">
        <f t="shared" si="251"/>
        <v>9.2499999999999999E-2</v>
      </c>
      <c r="AA205" s="14">
        <f t="shared" si="252"/>
        <v>37</v>
      </c>
      <c r="AB205" s="18">
        <f t="shared" si="253"/>
        <v>9.2499999999999999E-2</v>
      </c>
    </row>
    <row r="206" spans="1:28" s="50" customFormat="1">
      <c r="A206" s="46"/>
      <c r="B206" s="82" t="s">
        <v>104</v>
      </c>
      <c r="C206" s="83">
        <f>SUM(C197:C205)</f>
        <v>145</v>
      </c>
      <c r="D206" s="84">
        <f>SUM(D197:D205)</f>
        <v>0.3075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33402</v>
      </c>
      <c r="Q206" s="84">
        <f t="shared" si="256"/>
        <v>65.86</v>
      </c>
      <c r="R206" s="276">
        <f t="shared" si="256"/>
        <v>33402</v>
      </c>
      <c r="S206" s="84">
        <f t="shared" si="256"/>
        <v>65.86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33402</v>
      </c>
      <c r="Z206" s="84">
        <f t="shared" si="258"/>
        <v>65.86</v>
      </c>
      <c r="AA206" s="276">
        <f t="shared" si="258"/>
        <v>33402</v>
      </c>
      <c r="AB206" s="84">
        <f t="shared" si="258"/>
        <v>65.86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18178</v>
      </c>
      <c r="D208" s="18">
        <v>72.712000000000003</v>
      </c>
      <c r="E208" s="17">
        <f>C208</f>
        <v>18178</v>
      </c>
      <c r="F208" s="18">
        <f>D208</f>
        <v>72.712000000000003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17137</v>
      </c>
      <c r="Q208" s="18">
        <f t="shared" ref="Q208:Q211" si="260">O208*P208</f>
        <v>68.548000000000002</v>
      </c>
      <c r="R208" s="92">
        <f t="shared" ref="R208:R211" si="261">P208</f>
        <v>17137</v>
      </c>
      <c r="S208" s="18">
        <f t="shared" ref="S208:S211" si="262">L208+Q208</f>
        <v>68.548000000000002</v>
      </c>
      <c r="T208" s="16"/>
      <c r="U208" s="18"/>
      <c r="V208" s="16"/>
      <c r="W208" s="18"/>
      <c r="X208" s="21">
        <v>4.0000000000000001E-3</v>
      </c>
      <c r="Y208" s="14">
        <v>17137</v>
      </c>
      <c r="Z208" s="18">
        <f t="shared" ref="Z208:Z211" si="263">X208*Y208</f>
        <v>68.548000000000002</v>
      </c>
      <c r="AA208" s="14">
        <f t="shared" ref="AA208:AA211" si="264">Y208</f>
        <v>17137</v>
      </c>
      <c r="AB208" s="18">
        <f t="shared" ref="AB208:AB211" si="265">U208+Z208</f>
        <v>68.548000000000002</v>
      </c>
    </row>
    <row r="209" spans="1:28">
      <c r="A209" s="8">
        <f>+A208+0.01</f>
        <v>8.02</v>
      </c>
      <c r="B209" s="16" t="s">
        <v>135</v>
      </c>
      <c r="C209" s="17">
        <v>4464</v>
      </c>
      <c r="D209" s="18">
        <v>17.856000000000002</v>
      </c>
      <c r="E209" s="17">
        <f t="shared" ref="E209:F211" si="266">C209</f>
        <v>4464</v>
      </c>
      <c r="F209" s="18">
        <f t="shared" si="266"/>
        <v>17.856000000000002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4520</v>
      </c>
      <c r="Q209" s="18">
        <f t="shared" si="260"/>
        <v>18.080000000000002</v>
      </c>
      <c r="R209" s="92">
        <f t="shared" si="261"/>
        <v>4520</v>
      </c>
      <c r="S209" s="18">
        <f t="shared" si="262"/>
        <v>18.080000000000002</v>
      </c>
      <c r="T209" s="16"/>
      <c r="U209" s="18"/>
      <c r="V209" s="16"/>
      <c r="W209" s="18"/>
      <c r="X209" s="21">
        <v>4.0000000000000001E-3</v>
      </c>
      <c r="Y209" s="14">
        <v>4520</v>
      </c>
      <c r="Z209" s="18">
        <f t="shared" si="263"/>
        <v>18.080000000000002</v>
      </c>
      <c r="AA209" s="14">
        <f t="shared" si="264"/>
        <v>4520</v>
      </c>
      <c r="AB209" s="18">
        <f t="shared" si="265"/>
        <v>18.080000000000002</v>
      </c>
    </row>
    <row r="210" spans="1:28">
      <c r="A210" s="8">
        <f>+A209+0.01</f>
        <v>8.0299999999999994</v>
      </c>
      <c r="B210" s="16" t="s">
        <v>136</v>
      </c>
      <c r="C210" s="17">
        <v>1066</v>
      </c>
      <c r="D210" s="18">
        <v>4.2640000000000002</v>
      </c>
      <c r="E210" s="17">
        <f t="shared" si="266"/>
        <v>1066</v>
      </c>
      <c r="F210" s="18">
        <f t="shared" si="266"/>
        <v>4.2640000000000002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686</v>
      </c>
      <c r="Q210" s="18">
        <f t="shared" si="260"/>
        <v>2.7440000000000002</v>
      </c>
      <c r="R210" s="92">
        <f t="shared" si="261"/>
        <v>686</v>
      </c>
      <c r="S210" s="18">
        <f t="shared" si="262"/>
        <v>2.7440000000000002</v>
      </c>
      <c r="T210" s="16"/>
      <c r="U210" s="18"/>
      <c r="V210" s="16"/>
      <c r="W210" s="18"/>
      <c r="X210" s="21">
        <v>4.0000000000000001E-3</v>
      </c>
      <c r="Y210" s="14">
        <v>686</v>
      </c>
      <c r="Z210" s="18">
        <f t="shared" si="263"/>
        <v>2.7440000000000002</v>
      </c>
      <c r="AA210" s="14">
        <f t="shared" si="264"/>
        <v>686</v>
      </c>
      <c r="AB210" s="18">
        <f t="shared" si="265"/>
        <v>2.7440000000000002</v>
      </c>
    </row>
    <row r="211" spans="1:28">
      <c r="A211" s="8">
        <f>+A210+0.01</f>
        <v>8.0399999999999991</v>
      </c>
      <c r="B211" s="16" t="s">
        <v>137</v>
      </c>
      <c r="C211" s="17">
        <v>10001</v>
      </c>
      <c r="D211" s="18">
        <v>40.003999999999998</v>
      </c>
      <c r="E211" s="17">
        <f t="shared" si="266"/>
        <v>10001</v>
      </c>
      <c r="F211" s="18">
        <f t="shared" si="266"/>
        <v>40.003999999999998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10616</v>
      </c>
      <c r="Q211" s="18">
        <f t="shared" si="260"/>
        <v>42.463999999999999</v>
      </c>
      <c r="R211" s="92">
        <f t="shared" si="261"/>
        <v>10616</v>
      </c>
      <c r="S211" s="18">
        <f t="shared" si="262"/>
        <v>42.463999999999999</v>
      </c>
      <c r="T211" s="16"/>
      <c r="U211" s="18"/>
      <c r="V211" s="16"/>
      <c r="W211" s="18"/>
      <c r="X211" s="21">
        <v>4.0000000000000001E-3</v>
      </c>
      <c r="Y211" s="14">
        <v>10616</v>
      </c>
      <c r="Z211" s="18">
        <f t="shared" si="263"/>
        <v>42.463999999999999</v>
      </c>
      <c r="AA211" s="14">
        <f t="shared" si="264"/>
        <v>10616</v>
      </c>
      <c r="AB211" s="18">
        <f t="shared" si="265"/>
        <v>42.463999999999999</v>
      </c>
    </row>
    <row r="212" spans="1:28" s="50" customFormat="1">
      <c r="A212" s="46"/>
      <c r="B212" s="82" t="s">
        <v>106</v>
      </c>
      <c r="C212" s="83">
        <f>SUM(C208:C211)</f>
        <v>33709</v>
      </c>
      <c r="D212" s="84">
        <f>SUM(D208:D211)</f>
        <v>134.83600000000001</v>
      </c>
      <c r="E212" s="83">
        <f>SUM(E208:E211)</f>
        <v>33709</v>
      </c>
      <c r="F212" s="84">
        <f>SUM(F208:F211)</f>
        <v>134.83600000000001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32959</v>
      </c>
      <c r="Q212" s="84">
        <f t="shared" si="269"/>
        <v>131.83600000000001</v>
      </c>
      <c r="R212" s="276">
        <f t="shared" si="269"/>
        <v>32959</v>
      </c>
      <c r="S212" s="84">
        <f t="shared" si="269"/>
        <v>131.83600000000001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32959</v>
      </c>
      <c r="Z212" s="84">
        <f>SUM(Z208:Z211)</f>
        <v>131.83600000000001</v>
      </c>
      <c r="AA212" s="276">
        <f>SUM(AA208:AA211)</f>
        <v>32959</v>
      </c>
      <c r="AB212" s="84">
        <f>SUM(AB208:AB211)</f>
        <v>131.83600000000001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3</v>
      </c>
      <c r="D241" s="164">
        <f>C241*0.429*12</f>
        <v>15.443999999999999</v>
      </c>
      <c r="E241" s="163">
        <f>C241</f>
        <v>3</v>
      </c>
      <c r="F241" s="164">
        <f>D241</f>
        <v>15.443999999999999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3</v>
      </c>
      <c r="Q241" s="18">
        <f t="shared" ref="Q241:Q254" si="299">O241*P241*12</f>
        <v>16.416</v>
      </c>
      <c r="R241" s="92">
        <f t="shared" ref="R241:R257" si="300">P241</f>
        <v>3</v>
      </c>
      <c r="S241" s="18">
        <f t="shared" ref="S241:S257" si="301">L241+Q241</f>
        <v>16.416</v>
      </c>
      <c r="T241" s="162"/>
      <c r="U241" s="164"/>
      <c r="V241" s="162"/>
      <c r="W241" s="164"/>
      <c r="X241" s="166">
        <v>0.45600000000000002</v>
      </c>
      <c r="Y241" s="331">
        <v>3</v>
      </c>
      <c r="Z241" s="121">
        <f>X241*Y241*12</f>
        <v>16.416</v>
      </c>
      <c r="AA241" s="321">
        <f>Y241</f>
        <v>3</v>
      </c>
      <c r="AB241" s="121">
        <f>U241+Z241</f>
        <v>16.416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77</v>
      </c>
      <c r="D246" s="176">
        <f>C246*0.6006*12</f>
        <v>554.95440000000008</v>
      </c>
      <c r="E246" s="163">
        <f t="shared" ref="E246:E248" si="309">C246</f>
        <v>77</v>
      </c>
      <c r="F246" s="164">
        <f t="shared" ref="F246:F248" si="310">D246</f>
        <v>554.95440000000008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77</v>
      </c>
      <c r="Q246" s="18">
        <f t="shared" si="299"/>
        <v>590.43600000000004</v>
      </c>
      <c r="R246" s="92">
        <f t="shared" si="300"/>
        <v>77</v>
      </c>
      <c r="S246" s="18">
        <f t="shared" si="301"/>
        <v>590.43600000000004</v>
      </c>
      <c r="T246" s="174"/>
      <c r="U246" s="176"/>
      <c r="V246" s="174"/>
      <c r="W246" s="176"/>
      <c r="X246" s="177">
        <v>0.63900000000000001</v>
      </c>
      <c r="Y246" s="278">
        <v>77</v>
      </c>
      <c r="Z246" s="121">
        <f t="shared" ref="Z246:Z254" si="311">X246*Y246*12</f>
        <v>590.43600000000004</v>
      </c>
      <c r="AA246" s="321">
        <f t="shared" si="306"/>
        <v>77</v>
      </c>
      <c r="AB246" s="121">
        <f t="shared" ref="AB246:AB257" si="312">U246+Z246</f>
        <v>590.43600000000004</v>
      </c>
    </row>
    <row r="247" spans="1:28" s="125" customFormat="1">
      <c r="A247" s="118"/>
      <c r="B247" s="174" t="s">
        <v>151</v>
      </c>
      <c r="C247" s="175">
        <f t="shared" si="308"/>
        <v>79</v>
      </c>
      <c r="D247" s="176">
        <f t="shared" ref="D247:D248" si="313">C247*0.6006*12</f>
        <v>569.36879999999996</v>
      </c>
      <c r="E247" s="163">
        <f t="shared" si="309"/>
        <v>79</v>
      </c>
      <c r="F247" s="164">
        <f t="shared" si="310"/>
        <v>569.36879999999996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79</v>
      </c>
      <c r="Q247" s="18">
        <f t="shared" si="299"/>
        <v>605.77200000000005</v>
      </c>
      <c r="R247" s="92">
        <f t="shared" si="300"/>
        <v>79</v>
      </c>
      <c r="S247" s="18">
        <f t="shared" si="301"/>
        <v>605.77200000000005</v>
      </c>
      <c r="T247" s="174"/>
      <c r="U247" s="176"/>
      <c r="V247" s="174"/>
      <c r="W247" s="176"/>
      <c r="X247" s="177">
        <v>0.63900000000000001</v>
      </c>
      <c r="Y247" s="278">
        <v>79</v>
      </c>
      <c r="Z247" s="121">
        <f t="shared" si="311"/>
        <v>605.77200000000005</v>
      </c>
      <c r="AA247" s="321">
        <f t="shared" si="306"/>
        <v>79</v>
      </c>
      <c r="AB247" s="121">
        <f t="shared" si="312"/>
        <v>605.77200000000005</v>
      </c>
    </row>
    <row r="248" spans="1:28" s="125" customFormat="1">
      <c r="A248" s="118"/>
      <c r="B248" s="174" t="s">
        <v>152</v>
      </c>
      <c r="C248" s="175">
        <f t="shared" si="308"/>
        <v>79</v>
      </c>
      <c r="D248" s="176">
        <f t="shared" si="313"/>
        <v>569.36879999999996</v>
      </c>
      <c r="E248" s="163">
        <f t="shared" si="309"/>
        <v>79</v>
      </c>
      <c r="F248" s="164">
        <f t="shared" si="310"/>
        <v>569.36879999999996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79</v>
      </c>
      <c r="Q248" s="18">
        <f t="shared" si="299"/>
        <v>605.77200000000005</v>
      </c>
      <c r="R248" s="92">
        <f t="shared" si="300"/>
        <v>79</v>
      </c>
      <c r="S248" s="18">
        <f t="shared" si="301"/>
        <v>605.77200000000005</v>
      </c>
      <c r="T248" s="174"/>
      <c r="U248" s="176"/>
      <c r="V248" s="174"/>
      <c r="W248" s="176"/>
      <c r="X248" s="177">
        <v>0.63900000000000001</v>
      </c>
      <c r="Y248" s="278">
        <v>79</v>
      </c>
      <c r="Z248" s="121">
        <f t="shared" si="311"/>
        <v>605.77200000000005</v>
      </c>
      <c r="AA248" s="321">
        <f t="shared" si="306"/>
        <v>79</v>
      </c>
      <c r="AB248" s="121">
        <f t="shared" si="312"/>
        <v>605.77200000000005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49</v>
      </c>
      <c r="D255" s="176">
        <f>C255*0.12*10</f>
        <v>58.8</v>
      </c>
      <c r="E255" s="163">
        <f t="shared" ref="E255:E257" si="314">C255</f>
        <v>49</v>
      </c>
      <c r="F255" s="164">
        <f t="shared" ref="F255:F257" si="315">D255</f>
        <v>58.8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49</v>
      </c>
      <c r="Q255" s="18">
        <f>O255*P255*10</f>
        <v>58.8</v>
      </c>
      <c r="R255" s="92">
        <f t="shared" si="300"/>
        <v>49</v>
      </c>
      <c r="S255" s="18">
        <f t="shared" si="301"/>
        <v>58.8</v>
      </c>
      <c r="T255" s="178"/>
      <c r="U255" s="176"/>
      <c r="V255" s="178"/>
      <c r="W255" s="176"/>
      <c r="X255" s="177">
        <v>0.12</v>
      </c>
      <c r="Y255" s="278">
        <v>49</v>
      </c>
      <c r="Z255" s="18">
        <f t="shared" ref="Z255:Z257" si="316">X255*Y255*10</f>
        <v>58.8</v>
      </c>
      <c r="AA255" s="321">
        <f t="shared" si="306"/>
        <v>49</v>
      </c>
      <c r="AB255" s="121">
        <f t="shared" si="312"/>
        <v>58.8</v>
      </c>
    </row>
    <row r="256" spans="1:28" s="125" customFormat="1">
      <c r="A256" s="118"/>
      <c r="B256" s="178" t="s">
        <v>157</v>
      </c>
      <c r="C256" s="175">
        <f t="shared" ref="C256:C257" si="317">P256</f>
        <v>65</v>
      </c>
      <c r="D256" s="176">
        <f t="shared" ref="D256:D257" si="318">C256*0.12*10</f>
        <v>78</v>
      </c>
      <c r="E256" s="163">
        <f t="shared" si="314"/>
        <v>65</v>
      </c>
      <c r="F256" s="164">
        <f t="shared" si="315"/>
        <v>78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65</v>
      </c>
      <c r="Q256" s="18">
        <f>O256*P256*10</f>
        <v>78</v>
      </c>
      <c r="R256" s="92">
        <f t="shared" si="300"/>
        <v>65</v>
      </c>
      <c r="S256" s="18">
        <f t="shared" si="301"/>
        <v>78</v>
      </c>
      <c r="T256" s="178"/>
      <c r="U256" s="176"/>
      <c r="V256" s="178"/>
      <c r="W256" s="176"/>
      <c r="X256" s="177">
        <v>0.12</v>
      </c>
      <c r="Y256" s="278">
        <v>65</v>
      </c>
      <c r="Z256" s="18">
        <f t="shared" si="316"/>
        <v>78</v>
      </c>
      <c r="AA256" s="321">
        <f t="shared" si="306"/>
        <v>65</v>
      </c>
      <c r="AB256" s="121">
        <f t="shared" si="312"/>
        <v>78</v>
      </c>
    </row>
    <row r="257" spans="1:28" s="125" customFormat="1">
      <c r="A257" s="118"/>
      <c r="B257" s="178" t="s">
        <v>167</v>
      </c>
      <c r="C257" s="175">
        <f t="shared" si="317"/>
        <v>56</v>
      </c>
      <c r="D257" s="176">
        <f t="shared" si="318"/>
        <v>67.2</v>
      </c>
      <c r="E257" s="163">
        <f t="shared" si="314"/>
        <v>56</v>
      </c>
      <c r="F257" s="164">
        <f t="shared" si="315"/>
        <v>67.2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56</v>
      </c>
      <c r="Q257" s="18">
        <f>O257*P257*10</f>
        <v>67.2</v>
      </c>
      <c r="R257" s="92">
        <f t="shared" si="300"/>
        <v>56</v>
      </c>
      <c r="S257" s="18">
        <f t="shared" si="301"/>
        <v>67.2</v>
      </c>
      <c r="T257" s="178"/>
      <c r="U257" s="176"/>
      <c r="V257" s="178"/>
      <c r="W257" s="176"/>
      <c r="X257" s="177">
        <v>0.12</v>
      </c>
      <c r="Y257" s="278">
        <v>56</v>
      </c>
      <c r="Z257" s="18">
        <f t="shared" si="316"/>
        <v>67.2</v>
      </c>
      <c r="AA257" s="321">
        <f t="shared" si="306"/>
        <v>56</v>
      </c>
      <c r="AB257" s="121">
        <f t="shared" si="312"/>
        <v>67.2</v>
      </c>
    </row>
    <row r="258" spans="1:28" s="50" customFormat="1">
      <c r="A258" s="179"/>
      <c r="B258" s="159" t="s">
        <v>106</v>
      </c>
      <c r="C258" s="160">
        <f>SUM(C241:C257)</f>
        <v>408</v>
      </c>
      <c r="D258" s="161">
        <f>SUM(D241:D257)</f>
        <v>1913.136</v>
      </c>
      <c r="E258" s="160">
        <f>SUM(E241:E257)</f>
        <v>408</v>
      </c>
      <c r="F258" s="161">
        <f>SUM(F241:F257)</f>
        <v>1913.136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408</v>
      </c>
      <c r="Q258" s="161">
        <f t="shared" si="321"/>
        <v>2022.3960000000002</v>
      </c>
      <c r="R258" s="301">
        <f t="shared" si="321"/>
        <v>408</v>
      </c>
      <c r="S258" s="161">
        <f t="shared" si="321"/>
        <v>2022.3960000000002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408</v>
      </c>
      <c r="Z258" s="161">
        <f t="shared" si="323"/>
        <v>2022.3960000000002</v>
      </c>
      <c r="AA258" s="301">
        <f t="shared" si="323"/>
        <v>408</v>
      </c>
      <c r="AB258" s="161">
        <f t="shared" si="323"/>
        <v>2022.3960000000002</v>
      </c>
    </row>
    <row r="259" spans="1:28" s="50" customFormat="1">
      <c r="A259" s="179"/>
      <c r="B259" s="180" t="s">
        <v>10</v>
      </c>
      <c r="C259" s="181">
        <f>C258</f>
        <v>408</v>
      </c>
      <c r="D259" s="182">
        <f>D258</f>
        <v>1913.136</v>
      </c>
      <c r="E259" s="181">
        <f>E258</f>
        <v>408</v>
      </c>
      <c r="F259" s="182">
        <f>F258</f>
        <v>1913.136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408</v>
      </c>
      <c r="Q259" s="182">
        <f t="shared" si="326"/>
        <v>2022.3960000000002</v>
      </c>
      <c r="R259" s="304">
        <f t="shared" si="326"/>
        <v>408</v>
      </c>
      <c r="S259" s="182">
        <f t="shared" si="326"/>
        <v>2022.3960000000002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408</v>
      </c>
      <c r="Z259" s="182">
        <f t="shared" si="328"/>
        <v>2022.3960000000002</v>
      </c>
      <c r="AA259" s="304">
        <f t="shared" si="328"/>
        <v>408</v>
      </c>
      <c r="AB259" s="182">
        <f t="shared" si="328"/>
        <v>2022.3960000000002</v>
      </c>
    </row>
    <row r="260" spans="1:28" s="50" customFormat="1">
      <c r="A260" s="179"/>
      <c r="B260" s="180" t="s">
        <v>168</v>
      </c>
      <c r="C260" s="181">
        <f>C238+C259</f>
        <v>408</v>
      </c>
      <c r="D260" s="182">
        <f>D238+D259</f>
        <v>1913.136</v>
      </c>
      <c r="E260" s="181">
        <f>E238+E259</f>
        <v>408</v>
      </c>
      <c r="F260" s="182">
        <f>F238+F259</f>
        <v>1913.136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408</v>
      </c>
      <c r="Q260" s="182">
        <f t="shared" si="331"/>
        <v>2022.3960000000002</v>
      </c>
      <c r="R260" s="304">
        <f t="shared" si="331"/>
        <v>408</v>
      </c>
      <c r="S260" s="182">
        <f t="shared" si="331"/>
        <v>2022.3960000000002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408</v>
      </c>
      <c r="Z260" s="182">
        <f t="shared" si="333"/>
        <v>2022.3960000000002</v>
      </c>
      <c r="AA260" s="304">
        <f t="shared" si="333"/>
        <v>408</v>
      </c>
      <c r="AB260" s="182">
        <f t="shared" si="333"/>
        <v>2022.3960000000002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558</v>
      </c>
      <c r="D264" s="18">
        <v>3.9060000000000001</v>
      </c>
      <c r="E264" s="19">
        <v>519</v>
      </c>
      <c r="F264" s="18">
        <v>3.63</v>
      </c>
      <c r="G264" s="241">
        <f t="shared" ref="G264:G270" si="334">E264/C264*100</f>
        <v>93.010752688172033</v>
      </c>
      <c r="H264" s="18">
        <f t="shared" ref="H264:H270" si="335">F264/D264*100</f>
        <v>92.933947772657447</v>
      </c>
      <c r="I264" s="16"/>
      <c r="J264" s="20"/>
      <c r="K264" s="16"/>
      <c r="L264" s="18"/>
      <c r="M264" s="16"/>
      <c r="N264" s="18"/>
      <c r="O264" s="21">
        <v>0.01</v>
      </c>
      <c r="P264" s="92">
        <v>559</v>
      </c>
      <c r="Q264" s="18">
        <f>O264*P264</f>
        <v>5.59</v>
      </c>
      <c r="R264" s="92">
        <f>P264</f>
        <v>559</v>
      </c>
      <c r="S264" s="18">
        <f>L264+Q264</f>
        <v>5.59</v>
      </c>
      <c r="T264" s="16"/>
      <c r="U264" s="18"/>
      <c r="V264" s="16"/>
      <c r="W264" s="18"/>
      <c r="X264" s="21">
        <v>0.01</v>
      </c>
      <c r="Y264" s="14">
        <v>559</v>
      </c>
      <c r="Z264" s="18">
        <f>X264*Y264</f>
        <v>5.59</v>
      </c>
      <c r="AA264" s="14">
        <f>Y264</f>
        <v>559</v>
      </c>
      <c r="AB264" s="18">
        <f>U264+Z264</f>
        <v>5.59</v>
      </c>
    </row>
    <row r="265" spans="1:28" s="66" customFormat="1">
      <c r="A265" s="8"/>
      <c r="B265" s="16" t="s">
        <v>172</v>
      </c>
      <c r="C265" s="17">
        <v>628</v>
      </c>
      <c r="D265" s="18">
        <v>4.3959999999999999</v>
      </c>
      <c r="E265" s="19">
        <v>601</v>
      </c>
      <c r="F265" s="18">
        <v>2.7</v>
      </c>
      <c r="G265" s="241">
        <f t="shared" si="334"/>
        <v>95.70063694267516</v>
      </c>
      <c r="H265" s="18">
        <f t="shared" si="335"/>
        <v>61.41947224749773</v>
      </c>
      <c r="I265" s="16"/>
      <c r="J265" s="20"/>
      <c r="K265" s="16"/>
      <c r="L265" s="18"/>
      <c r="M265" s="16"/>
      <c r="N265" s="18"/>
      <c r="O265" s="21">
        <v>0.01</v>
      </c>
      <c r="P265" s="92">
        <v>621</v>
      </c>
      <c r="Q265" s="18">
        <f t="shared" ref="Q265:Q282" si="336">O265*P265</f>
        <v>6.21</v>
      </c>
      <c r="R265" s="92">
        <f t="shared" ref="R265:R282" si="337">P265</f>
        <v>621</v>
      </c>
      <c r="S265" s="18">
        <f t="shared" ref="S265:S282" si="338">L265+Q265</f>
        <v>6.21</v>
      </c>
      <c r="T265" s="16"/>
      <c r="U265" s="18"/>
      <c r="V265" s="16"/>
      <c r="W265" s="18"/>
      <c r="X265" s="21">
        <v>0.01</v>
      </c>
      <c r="Y265" s="14">
        <v>621</v>
      </c>
      <c r="Z265" s="18">
        <f t="shared" ref="Z265:Z270" si="339">X265*Y265</f>
        <v>6.21</v>
      </c>
      <c r="AA265" s="14">
        <f t="shared" ref="AA265:AA270" si="340">Y265</f>
        <v>621</v>
      </c>
      <c r="AB265" s="18">
        <f t="shared" ref="AB265:AB270" si="341">U265+Z265</f>
        <v>6.21</v>
      </c>
    </row>
    <row r="266" spans="1:28" s="66" customFormat="1">
      <c r="A266" s="8"/>
      <c r="B266" s="16" t="s">
        <v>173</v>
      </c>
      <c r="C266" s="17">
        <v>924</v>
      </c>
      <c r="D266" s="18">
        <v>6.468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943</v>
      </c>
      <c r="Q266" s="18">
        <f t="shared" si="336"/>
        <v>9.43</v>
      </c>
      <c r="R266" s="92">
        <f t="shared" si="337"/>
        <v>943</v>
      </c>
      <c r="S266" s="18">
        <f t="shared" si="338"/>
        <v>9.43</v>
      </c>
      <c r="T266" s="16"/>
      <c r="U266" s="18"/>
      <c r="V266" s="16"/>
      <c r="W266" s="18"/>
      <c r="X266" s="21">
        <v>0.01</v>
      </c>
      <c r="Y266" s="14">
        <v>943</v>
      </c>
      <c r="Z266" s="18">
        <f t="shared" si="339"/>
        <v>9.43</v>
      </c>
      <c r="AA266" s="14">
        <f t="shared" si="340"/>
        <v>943</v>
      </c>
      <c r="AB266" s="18">
        <f t="shared" si="341"/>
        <v>9.43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558</v>
      </c>
      <c r="D268" s="18">
        <v>3.3479999999999999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559</v>
      </c>
      <c r="Q268" s="18">
        <f t="shared" si="336"/>
        <v>5.59</v>
      </c>
      <c r="R268" s="92">
        <f t="shared" si="337"/>
        <v>559</v>
      </c>
      <c r="S268" s="18">
        <f t="shared" si="338"/>
        <v>5.59</v>
      </c>
      <c r="T268" s="16"/>
      <c r="U268" s="18"/>
      <c r="V268" s="16"/>
      <c r="W268" s="18"/>
      <c r="X268" s="21">
        <v>0.01</v>
      </c>
      <c r="Y268" s="14">
        <f>Y264</f>
        <v>559</v>
      </c>
      <c r="Z268" s="18">
        <f t="shared" si="339"/>
        <v>5.59</v>
      </c>
      <c r="AA268" s="14">
        <f t="shared" si="340"/>
        <v>559</v>
      </c>
      <c r="AB268" s="18">
        <f t="shared" si="341"/>
        <v>5.59</v>
      </c>
    </row>
    <row r="269" spans="1:28" s="66" customFormat="1">
      <c r="A269" s="8"/>
      <c r="B269" s="16" t="s">
        <v>172</v>
      </c>
      <c r="C269" s="17">
        <v>628</v>
      </c>
      <c r="D269" s="18">
        <v>3.7680000000000002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621</v>
      </c>
      <c r="Q269" s="18">
        <f t="shared" si="336"/>
        <v>6.21</v>
      </c>
      <c r="R269" s="92">
        <f t="shared" si="337"/>
        <v>621</v>
      </c>
      <c r="S269" s="18">
        <f t="shared" si="338"/>
        <v>6.21</v>
      </c>
      <c r="T269" s="16"/>
      <c r="U269" s="18"/>
      <c r="V269" s="16"/>
      <c r="W269" s="18"/>
      <c r="X269" s="21">
        <v>0.01</v>
      </c>
      <c r="Y269" s="14">
        <f>Y265</f>
        <v>621</v>
      </c>
      <c r="Z269" s="18">
        <f t="shared" si="339"/>
        <v>6.21</v>
      </c>
      <c r="AA269" s="14">
        <f t="shared" si="340"/>
        <v>621</v>
      </c>
      <c r="AB269" s="18">
        <f t="shared" si="341"/>
        <v>6.21</v>
      </c>
    </row>
    <row r="270" spans="1:28" s="66" customFormat="1">
      <c r="A270" s="8"/>
      <c r="B270" s="16" t="s">
        <v>173</v>
      </c>
      <c r="C270" s="17">
        <v>924</v>
      </c>
      <c r="D270" s="18">
        <v>5.5440000000000005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943</v>
      </c>
      <c r="Q270" s="18">
        <f t="shared" si="336"/>
        <v>9.43</v>
      </c>
      <c r="R270" s="92">
        <f t="shared" si="337"/>
        <v>943</v>
      </c>
      <c r="S270" s="18">
        <f t="shared" si="338"/>
        <v>9.43</v>
      </c>
      <c r="T270" s="16"/>
      <c r="U270" s="18"/>
      <c r="V270" s="16"/>
      <c r="W270" s="18"/>
      <c r="X270" s="21">
        <v>0.01</v>
      </c>
      <c r="Y270" s="14">
        <f>Y266</f>
        <v>943</v>
      </c>
      <c r="Z270" s="18">
        <f t="shared" si="339"/>
        <v>9.43</v>
      </c>
      <c r="AA270" s="14">
        <f t="shared" si="340"/>
        <v>943</v>
      </c>
      <c r="AB270" s="18">
        <f t="shared" si="341"/>
        <v>9.43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3</v>
      </c>
      <c r="D277" s="18">
        <v>4.2000000000000003E-2</v>
      </c>
      <c r="E277" s="17">
        <f>C277</f>
        <v>3</v>
      </c>
      <c r="F277" s="18">
        <f>D277</f>
        <v>4.2000000000000003E-2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3</v>
      </c>
      <c r="D278" s="18">
        <v>4.2000000000000003E-2</v>
      </c>
      <c r="E278" s="17">
        <f t="shared" ref="E278:E279" si="346">C278</f>
        <v>3</v>
      </c>
      <c r="F278" s="18">
        <f t="shared" ref="F278:F279" si="347">D278</f>
        <v>4.2000000000000003E-2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3</v>
      </c>
      <c r="D279" s="18">
        <v>4.2000000000000003E-2</v>
      </c>
      <c r="E279" s="17">
        <f t="shared" si="346"/>
        <v>3</v>
      </c>
      <c r="F279" s="18">
        <f t="shared" si="347"/>
        <v>4.2000000000000003E-2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4</v>
      </c>
      <c r="D281" s="136">
        <v>0.08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8</v>
      </c>
      <c r="Q281" s="136">
        <f t="shared" si="336"/>
        <v>0.224</v>
      </c>
      <c r="R281" s="296">
        <f t="shared" si="337"/>
        <v>8</v>
      </c>
      <c r="S281" s="136">
        <f t="shared" si="338"/>
        <v>0.224</v>
      </c>
      <c r="T281" s="134"/>
      <c r="U281" s="136"/>
      <c r="V281" s="134"/>
      <c r="W281" s="136"/>
      <c r="X281" s="138">
        <v>0.02</v>
      </c>
      <c r="Y281" s="341">
        <v>8</v>
      </c>
      <c r="Z281" s="136">
        <f t="shared" si="343"/>
        <v>0.16</v>
      </c>
      <c r="AA281" s="341">
        <f t="shared" si="344"/>
        <v>8</v>
      </c>
      <c r="AB281" s="136">
        <f t="shared" si="345"/>
        <v>0.16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95</v>
      </c>
      <c r="Q282" s="18">
        <f t="shared" si="336"/>
        <v>1.9000000000000001</v>
      </c>
      <c r="R282" s="92">
        <f t="shared" si="337"/>
        <v>95</v>
      </c>
      <c r="S282" s="18">
        <f t="shared" si="338"/>
        <v>1.9000000000000001</v>
      </c>
      <c r="T282" s="16"/>
      <c r="U282" s="18"/>
      <c r="V282" s="16"/>
      <c r="W282" s="18"/>
      <c r="X282" s="21">
        <v>1.6E-2</v>
      </c>
      <c r="Y282" s="14">
        <v>95</v>
      </c>
      <c r="Z282" s="18">
        <f t="shared" si="343"/>
        <v>1.52</v>
      </c>
      <c r="AA282" s="14">
        <f t="shared" si="344"/>
        <v>95</v>
      </c>
      <c r="AB282" s="18">
        <f t="shared" si="345"/>
        <v>1.52</v>
      </c>
    </row>
    <row r="283" spans="1:28" s="50" customFormat="1">
      <c r="A283" s="46"/>
      <c r="B283" s="82" t="s">
        <v>106</v>
      </c>
      <c r="C283" s="83">
        <f>SUM(C268:C282)</f>
        <v>2173</v>
      </c>
      <c r="D283" s="84">
        <f>SUM(D264:D282)</f>
        <v>28.436000000000003</v>
      </c>
      <c r="E283" s="83">
        <f>SUM(E268:E282)</f>
        <v>59</v>
      </c>
      <c r="F283" s="84">
        <f>SUM(F264:F282)</f>
        <v>7.2559999999999993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2366</v>
      </c>
      <c r="Q283" s="84">
        <f t="shared" ref="Q283" si="355">SUM(Q264:Q282)</f>
        <v>47.383999999999993</v>
      </c>
      <c r="R283" s="276">
        <f t="shared" ref="R283" si="356">SUM(R268:R282)</f>
        <v>2366</v>
      </c>
      <c r="S283" s="84">
        <f t="shared" ref="S283" si="357">SUM(S264:S282)</f>
        <v>47.383999999999993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2366</v>
      </c>
      <c r="Z283" s="84">
        <f t="shared" ref="Z283" si="361">SUM(Z264:Z282)</f>
        <v>46.94</v>
      </c>
      <c r="AA283" s="276">
        <f t="shared" ref="AA283" si="362">SUM(AA268:AA282)</f>
        <v>2366</v>
      </c>
      <c r="AB283" s="84">
        <f t="shared" ref="AB283" si="363">SUM(AB264:AB282)</f>
        <v>46.94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22</v>
      </c>
      <c r="D287" s="185">
        <f>C287*12*0.16</f>
        <v>42.24</v>
      </c>
      <c r="E287" s="184">
        <f>C287</f>
        <v>22</v>
      </c>
      <c r="F287" s="185">
        <f>D287</f>
        <v>42.24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28</v>
      </c>
      <c r="Q287" s="18">
        <f>O287*P287*12</f>
        <v>59.135999999999996</v>
      </c>
      <c r="R287" s="92">
        <f t="shared" si="365"/>
        <v>28</v>
      </c>
      <c r="S287" s="18">
        <f t="shared" si="366"/>
        <v>59.135999999999996</v>
      </c>
      <c r="T287" s="183"/>
      <c r="U287" s="185"/>
      <c r="V287" s="183"/>
      <c r="W287" s="185"/>
      <c r="X287" s="188">
        <v>0.17599999999999999</v>
      </c>
      <c r="Y287" s="333">
        <v>28</v>
      </c>
      <c r="Z287" s="18">
        <f>X287*Y287*12</f>
        <v>59.135999999999996</v>
      </c>
      <c r="AA287" s="14">
        <f>Y287</f>
        <v>28</v>
      </c>
      <c r="AB287" s="18">
        <f>U287+Z287</f>
        <v>59.135999999999996</v>
      </c>
    </row>
    <row r="288" spans="1:28" s="66" customFormat="1">
      <c r="A288" s="8"/>
      <c r="B288" s="183" t="s">
        <v>188</v>
      </c>
      <c r="C288" s="184">
        <v>11</v>
      </c>
      <c r="D288" s="185">
        <f>C288*12*0.16</f>
        <v>21.12</v>
      </c>
      <c r="E288" s="184">
        <f t="shared" ref="E288:E296" si="368">C288</f>
        <v>11</v>
      </c>
      <c r="F288" s="185">
        <f t="shared" ref="F288:F296" si="369">D288</f>
        <v>21.12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14</v>
      </c>
      <c r="Q288" s="18">
        <f>O288*P288*12</f>
        <v>29.567999999999998</v>
      </c>
      <c r="R288" s="92">
        <f t="shared" si="365"/>
        <v>14</v>
      </c>
      <c r="S288" s="18">
        <f t="shared" si="366"/>
        <v>29.567999999999998</v>
      </c>
      <c r="T288" s="183"/>
      <c r="U288" s="185"/>
      <c r="V288" s="183"/>
      <c r="W288" s="185"/>
      <c r="X288" s="188">
        <v>0.17599999999999999</v>
      </c>
      <c r="Y288" s="333">
        <v>14</v>
      </c>
      <c r="Z288" s="18">
        <f t="shared" ref="Z288:Z290" si="370">X288*Y288*12</f>
        <v>29.567999999999998</v>
      </c>
      <c r="AA288" s="14">
        <f t="shared" ref="AA288:AA290" si="371">Y288</f>
        <v>14</v>
      </c>
      <c r="AB288" s="18">
        <f t="shared" ref="AB288:AB290" si="372">U288+Z288</f>
        <v>29.567999999999998</v>
      </c>
    </row>
    <row r="289" spans="1:28" s="66" customFormat="1">
      <c r="A289" s="8"/>
      <c r="B289" s="183" t="s">
        <v>189</v>
      </c>
      <c r="C289" s="184">
        <v>11</v>
      </c>
      <c r="D289" s="185">
        <f>C289*12*0.16</f>
        <v>21.12</v>
      </c>
      <c r="E289" s="184">
        <f t="shared" si="368"/>
        <v>11</v>
      </c>
      <c r="F289" s="185">
        <f t="shared" si="369"/>
        <v>21.12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14</v>
      </c>
      <c r="Q289" s="18">
        <f>O289*P289*12</f>
        <v>29.567999999999998</v>
      </c>
      <c r="R289" s="92">
        <f t="shared" si="365"/>
        <v>14</v>
      </c>
      <c r="S289" s="18">
        <f t="shared" si="366"/>
        <v>29.567999999999998</v>
      </c>
      <c r="T289" s="183"/>
      <c r="U289" s="185"/>
      <c r="V289" s="183"/>
      <c r="W289" s="185"/>
      <c r="X289" s="188">
        <v>0.17599999999999999</v>
      </c>
      <c r="Y289" s="333">
        <v>14</v>
      </c>
      <c r="Z289" s="18">
        <f t="shared" si="370"/>
        <v>29.567999999999998</v>
      </c>
      <c r="AA289" s="14">
        <f t="shared" si="371"/>
        <v>14</v>
      </c>
      <c r="AB289" s="18">
        <f t="shared" si="372"/>
        <v>29.567999999999998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14</v>
      </c>
      <c r="Q290" s="18">
        <f>O290*P290*12</f>
        <v>20.16</v>
      </c>
      <c r="R290" s="92">
        <f t="shared" si="365"/>
        <v>14</v>
      </c>
      <c r="S290" s="18">
        <f t="shared" si="366"/>
        <v>20.16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3</v>
      </c>
      <c r="Q291" s="18">
        <f>O291*P291</f>
        <v>3</v>
      </c>
      <c r="R291" s="92">
        <f t="shared" si="365"/>
        <v>3</v>
      </c>
      <c r="S291" s="18">
        <f t="shared" si="366"/>
        <v>3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11</v>
      </c>
      <c r="Q292" s="18">
        <f>O292*P292</f>
        <v>11</v>
      </c>
      <c r="R292" s="92">
        <f t="shared" si="365"/>
        <v>11</v>
      </c>
      <c r="S292" s="18">
        <f t="shared" si="366"/>
        <v>11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11</v>
      </c>
      <c r="D293" s="185">
        <f>C293*0.5</f>
        <v>5.5</v>
      </c>
      <c r="E293" s="184">
        <f t="shared" si="368"/>
        <v>11</v>
      </c>
      <c r="F293" s="185">
        <f t="shared" si="369"/>
        <v>5.5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14</v>
      </c>
      <c r="Q293" s="18">
        <f t="shared" ref="Q293:Q296" si="376">O293*P293</f>
        <v>7</v>
      </c>
      <c r="R293" s="92">
        <f t="shared" ref="R293:R296" si="377">P293</f>
        <v>14</v>
      </c>
      <c r="S293" s="18">
        <f t="shared" ref="S293:S296" si="378">L293+Q293</f>
        <v>7</v>
      </c>
      <c r="T293" s="16"/>
      <c r="U293" s="18"/>
      <c r="V293" s="16"/>
      <c r="W293" s="18"/>
      <c r="X293" s="21">
        <v>0.5</v>
      </c>
      <c r="Y293" s="14">
        <v>14</v>
      </c>
      <c r="Z293" s="18">
        <f t="shared" si="373"/>
        <v>7</v>
      </c>
      <c r="AA293" s="14">
        <f t="shared" si="374"/>
        <v>14</v>
      </c>
      <c r="AB293" s="18">
        <f t="shared" si="375"/>
        <v>7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11</v>
      </c>
      <c r="D294" s="185">
        <f>C294*0.3</f>
        <v>3.3</v>
      </c>
      <c r="E294" s="184">
        <f t="shared" si="368"/>
        <v>11</v>
      </c>
      <c r="F294" s="185">
        <f t="shared" si="369"/>
        <v>3.3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14</v>
      </c>
      <c r="Q294" s="18">
        <f t="shared" si="376"/>
        <v>4.2</v>
      </c>
      <c r="R294" s="92">
        <f t="shared" si="377"/>
        <v>14</v>
      </c>
      <c r="S294" s="18">
        <f t="shared" si="378"/>
        <v>4.2</v>
      </c>
      <c r="T294" s="183"/>
      <c r="U294" s="185"/>
      <c r="V294" s="183"/>
      <c r="W294" s="185"/>
      <c r="X294" s="188">
        <v>0.3</v>
      </c>
      <c r="Y294" s="333">
        <v>14</v>
      </c>
      <c r="Z294" s="18">
        <f t="shared" si="373"/>
        <v>4.2</v>
      </c>
      <c r="AA294" s="14">
        <f t="shared" si="374"/>
        <v>14</v>
      </c>
      <c r="AB294" s="18">
        <f t="shared" si="375"/>
        <v>4.2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14</v>
      </c>
      <c r="Q295" s="18">
        <f t="shared" si="376"/>
        <v>1.4000000000000001</v>
      </c>
      <c r="R295" s="92">
        <f t="shared" si="377"/>
        <v>14</v>
      </c>
      <c r="S295" s="18">
        <f t="shared" si="378"/>
        <v>1.4000000000000001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14</v>
      </c>
      <c r="Q296" s="18">
        <f t="shared" si="376"/>
        <v>1.4000000000000001</v>
      </c>
      <c r="R296" s="92">
        <f t="shared" si="377"/>
        <v>14</v>
      </c>
      <c r="S296" s="18">
        <f t="shared" si="378"/>
        <v>1.4000000000000001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11</v>
      </c>
      <c r="D297" s="84">
        <f>SUM(D287:D296)</f>
        <v>93.28</v>
      </c>
      <c r="E297" s="83">
        <f>E293</f>
        <v>11</v>
      </c>
      <c r="F297" s="84">
        <f>SUM(F287:F296)</f>
        <v>93.28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14</v>
      </c>
      <c r="Q297" s="84">
        <f t="shared" ref="Q297" si="386">SUM(Q287:Q296)</f>
        <v>166.43199999999999</v>
      </c>
      <c r="R297" s="276">
        <f t="shared" ref="R297" si="387">R293</f>
        <v>14</v>
      </c>
      <c r="S297" s="84">
        <f t="shared" ref="S297" si="388">SUM(S287:S296)</f>
        <v>166.43199999999999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14</v>
      </c>
      <c r="Z297" s="84">
        <f t="shared" ref="Z297" si="391">SUM(Z287:Z296)</f>
        <v>129.47199999999998</v>
      </c>
      <c r="AA297" s="276">
        <f t="shared" ref="AA297" si="392">AA293</f>
        <v>14</v>
      </c>
      <c r="AB297" s="84">
        <f t="shared" ref="AB297" si="393">SUM(AB287:AB296)</f>
        <v>129.47199999999998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35</v>
      </c>
      <c r="D299" s="18">
        <f>C299*0.162*12</f>
        <v>68.039999999999992</v>
      </c>
      <c r="E299" s="17">
        <f>C299</f>
        <v>35</v>
      </c>
      <c r="F299" s="18">
        <f>D299</f>
        <v>68.039999999999992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36</v>
      </c>
      <c r="Q299" s="18">
        <f>O299*P299*12</f>
        <v>76.982399999999998</v>
      </c>
      <c r="R299" s="92">
        <f>P299</f>
        <v>36</v>
      </c>
      <c r="S299" s="18">
        <f>L299+Q299</f>
        <v>76.982399999999998</v>
      </c>
      <c r="T299" s="16"/>
      <c r="U299" s="18"/>
      <c r="V299" s="16"/>
      <c r="W299" s="18"/>
      <c r="X299" s="21">
        <v>0.1782</v>
      </c>
      <c r="Y299" s="14">
        <v>35</v>
      </c>
      <c r="Z299" s="18">
        <f>X299*Y299*12</f>
        <v>74.843999999999994</v>
      </c>
      <c r="AA299" s="14">
        <f>Y299</f>
        <v>35</v>
      </c>
      <c r="AB299" s="18">
        <f>U299+Z299</f>
        <v>74.843999999999994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36</v>
      </c>
      <c r="Q301" s="18">
        <f t="shared" ref="Q301:Q305" si="400">O301*P301</f>
        <v>3.6</v>
      </c>
      <c r="R301" s="92">
        <f t="shared" si="396"/>
        <v>36</v>
      </c>
      <c r="S301" s="18">
        <f t="shared" ref="S301:S305" si="401">L301+Q301</f>
        <v>3.6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35</v>
      </c>
      <c r="D302" s="18">
        <f>C302*0.1</f>
        <v>3.5</v>
      </c>
      <c r="E302" s="17">
        <f>C302</f>
        <v>35</v>
      </c>
      <c r="F302" s="18">
        <f>D302</f>
        <v>3.5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36</v>
      </c>
      <c r="Q302" s="18">
        <f t="shared" si="400"/>
        <v>3.6</v>
      </c>
      <c r="R302" s="92">
        <f t="shared" si="396"/>
        <v>36</v>
      </c>
      <c r="S302" s="18">
        <f t="shared" si="401"/>
        <v>3.6</v>
      </c>
      <c r="T302" s="16"/>
      <c r="U302" s="18"/>
      <c r="V302" s="16"/>
      <c r="W302" s="18"/>
      <c r="X302" s="21">
        <v>0.1</v>
      </c>
      <c r="Y302" s="14">
        <v>35</v>
      </c>
      <c r="Z302" s="18">
        <f t="shared" si="402"/>
        <v>3.5</v>
      </c>
      <c r="AA302" s="14">
        <f t="shared" si="398"/>
        <v>35</v>
      </c>
      <c r="AB302" s="18">
        <f t="shared" si="403"/>
        <v>3.5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35</v>
      </c>
      <c r="D303" s="185">
        <f>C303*0.12</f>
        <v>4.2</v>
      </c>
      <c r="E303" s="17">
        <f>C303</f>
        <v>35</v>
      </c>
      <c r="F303" s="18">
        <f>D303</f>
        <v>4.2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36</v>
      </c>
      <c r="Q303" s="18">
        <f t="shared" si="400"/>
        <v>4.32</v>
      </c>
      <c r="R303" s="92">
        <f t="shared" si="396"/>
        <v>36</v>
      </c>
      <c r="S303" s="18">
        <f t="shared" si="401"/>
        <v>4.32</v>
      </c>
      <c r="T303" s="183"/>
      <c r="U303" s="185"/>
      <c r="V303" s="183"/>
      <c r="W303" s="185"/>
      <c r="X303" s="188">
        <v>0.12</v>
      </c>
      <c r="Y303" s="333">
        <v>35</v>
      </c>
      <c r="Z303" s="18">
        <f t="shared" si="402"/>
        <v>4.2</v>
      </c>
      <c r="AA303" s="14">
        <f t="shared" si="398"/>
        <v>35</v>
      </c>
      <c r="AB303" s="18">
        <f t="shared" si="403"/>
        <v>4.2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36</v>
      </c>
      <c r="Q304" s="18">
        <f t="shared" si="400"/>
        <v>1.08</v>
      </c>
      <c r="R304" s="92">
        <f t="shared" si="396"/>
        <v>36</v>
      </c>
      <c r="S304" s="18">
        <f t="shared" si="401"/>
        <v>1.08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36</v>
      </c>
      <c r="Q305" s="18">
        <f t="shared" si="400"/>
        <v>0.72</v>
      </c>
      <c r="R305" s="92">
        <f t="shared" si="396"/>
        <v>36</v>
      </c>
      <c r="S305" s="18">
        <f t="shared" si="401"/>
        <v>0.72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35</v>
      </c>
      <c r="D306" s="84">
        <f>SUM(D299:D305)</f>
        <v>75.739999999999995</v>
      </c>
      <c r="E306" s="83"/>
      <c r="F306" s="84">
        <f>SUM(F299:F305)</f>
        <v>75.739999999999995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36</v>
      </c>
      <c r="Q306" s="84">
        <f>SUM(Q299:Q305)</f>
        <v>90.302399999999992</v>
      </c>
      <c r="R306" s="276">
        <f>R302</f>
        <v>36</v>
      </c>
      <c r="S306" s="84">
        <f>SUM(S299:S305)</f>
        <v>90.302399999999992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35</v>
      </c>
      <c r="Z306" s="84">
        <f>SUM(Z299:Z305)</f>
        <v>82.543999999999997</v>
      </c>
      <c r="AA306" s="276">
        <f>AA302</f>
        <v>35</v>
      </c>
      <c r="AB306" s="84">
        <f>SUM(AB299:AB305)</f>
        <v>82.543999999999997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12.5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12.5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559</v>
      </c>
      <c r="Q319" s="18">
        <f>O319*P319</f>
        <v>2.7949999999999999</v>
      </c>
      <c r="R319" s="92">
        <f>P319</f>
        <v>559</v>
      </c>
      <c r="S319" s="18">
        <f>L319+Q319</f>
        <v>2.7949999999999999</v>
      </c>
      <c r="T319" s="127"/>
      <c r="U319" s="129"/>
      <c r="V319" s="127"/>
      <c r="W319" s="129"/>
      <c r="X319" s="131">
        <v>5.0000000000000001E-3</v>
      </c>
      <c r="Y319" s="108">
        <v>559</v>
      </c>
      <c r="Z319" s="18">
        <f t="shared" ref="Z319:Z321" si="425">X319*Y319</f>
        <v>2.7949999999999999</v>
      </c>
      <c r="AA319" s="14">
        <f t="shared" ref="AA319:AA321" si="426">Y319</f>
        <v>559</v>
      </c>
      <c r="AB319" s="18">
        <f t="shared" ref="AB319:AB321" si="427">U319+Z319</f>
        <v>2.7949999999999999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621</v>
      </c>
      <c r="Q320" s="18">
        <f t="shared" ref="Q320:Q321" si="428">O320*P320</f>
        <v>3.105</v>
      </c>
      <c r="R320" s="92">
        <f t="shared" ref="R320:R321" si="429">P320</f>
        <v>621</v>
      </c>
      <c r="S320" s="18">
        <f t="shared" ref="S320:S321" si="430">L320+Q320</f>
        <v>3.105</v>
      </c>
      <c r="T320" s="127"/>
      <c r="U320" s="129"/>
      <c r="V320" s="127"/>
      <c r="W320" s="129"/>
      <c r="X320" s="131">
        <v>5.0000000000000001E-3</v>
      </c>
      <c r="Y320" s="108">
        <v>621</v>
      </c>
      <c r="Z320" s="18">
        <f t="shared" si="425"/>
        <v>3.105</v>
      </c>
      <c r="AA320" s="14">
        <f t="shared" si="426"/>
        <v>621</v>
      </c>
      <c r="AB320" s="18">
        <f t="shared" si="427"/>
        <v>3.105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943</v>
      </c>
      <c r="Q321" s="18">
        <f t="shared" si="428"/>
        <v>4.7149999999999999</v>
      </c>
      <c r="R321" s="92">
        <f t="shared" si="429"/>
        <v>943</v>
      </c>
      <c r="S321" s="18">
        <f t="shared" si="430"/>
        <v>4.7149999999999999</v>
      </c>
      <c r="T321" s="127"/>
      <c r="U321" s="129"/>
      <c r="V321" s="127"/>
      <c r="W321" s="129"/>
      <c r="X321" s="131">
        <v>5.0000000000000001E-3</v>
      </c>
      <c r="Y321" s="108">
        <v>943</v>
      </c>
      <c r="Z321" s="18">
        <f t="shared" si="425"/>
        <v>4.7149999999999999</v>
      </c>
      <c r="AA321" s="14">
        <f t="shared" si="426"/>
        <v>943</v>
      </c>
      <c r="AB321" s="18">
        <f t="shared" si="427"/>
        <v>4.7149999999999999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2123</v>
      </c>
      <c r="Q322" s="84">
        <f t="shared" si="433"/>
        <v>10.615</v>
      </c>
      <c r="R322" s="276">
        <f t="shared" si="433"/>
        <v>2123</v>
      </c>
      <c r="S322" s="84">
        <f t="shared" si="433"/>
        <v>10.615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2123</v>
      </c>
      <c r="Z322" s="84">
        <f>SUM(Z319:Z321)</f>
        <v>10.615</v>
      </c>
      <c r="AA322" s="276">
        <f>SUM(AA319:AA321)</f>
        <v>2123</v>
      </c>
      <c r="AB322" s="84">
        <f>SUM(AB319:AB321)</f>
        <v>10.615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449</v>
      </c>
      <c r="D324" s="18">
        <v>22.450000000000003</v>
      </c>
      <c r="E324" s="17">
        <f t="shared" ref="E324:F325" si="435">C324</f>
        <v>449</v>
      </c>
      <c r="F324" s="18">
        <f t="shared" si="435"/>
        <v>22.450000000000003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435</v>
      </c>
      <c r="Q324" s="18">
        <f t="shared" ref="Q324:Q325" si="436">O324*P324</f>
        <v>21.75</v>
      </c>
      <c r="R324" s="92">
        <f t="shared" ref="R324:R325" si="437">P324</f>
        <v>435</v>
      </c>
      <c r="S324" s="18">
        <f t="shared" ref="S324:S325" si="438">L324+Q324</f>
        <v>21.75</v>
      </c>
      <c r="T324" s="16"/>
      <c r="U324" s="18"/>
      <c r="V324" s="16"/>
      <c r="W324" s="18"/>
      <c r="X324" s="21">
        <v>0.05</v>
      </c>
      <c r="Y324" s="14">
        <v>411</v>
      </c>
      <c r="Z324" s="18">
        <f t="shared" ref="Z324:Z325" si="439">X324*Y324</f>
        <v>20.55</v>
      </c>
      <c r="AA324" s="14">
        <f t="shared" ref="AA324:AA325" si="440">Y324</f>
        <v>411</v>
      </c>
      <c r="AB324" s="18">
        <f t="shared" ref="AB324:AB325" si="441">U324+Z324</f>
        <v>20.55</v>
      </c>
      <c r="AC324" s="343">
        <f>P324-Y324</f>
        <v>24</v>
      </c>
    </row>
    <row r="325" spans="1:29" s="66" customFormat="1">
      <c r="A325" s="8">
        <v>17.02</v>
      </c>
      <c r="B325" s="16" t="s">
        <v>205</v>
      </c>
      <c r="C325" s="17">
        <v>210</v>
      </c>
      <c r="D325" s="18">
        <v>14.700000000000001</v>
      </c>
      <c r="E325" s="17">
        <f t="shared" si="435"/>
        <v>210</v>
      </c>
      <c r="F325" s="18">
        <f t="shared" si="435"/>
        <v>14.700000000000001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213</v>
      </c>
      <c r="Q325" s="18">
        <f t="shared" si="436"/>
        <v>14.910000000000002</v>
      </c>
      <c r="R325" s="92">
        <f t="shared" si="437"/>
        <v>213</v>
      </c>
      <c r="S325" s="18">
        <f t="shared" si="438"/>
        <v>14.910000000000002</v>
      </c>
      <c r="T325" s="16"/>
      <c r="U325" s="18"/>
      <c r="V325" s="16"/>
      <c r="W325" s="18"/>
      <c r="X325" s="21">
        <v>7.0000000000000007E-2</v>
      </c>
      <c r="Y325" s="14">
        <v>209</v>
      </c>
      <c r="Z325" s="18">
        <f t="shared" si="439"/>
        <v>14.63</v>
      </c>
      <c r="AA325" s="14">
        <f t="shared" si="440"/>
        <v>209</v>
      </c>
      <c r="AB325" s="18">
        <f t="shared" si="441"/>
        <v>14.63</v>
      </c>
      <c r="AC325" s="343">
        <f>P325-Y325</f>
        <v>4</v>
      </c>
    </row>
    <row r="326" spans="1:29" s="50" customFormat="1">
      <c r="A326" s="46"/>
      <c r="B326" s="82" t="s">
        <v>106</v>
      </c>
      <c r="C326" s="83">
        <f>SUM(C324:C325)</f>
        <v>659</v>
      </c>
      <c r="D326" s="84">
        <f>SUM(D324:D325)</f>
        <v>37.150000000000006</v>
      </c>
      <c r="E326" s="83">
        <f>SUM(E324:E325)</f>
        <v>659</v>
      </c>
      <c r="F326" s="84">
        <f>SUM(F324:F325)</f>
        <v>37.150000000000006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648</v>
      </c>
      <c r="Q326" s="84">
        <f t="shared" si="444"/>
        <v>36.660000000000004</v>
      </c>
      <c r="R326" s="276">
        <f t="shared" si="444"/>
        <v>648</v>
      </c>
      <c r="S326" s="84">
        <f t="shared" si="444"/>
        <v>36.660000000000004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620</v>
      </c>
      <c r="Z326" s="84">
        <f t="shared" si="446"/>
        <v>35.18</v>
      </c>
      <c r="AA326" s="276">
        <f t="shared" si="446"/>
        <v>620</v>
      </c>
      <c r="AB326" s="84">
        <f t="shared" si="446"/>
        <v>35.18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660</v>
      </c>
      <c r="D332" s="18">
        <v>44.15</v>
      </c>
      <c r="E332" s="17">
        <f t="shared" ref="E332:F332" si="449">C332</f>
        <v>660</v>
      </c>
      <c r="F332" s="18">
        <f t="shared" si="449"/>
        <v>44.15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660</v>
      </c>
      <c r="Q332" s="18">
        <v>44.05</v>
      </c>
      <c r="R332" s="92">
        <f>P332</f>
        <v>660</v>
      </c>
      <c r="S332" s="18">
        <f>L332+Q332</f>
        <v>44.05</v>
      </c>
      <c r="T332" s="16"/>
      <c r="U332" s="18"/>
      <c r="V332" s="16"/>
      <c r="W332" s="18"/>
      <c r="X332" s="21"/>
      <c r="Y332" s="14">
        <v>660</v>
      </c>
      <c r="Z332" s="18">
        <v>44.05</v>
      </c>
      <c r="AA332" s="14">
        <f>Y332</f>
        <v>660</v>
      </c>
      <c r="AB332" s="18">
        <f>U332+Z332</f>
        <v>44.05</v>
      </c>
    </row>
    <row r="333" spans="1:29" s="50" customFormat="1">
      <c r="A333" s="46"/>
      <c r="B333" s="82" t="s">
        <v>106</v>
      </c>
      <c r="C333" s="83">
        <f>C332</f>
        <v>660</v>
      </c>
      <c r="D333" s="84">
        <f>D332</f>
        <v>44.15</v>
      </c>
      <c r="E333" s="83">
        <f>E332</f>
        <v>660</v>
      </c>
      <c r="F333" s="84">
        <f>F332</f>
        <v>44.15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660</v>
      </c>
      <c r="Q333" s="84">
        <f t="shared" si="452"/>
        <v>44.05</v>
      </c>
      <c r="R333" s="276">
        <f t="shared" si="452"/>
        <v>660</v>
      </c>
      <c r="S333" s="84">
        <f t="shared" si="452"/>
        <v>44.05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660</v>
      </c>
      <c r="Z333" s="84">
        <f>Z332</f>
        <v>44.05</v>
      </c>
      <c r="AA333" s="276">
        <f>AA332</f>
        <v>660</v>
      </c>
      <c r="AB333" s="84">
        <f>AB332</f>
        <v>44.05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1056</v>
      </c>
      <c r="D336" s="18">
        <v>31.68</v>
      </c>
      <c r="E336" s="17">
        <f>C336</f>
        <v>1056</v>
      </c>
      <c r="F336" s="18">
        <f>D336</f>
        <v>31.68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855</v>
      </c>
      <c r="Q336" s="18">
        <f>O336*P336</f>
        <v>25.65</v>
      </c>
      <c r="R336" s="92">
        <f>P336</f>
        <v>855</v>
      </c>
      <c r="S336" s="18">
        <f>L336+Q336</f>
        <v>25.65</v>
      </c>
      <c r="T336" s="16"/>
      <c r="U336" s="18"/>
      <c r="V336" s="16"/>
      <c r="W336" s="18"/>
      <c r="X336" s="21">
        <v>0.03</v>
      </c>
      <c r="Y336" s="14">
        <v>681</v>
      </c>
      <c r="Z336" s="18">
        <f t="shared" ref="Z336" si="454">X336*Y336</f>
        <v>20.43</v>
      </c>
      <c r="AA336" s="14">
        <f t="shared" ref="AA336" si="455">Y336</f>
        <v>681</v>
      </c>
      <c r="AB336" s="18">
        <f t="shared" ref="AB336" si="456">U336+Z336</f>
        <v>20.43</v>
      </c>
    </row>
    <row r="337" spans="1:28" s="50" customFormat="1">
      <c r="A337" s="46"/>
      <c r="B337" s="82" t="s">
        <v>106</v>
      </c>
      <c r="C337" s="83">
        <f>C336</f>
        <v>1056</v>
      </c>
      <c r="D337" s="84">
        <f>D336</f>
        <v>31.68</v>
      </c>
      <c r="E337" s="83">
        <f>E336</f>
        <v>1056</v>
      </c>
      <c r="F337" s="84">
        <f>F336</f>
        <v>31.68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855</v>
      </c>
      <c r="Q337" s="84">
        <f t="shared" si="459"/>
        <v>25.65</v>
      </c>
      <c r="R337" s="276">
        <f t="shared" si="459"/>
        <v>855</v>
      </c>
      <c r="S337" s="84">
        <f t="shared" si="459"/>
        <v>25.65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681</v>
      </c>
      <c r="Z337" s="84">
        <f t="shared" si="461"/>
        <v>20.43</v>
      </c>
      <c r="AA337" s="276">
        <f t="shared" si="461"/>
        <v>681</v>
      </c>
      <c r="AB337" s="84">
        <f t="shared" si="461"/>
        <v>20.43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3.13</v>
      </c>
      <c r="E339" s="19"/>
      <c r="F339" s="18">
        <f>D339</f>
        <v>3.13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3.13</v>
      </c>
      <c r="E340" s="19"/>
      <c r="F340" s="18">
        <f t="shared" ref="F340:F342" si="465">D340</f>
        <v>3.13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3.12</v>
      </c>
      <c r="E341" s="19"/>
      <c r="F341" s="18">
        <f t="shared" si="465"/>
        <v>3.12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3.12</v>
      </c>
      <c r="E342" s="19"/>
      <c r="F342" s="18">
        <f t="shared" si="465"/>
        <v>3.12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12.5</v>
      </c>
      <c r="E343" s="82"/>
      <c r="F343" s="84">
        <f>SUM(F339:F342)</f>
        <v>12.5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3468</v>
      </c>
      <c r="D346" s="18">
        <v>10.404</v>
      </c>
      <c r="E346" s="17">
        <v>3276</v>
      </c>
      <c r="F346" s="18">
        <v>9.8279999999999994</v>
      </c>
      <c r="G346" s="8">
        <f>E346/C346*100</f>
        <v>94.463667820069205</v>
      </c>
      <c r="H346" s="18">
        <f>F346/D346*100</f>
        <v>94.46366782006919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3888</v>
      </c>
      <c r="Q346" s="18">
        <f>O346*P346</f>
        <v>11.664</v>
      </c>
      <c r="R346" s="92">
        <f>P346</f>
        <v>3888</v>
      </c>
      <c r="S346" s="18">
        <f>L346+Q346</f>
        <v>11.664</v>
      </c>
      <c r="T346" s="16"/>
      <c r="U346" s="18"/>
      <c r="V346" s="16"/>
      <c r="W346" s="18"/>
      <c r="X346" s="21">
        <v>3.0000000000000001E-3</v>
      </c>
      <c r="Y346" s="14">
        <v>3426</v>
      </c>
      <c r="Z346" s="18">
        <f t="shared" ref="Z346" si="469">X346*Y346</f>
        <v>10.278</v>
      </c>
      <c r="AA346" s="14">
        <f t="shared" ref="AA346" si="470">Y346</f>
        <v>3426</v>
      </c>
      <c r="AB346" s="18">
        <f t="shared" ref="AB346" si="471">U346+Z346</f>
        <v>10.278</v>
      </c>
    </row>
    <row r="347" spans="1:28" s="50" customFormat="1">
      <c r="A347" s="46"/>
      <c r="B347" s="47" t="s">
        <v>104</v>
      </c>
      <c r="C347" s="48">
        <f>C346</f>
        <v>3468</v>
      </c>
      <c r="D347" s="49">
        <f>D346</f>
        <v>10.404</v>
      </c>
      <c r="E347" s="48">
        <f>E346</f>
        <v>3276</v>
      </c>
      <c r="F347" s="49">
        <f>F346</f>
        <v>9.8279999999999994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3888</v>
      </c>
      <c r="Q347" s="49">
        <f t="shared" si="474"/>
        <v>11.664</v>
      </c>
      <c r="R347" s="286">
        <f t="shared" si="474"/>
        <v>3888</v>
      </c>
      <c r="S347" s="49">
        <f t="shared" si="474"/>
        <v>11.664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3426</v>
      </c>
      <c r="Z347" s="49">
        <f>Z346</f>
        <v>10.278</v>
      </c>
      <c r="AA347" s="286">
        <f>AA346</f>
        <v>3426</v>
      </c>
      <c r="AB347" s="49">
        <f>AB346</f>
        <v>10.278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37.75</v>
      </c>
      <c r="E355" s="17">
        <f t="shared" si="476"/>
        <v>0</v>
      </c>
      <c r="F355" s="18">
        <f t="shared" si="477"/>
        <v>32</v>
      </c>
      <c r="G355" s="8" t="e">
        <f t="shared" si="486"/>
        <v>#DIV/0!</v>
      </c>
      <c r="H355" s="18">
        <f t="shared" si="486"/>
        <v>84.768211920529808</v>
      </c>
      <c r="I355" s="16"/>
      <c r="J355" s="20"/>
      <c r="K355" s="16">
        <v>0</v>
      </c>
      <c r="L355" s="18">
        <v>5.75</v>
      </c>
      <c r="M355" s="16"/>
      <c r="N355" s="18"/>
      <c r="O355" s="138">
        <v>8.3000000000000007</v>
      </c>
      <c r="P355" s="92">
        <v>3</v>
      </c>
      <c r="Q355" s="18">
        <f t="shared" si="479"/>
        <v>24.900000000000002</v>
      </c>
      <c r="R355" s="92">
        <f t="shared" si="480"/>
        <v>3</v>
      </c>
      <c r="S355" s="18">
        <f t="shared" si="481"/>
        <v>30.650000000000002</v>
      </c>
      <c r="T355" s="16">
        <v>0</v>
      </c>
      <c r="U355" s="18">
        <v>5.75</v>
      </c>
      <c r="V355" s="16"/>
      <c r="W355" s="18"/>
      <c r="X355" s="138">
        <v>8.3000000000000007</v>
      </c>
      <c r="Y355" s="14"/>
      <c r="Z355" s="18">
        <f t="shared" si="482"/>
        <v>0</v>
      </c>
      <c r="AA355" s="14">
        <f t="shared" si="483"/>
        <v>0</v>
      </c>
      <c r="AB355" s="18">
        <f t="shared" si="484"/>
        <v>5.75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>
        <v>1</v>
      </c>
      <c r="Q356" s="18">
        <f t="shared" si="479"/>
        <v>9.25</v>
      </c>
      <c r="R356" s="92">
        <f t="shared" si="480"/>
        <v>1</v>
      </c>
      <c r="S356" s="18">
        <f t="shared" si="481"/>
        <v>9.25</v>
      </c>
      <c r="T356" s="16">
        <v>0</v>
      </c>
      <c r="U356" s="18">
        <v>0</v>
      </c>
      <c r="V356" s="16"/>
      <c r="W356" s="18"/>
      <c r="X356" s="138">
        <v>9.25</v>
      </c>
      <c r="Y356" s="14">
        <v>1</v>
      </c>
      <c r="Z356" s="18">
        <f t="shared" si="482"/>
        <v>9.25</v>
      </c>
      <c r="AA356" s="14">
        <f t="shared" si="483"/>
        <v>1</v>
      </c>
      <c r="AB356" s="18">
        <f t="shared" si="484"/>
        <v>9.25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/>
      <c r="D359" s="129"/>
      <c r="E359" s="17">
        <f t="shared" si="476"/>
        <v>0</v>
      </c>
      <c r="F359" s="18">
        <f t="shared" si="477"/>
        <v>0</v>
      </c>
      <c r="G359" s="8" t="e">
        <f t="shared" si="486"/>
        <v>#DIV/0!</v>
      </c>
      <c r="H359" s="18" t="e">
        <f t="shared" si="486"/>
        <v>#DIV/0!</v>
      </c>
      <c r="I359" s="127"/>
      <c r="J359" s="130"/>
      <c r="K359" s="127">
        <v>0</v>
      </c>
      <c r="L359" s="129">
        <v>0</v>
      </c>
      <c r="M359" s="127"/>
      <c r="N359" s="129"/>
      <c r="O359" s="245">
        <v>2.1</v>
      </c>
      <c r="P359" s="92">
        <v>6</v>
      </c>
      <c r="Q359" s="18">
        <f t="shared" si="479"/>
        <v>12.600000000000001</v>
      </c>
      <c r="R359" s="92">
        <f t="shared" si="480"/>
        <v>6</v>
      </c>
      <c r="S359" s="18">
        <f t="shared" si="481"/>
        <v>12.600000000000001</v>
      </c>
      <c r="T359" s="127">
        <v>0</v>
      </c>
      <c r="U359" s="129">
        <v>0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0</v>
      </c>
    </row>
    <row r="360" spans="1:28">
      <c r="A360" s="8">
        <f t="shared" si="485"/>
        <v>23.110000000000003</v>
      </c>
      <c r="B360" s="16" t="s">
        <v>240</v>
      </c>
      <c r="C360" s="17"/>
      <c r="D360" s="18"/>
      <c r="E360" s="17">
        <f t="shared" si="476"/>
        <v>0</v>
      </c>
      <c r="F360" s="18">
        <f t="shared" si="477"/>
        <v>0</v>
      </c>
      <c r="G360" s="8" t="e">
        <f t="shared" si="486"/>
        <v>#DIV/0!</v>
      </c>
      <c r="H360" s="18" t="e">
        <f t="shared" si="486"/>
        <v>#DIV/0!</v>
      </c>
      <c r="I360" s="16"/>
      <c r="J360" s="20"/>
      <c r="K360" s="16">
        <v>0</v>
      </c>
      <c r="L360" s="18">
        <v>0</v>
      </c>
      <c r="M360" s="16"/>
      <c r="N360" s="18"/>
      <c r="O360" s="138">
        <v>2.1</v>
      </c>
      <c r="P360" s="92">
        <v>2</v>
      </c>
      <c r="Q360" s="18">
        <f t="shared" si="479"/>
        <v>4.2</v>
      </c>
      <c r="R360" s="92">
        <f t="shared" si="480"/>
        <v>2</v>
      </c>
      <c r="S360" s="18">
        <f t="shared" si="481"/>
        <v>4.2</v>
      </c>
      <c r="T360" s="16">
        <v>0</v>
      </c>
      <c r="U360" s="18">
        <v>0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0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13</v>
      </c>
      <c r="Q361" s="18">
        <f t="shared" si="479"/>
        <v>14.3</v>
      </c>
      <c r="R361" s="92">
        <f t="shared" si="480"/>
        <v>13</v>
      </c>
      <c r="S361" s="18">
        <f t="shared" si="481"/>
        <v>14.3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5</v>
      </c>
      <c r="D364" s="129">
        <v>6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5</v>
      </c>
      <c r="L364" s="129">
        <v>6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6</v>
      </c>
      <c r="T364" s="127">
        <v>5</v>
      </c>
      <c r="U364" s="129">
        <v>6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6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8.3000000000000007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76</v>
      </c>
      <c r="Q370" s="18">
        <f>O370*P370</f>
        <v>19.760000000000002</v>
      </c>
      <c r="R370" s="92">
        <f>P370</f>
        <v>76</v>
      </c>
      <c r="S370" s="18">
        <f>L370+Q370</f>
        <v>19.760000000000002</v>
      </c>
      <c r="T370" s="24">
        <v>0</v>
      </c>
      <c r="U370" s="26">
        <v>0</v>
      </c>
      <c r="V370" s="24"/>
      <c r="W370" s="26"/>
      <c r="X370" s="244">
        <v>0.26</v>
      </c>
      <c r="Y370" s="14">
        <v>76</v>
      </c>
      <c r="Z370" s="18">
        <f t="shared" si="482"/>
        <v>19.760000000000002</v>
      </c>
      <c r="AA370" s="14">
        <f t="shared" si="483"/>
        <v>76</v>
      </c>
      <c r="AB370" s="18">
        <f t="shared" si="484"/>
        <v>19.760000000000002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/>
      <c r="Q373" s="18">
        <v>0</v>
      </c>
      <c r="R373" s="92">
        <f t="shared" si="488"/>
        <v>0</v>
      </c>
      <c r="S373" s="18">
        <f t="shared" si="489"/>
        <v>0</v>
      </c>
      <c r="T373" s="195">
        <v>0</v>
      </c>
      <c r="U373" s="194">
        <v>0</v>
      </c>
      <c r="V373" s="195"/>
      <c r="W373" s="194"/>
      <c r="X373" s="246"/>
      <c r="Y373" s="14"/>
      <c r="Z373" s="18">
        <v>0</v>
      </c>
      <c r="AA373" s="14">
        <f t="shared" si="483"/>
        <v>0</v>
      </c>
      <c r="AB373" s="18">
        <f t="shared" si="484"/>
        <v>0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/>
      <c r="Q374" s="18">
        <v>0</v>
      </c>
      <c r="R374" s="92">
        <f t="shared" si="488"/>
        <v>0</v>
      </c>
      <c r="S374" s="18">
        <f t="shared" si="489"/>
        <v>0</v>
      </c>
      <c r="T374" s="195">
        <v>0</v>
      </c>
      <c r="U374" s="194">
        <v>0</v>
      </c>
      <c r="V374" s="195"/>
      <c r="W374" s="194"/>
      <c r="X374" s="246"/>
      <c r="Y374" s="14"/>
      <c r="Z374" s="18">
        <v>0</v>
      </c>
      <c r="AA374" s="14">
        <f t="shared" si="483"/>
        <v>0</v>
      </c>
      <c r="AB374" s="18">
        <f t="shared" si="484"/>
        <v>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3</v>
      </c>
      <c r="Q381" s="18">
        <f t="shared" si="487"/>
        <v>93</v>
      </c>
      <c r="R381" s="92">
        <f t="shared" si="488"/>
        <v>3</v>
      </c>
      <c r="S381" s="18">
        <f t="shared" si="489"/>
        <v>93</v>
      </c>
      <c r="T381" s="263">
        <v>0</v>
      </c>
      <c r="U381" s="265">
        <v>0</v>
      </c>
      <c r="V381" s="263"/>
      <c r="W381" s="265"/>
      <c r="X381" s="268">
        <v>31</v>
      </c>
      <c r="Y381" s="14">
        <v>1</v>
      </c>
      <c r="Z381" s="18">
        <f t="shared" si="482"/>
        <v>31</v>
      </c>
      <c r="AA381" s="14">
        <f t="shared" si="483"/>
        <v>1</v>
      </c>
      <c r="AB381" s="18">
        <f t="shared" si="484"/>
        <v>31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/>
      <c r="Q382" s="18">
        <f t="shared" si="487"/>
        <v>0</v>
      </c>
      <c r="R382" s="92">
        <f t="shared" si="488"/>
        <v>0</v>
      </c>
      <c r="S382" s="18">
        <f t="shared" si="489"/>
        <v>0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12</v>
      </c>
      <c r="Q383" s="18">
        <f t="shared" si="487"/>
        <v>99.600000000000009</v>
      </c>
      <c r="R383" s="92">
        <f t="shared" si="488"/>
        <v>12</v>
      </c>
      <c r="S383" s="18">
        <f t="shared" si="489"/>
        <v>99.600000000000009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3</v>
      </c>
      <c r="Z383" s="18">
        <f t="shared" si="482"/>
        <v>24.900000000000002</v>
      </c>
      <c r="AA383" s="14">
        <f t="shared" si="483"/>
        <v>3</v>
      </c>
      <c r="AB383" s="18">
        <f t="shared" si="484"/>
        <v>24.900000000000002</v>
      </c>
    </row>
    <row r="384" spans="1:28" s="50" customFormat="1">
      <c r="A384" s="46"/>
      <c r="B384" s="82" t="s">
        <v>104</v>
      </c>
      <c r="C384" s="83">
        <f>SUM(C350:C383)</f>
        <v>5</v>
      </c>
      <c r="D384" s="84">
        <f>SUM(D350:D383)</f>
        <v>43.75</v>
      </c>
      <c r="E384" s="83">
        <f>SUM(E350:E383)</f>
        <v>0</v>
      </c>
      <c r="F384" s="84">
        <f>SUM(F350:F383)</f>
        <v>32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5</v>
      </c>
      <c r="L384" s="84">
        <f t="shared" si="490"/>
        <v>11.75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117</v>
      </c>
      <c r="Q384" s="84">
        <f t="shared" si="491"/>
        <v>285.91000000000003</v>
      </c>
      <c r="R384" s="276">
        <f t="shared" si="491"/>
        <v>117</v>
      </c>
      <c r="S384" s="84">
        <f t="shared" si="491"/>
        <v>297.66000000000003</v>
      </c>
      <c r="T384" s="83">
        <f t="shared" si="491"/>
        <v>5</v>
      </c>
      <c r="U384" s="84">
        <f t="shared" si="491"/>
        <v>11.75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81</v>
      </c>
      <c r="Z384" s="84">
        <f t="shared" si="492"/>
        <v>84.910000000000011</v>
      </c>
      <c r="AA384" s="276">
        <f t="shared" si="492"/>
        <v>81</v>
      </c>
      <c r="AB384" s="84">
        <f t="shared" si="492"/>
        <v>96.660000000000011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164.61376749999999</v>
      </c>
      <c r="R388" s="92"/>
      <c r="S388" s="18">
        <f>Q388</f>
        <v>164.61376749999999</v>
      </c>
      <c r="T388" s="16"/>
      <c r="U388" s="18"/>
      <c r="V388" s="16"/>
      <c r="W388" s="18"/>
      <c r="X388" s="21"/>
      <c r="Y388" s="14"/>
      <c r="Z388" s="18">
        <v>108</v>
      </c>
      <c r="AA388" s="14">
        <f t="shared" ref="AA388" si="494">Y388</f>
        <v>0</v>
      </c>
      <c r="AB388" s="18">
        <f t="shared" ref="AB388" si="495">U388+Z388</f>
        <v>108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164.61376749999999</v>
      </c>
      <c r="R391" s="276">
        <f t="shared" si="500"/>
        <v>0</v>
      </c>
      <c r="S391" s="84">
        <f t="shared" si="500"/>
        <v>164.61376749999999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108</v>
      </c>
      <c r="AA391" s="276">
        <f>SUM(AA388:AA390)</f>
        <v>0</v>
      </c>
      <c r="AB391" s="84">
        <f>SUM(AB388:AB390)</f>
        <v>108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22.04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685</v>
      </c>
      <c r="Q393" s="129">
        <v>31.09</v>
      </c>
      <c r="R393" s="92">
        <f>P393</f>
        <v>685</v>
      </c>
      <c r="S393" s="18">
        <f>Q393</f>
        <v>31.09</v>
      </c>
      <c r="T393" s="127"/>
      <c r="U393" s="129"/>
      <c r="V393" s="127"/>
      <c r="W393" s="129"/>
      <c r="X393" s="131"/>
      <c r="Y393" s="108">
        <v>685</v>
      </c>
      <c r="Z393" s="129">
        <v>31.09</v>
      </c>
      <c r="AA393" s="14">
        <f t="shared" ref="AA393:AA396" si="503">Y393</f>
        <v>685</v>
      </c>
      <c r="AB393" s="18">
        <f t="shared" ref="AB393:AB396" si="504">U393+Z393</f>
        <v>31.09</v>
      </c>
    </row>
    <row r="394" spans="1:29">
      <c r="A394" s="126"/>
      <c r="B394" s="127" t="s">
        <v>172</v>
      </c>
      <c r="C394" s="128"/>
      <c r="D394" s="129">
        <v>3.24</v>
      </c>
      <c r="E394" s="189">
        <v>17295</v>
      </c>
      <c r="F394" s="129">
        <v>1.04</v>
      </c>
      <c r="G394" s="8" t="e">
        <f t="shared" si="502"/>
        <v>#DIV/0!</v>
      </c>
      <c r="H394" s="18">
        <f t="shared" si="502"/>
        <v>32.098765432098766</v>
      </c>
      <c r="I394" s="127"/>
      <c r="J394" s="130"/>
      <c r="K394" s="127"/>
      <c r="L394" s="129"/>
      <c r="M394" s="127"/>
      <c r="N394" s="129"/>
      <c r="O394" s="131"/>
      <c r="P394" s="277">
        <v>4889</v>
      </c>
      <c r="Q394" s="129">
        <v>5.867</v>
      </c>
      <c r="R394" s="92">
        <f t="shared" ref="R394:R396" si="505">P394</f>
        <v>4889</v>
      </c>
      <c r="S394" s="18">
        <f t="shared" ref="S394:S396" si="506">Q394</f>
        <v>5.867</v>
      </c>
      <c r="T394" s="127"/>
      <c r="U394" s="129"/>
      <c r="V394" s="127"/>
      <c r="W394" s="129"/>
      <c r="X394" s="131"/>
      <c r="Y394" s="108">
        <v>4889</v>
      </c>
      <c r="Z394" s="129">
        <v>5.867</v>
      </c>
      <c r="AA394" s="14">
        <f t="shared" si="503"/>
        <v>4889</v>
      </c>
      <c r="AB394" s="18">
        <f t="shared" si="504"/>
        <v>5.867</v>
      </c>
    </row>
    <row r="395" spans="1:29">
      <c r="A395" s="126"/>
      <c r="B395" s="127" t="s">
        <v>173</v>
      </c>
      <c r="C395" s="128"/>
      <c r="D395" s="129">
        <v>41.1</v>
      </c>
      <c r="E395" s="189">
        <v>16262</v>
      </c>
      <c r="F395" s="129">
        <v>1.3</v>
      </c>
      <c r="G395" s="8" t="e">
        <f t="shared" si="502"/>
        <v>#DIV/0!</v>
      </c>
      <c r="H395" s="18">
        <f t="shared" si="502"/>
        <v>3.1630170316301705</v>
      </c>
      <c r="I395" s="127"/>
      <c r="J395" s="130"/>
      <c r="K395" s="127"/>
      <c r="L395" s="129"/>
      <c r="M395" s="127"/>
      <c r="N395" s="129"/>
      <c r="O395" s="131"/>
      <c r="P395" s="277">
        <v>215</v>
      </c>
      <c r="Q395" s="129">
        <v>62.6</v>
      </c>
      <c r="R395" s="92">
        <f t="shared" si="505"/>
        <v>215</v>
      </c>
      <c r="S395" s="18">
        <f t="shared" si="506"/>
        <v>62.6</v>
      </c>
      <c r="T395" s="127"/>
      <c r="U395" s="129"/>
      <c r="V395" s="127"/>
      <c r="W395" s="129"/>
      <c r="X395" s="131"/>
      <c r="Y395" s="108">
        <v>215</v>
      </c>
      <c r="Z395" s="129">
        <v>30</v>
      </c>
      <c r="AA395" s="14">
        <f t="shared" si="503"/>
        <v>215</v>
      </c>
      <c r="AB395" s="18">
        <f t="shared" si="504"/>
        <v>30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24.339321337500007</v>
      </c>
      <c r="R396" s="92">
        <f t="shared" si="505"/>
        <v>0</v>
      </c>
      <c r="S396" s="18">
        <f t="shared" si="506"/>
        <v>24.339321337500007</v>
      </c>
      <c r="T396" s="16"/>
      <c r="U396" s="18"/>
      <c r="V396" s="16"/>
      <c r="W396" s="18"/>
      <c r="X396" s="21"/>
      <c r="Y396" s="14"/>
      <c r="Z396" s="18">
        <v>17</v>
      </c>
      <c r="AA396" s="14">
        <f t="shared" si="503"/>
        <v>0</v>
      </c>
      <c r="AB396" s="18">
        <f t="shared" si="504"/>
        <v>17</v>
      </c>
    </row>
    <row r="397" spans="1:29" s="50" customFormat="1">
      <c r="A397" s="46"/>
      <c r="B397" s="82" t="s">
        <v>106</v>
      </c>
      <c r="C397" s="83"/>
      <c r="D397" s="84">
        <f>SUM(D393:D396)</f>
        <v>90.211999999999989</v>
      </c>
      <c r="E397" s="83">
        <f>SUM(E393:E396)</f>
        <v>33557</v>
      </c>
      <c r="F397" s="84">
        <f>SUM(F393:F396)</f>
        <v>2.34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5789</v>
      </c>
      <c r="Q397" s="84">
        <f t="shared" si="508"/>
        <v>123.89632133750001</v>
      </c>
      <c r="R397" s="276">
        <f t="shared" si="508"/>
        <v>5789</v>
      </c>
      <c r="S397" s="84">
        <f t="shared" si="508"/>
        <v>123.89632133750001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5789</v>
      </c>
      <c r="Z397" s="84">
        <f>SUM(Z393:Z396)</f>
        <v>83.956999999999994</v>
      </c>
      <c r="AA397" s="276">
        <f>SUM(AA393:AA396)</f>
        <v>5789</v>
      </c>
      <c r="AB397" s="84">
        <f>SUM(AB393:AB396)</f>
        <v>83.956999999999994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2693.0920999999998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2393.8960000000002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5</v>
      </c>
      <c r="L398" s="84">
        <f>SUM(L21+L44+L52+L76+L86+L109+L117+L141+L147+L149+L156+L162+L168+L174+L180+L186+L192+L206+L212+L216+L237+L258+L283+L297+L306+L311+L315+L322+L326+L330+L333+L337+L343+L347+L384+L391+L397)</f>
        <v>11.75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85036</v>
      </c>
      <c r="Q398" s="84">
        <f>SUM(Q21+Q44+Q52+Q76+Q86+Q109+Q117+Q141+Q147+Q149+Q156+Q162+Q168+Q174+Q180+Q186+Q192+Q206+Q212+Q216+Q237+Q258+Q283+Q297+Q306+Q311+Q315+Q322+Q326+Q330+Q333+Q337+Q343+Q347+Q384+Q391+Q397)</f>
        <v>3509.0894888375001</v>
      </c>
      <c r="R398" s="276">
        <f>R397+R391+R384+R347+R343+R337+R333+R330+R326+R322+R315+R311+R306+R297+R283+R260+R216+R212+R206+R193+R147+R143+R78</f>
        <v>85036</v>
      </c>
      <c r="S398" s="84">
        <f>SUM(S21+S44+S52+S76+S86+S109+S117+S141+S147+S149+S156+S162+S168+S174+S180+S186+S192+S206+S212+S216+S237+S258+S283+S297+S306+S311+S315+S322+S326+S330+S333+S337+S343+S347+S384+S391+S397)</f>
        <v>3520.8394888375001</v>
      </c>
      <c r="T398" s="83">
        <f>T397+T391+T384+T347+T343+T337+T333+T330+T326+T322+T315+T311+T306+T297+T283+T260+T216+T212+T206+T193+T147+T143+T78</f>
        <v>5</v>
      </c>
      <c r="U398" s="84">
        <f>SUM(U21+U44+U52+U76+U86+U109+U117+U141+U147+U149+U156+U162+U168+U174+U180+U186+U192+U206+U212+U216+U237+U258+U283+U297+U306+U311+U315+U322+U326+U330+U333+U337+U343+U347+U384+U391+U397)</f>
        <v>11.75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83731</v>
      </c>
      <c r="Z398" s="84">
        <f>SUM(Z21+Z44+Z52+Z76+Z86+Z109+Z117+Z141+Z147+Z149+Z156+Z162+Z168+Z174+Z180+Z186+Z192+Z206+Z212+Z216+Z237+Z258+Z283+Z297+Z306+Z311+Z315+Z322+Z326+Z330+Z333+Z337+Z343+Z347+Z384+Z391+Z397)</f>
        <v>3080.927999999999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83731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3092.677999999999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2693.0920999999998</v>
      </c>
      <c r="E403" s="82"/>
      <c r="F403" s="84">
        <f>F398</f>
        <v>2393.8960000000002</v>
      </c>
      <c r="G403" s="82"/>
      <c r="H403" s="82"/>
      <c r="I403" s="82"/>
      <c r="J403" s="84">
        <f>J398</f>
        <v>0</v>
      </c>
      <c r="K403" s="83"/>
      <c r="L403" s="84">
        <f>L398</f>
        <v>11.75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3509.0894888375001</v>
      </c>
      <c r="R403" s="276"/>
      <c r="S403" s="84">
        <f>S398</f>
        <v>3520.8394888375001</v>
      </c>
      <c r="T403" s="83"/>
      <c r="U403" s="84">
        <f>U398</f>
        <v>11.75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3080.927999999999</v>
      </c>
      <c r="AA403" s="276"/>
      <c r="AB403" s="84">
        <f>AB398</f>
        <v>3092.677999999999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3</v>
      </c>
      <c r="Q407" s="18">
        <f>O407*P407</f>
        <v>810</v>
      </c>
      <c r="R407" s="92">
        <f>P407</f>
        <v>3</v>
      </c>
      <c r="S407" s="18">
        <f>L407+Q407</f>
        <v>810</v>
      </c>
      <c r="T407" s="22"/>
      <c r="U407" s="18"/>
      <c r="V407" s="22"/>
      <c r="W407" s="18"/>
      <c r="X407" s="138">
        <v>270</v>
      </c>
      <c r="Y407" s="14"/>
      <c r="Z407" s="18">
        <f>X407*Y407</f>
        <v>0</v>
      </c>
      <c r="AA407" s="14">
        <f>Y407</f>
        <v>0</v>
      </c>
      <c r="AB407" s="18">
        <f>U407+Z407</f>
        <v>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10</v>
      </c>
      <c r="Q412" s="18">
        <f t="shared" si="512"/>
        <v>30</v>
      </c>
      <c r="R412" s="92">
        <f t="shared" si="513"/>
        <v>10</v>
      </c>
      <c r="S412" s="18">
        <f t="shared" si="514"/>
        <v>30</v>
      </c>
      <c r="T412" s="22"/>
      <c r="U412" s="18"/>
      <c r="V412" s="22"/>
      <c r="W412" s="18"/>
      <c r="X412" s="21">
        <v>3</v>
      </c>
      <c r="Y412" s="14">
        <v>3</v>
      </c>
      <c r="Z412" s="18">
        <f t="shared" si="515"/>
        <v>9</v>
      </c>
      <c r="AA412" s="14">
        <f t="shared" si="516"/>
        <v>3</v>
      </c>
      <c r="AB412" s="18">
        <f t="shared" si="517"/>
        <v>9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10</v>
      </c>
      <c r="Q413" s="18">
        <f t="shared" si="512"/>
        <v>35</v>
      </c>
      <c r="R413" s="92">
        <f t="shared" si="513"/>
        <v>10</v>
      </c>
      <c r="S413" s="18">
        <f t="shared" si="514"/>
        <v>35</v>
      </c>
      <c r="T413" s="22"/>
      <c r="U413" s="18"/>
      <c r="V413" s="22"/>
      <c r="W413" s="18"/>
      <c r="X413" s="21">
        <v>3.5</v>
      </c>
      <c r="Y413" s="14">
        <v>3</v>
      </c>
      <c r="Z413" s="18">
        <f t="shared" si="515"/>
        <v>10.5</v>
      </c>
      <c r="AA413" s="14">
        <f t="shared" si="516"/>
        <v>3</v>
      </c>
      <c r="AB413" s="18">
        <f t="shared" si="517"/>
        <v>10.5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3</v>
      </c>
      <c r="Q414" s="18">
        <f t="shared" si="512"/>
        <v>2.25</v>
      </c>
      <c r="R414" s="92">
        <f t="shared" si="513"/>
        <v>3</v>
      </c>
      <c r="S414" s="18">
        <f t="shared" si="514"/>
        <v>2.25</v>
      </c>
      <c r="T414" s="22"/>
      <c r="U414" s="18"/>
      <c r="V414" s="22"/>
      <c r="W414" s="18"/>
      <c r="X414" s="21">
        <v>0.75</v>
      </c>
      <c r="Y414" s="14">
        <v>3</v>
      </c>
      <c r="Z414" s="18">
        <f t="shared" si="515"/>
        <v>2.25</v>
      </c>
      <c r="AA414" s="14">
        <f t="shared" si="516"/>
        <v>3</v>
      </c>
      <c r="AB414" s="18">
        <f t="shared" si="517"/>
        <v>2.25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7</v>
      </c>
      <c r="Q415" s="18">
        <f t="shared" si="512"/>
        <v>6.3</v>
      </c>
      <c r="R415" s="92">
        <f t="shared" si="513"/>
        <v>7</v>
      </c>
      <c r="S415" s="18">
        <f t="shared" si="514"/>
        <v>6.3</v>
      </c>
      <c r="T415" s="22"/>
      <c r="U415" s="18"/>
      <c r="V415" s="22"/>
      <c r="W415" s="18"/>
      <c r="X415" s="21">
        <v>0.9</v>
      </c>
      <c r="Y415" s="14">
        <v>7</v>
      </c>
      <c r="Z415" s="18">
        <f t="shared" si="515"/>
        <v>6.3</v>
      </c>
      <c r="AA415" s="14">
        <f t="shared" si="516"/>
        <v>7</v>
      </c>
      <c r="AB415" s="18">
        <f t="shared" si="517"/>
        <v>6.3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883.55</v>
      </c>
      <c r="R416" s="276"/>
      <c r="S416" s="84">
        <f>SUM(S407:S415)</f>
        <v>883.55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28.05</v>
      </c>
      <c r="AA416" s="276"/>
      <c r="AB416" s="84">
        <f>SUM(AB407:AB415)</f>
        <v>28.05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840</v>
      </c>
      <c r="D418" s="53">
        <v>151.19999999999999</v>
      </c>
      <c r="E418" s="17">
        <f t="shared" ref="E418:F439" si="520">C418</f>
        <v>840</v>
      </c>
      <c r="F418" s="18">
        <f t="shared" si="520"/>
        <v>151.19999999999999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1200</v>
      </c>
      <c r="Q418" s="18">
        <f t="shared" ref="Q418:Q439" si="522">O418*P418</f>
        <v>216</v>
      </c>
      <c r="R418" s="92">
        <f t="shared" ref="R418:R439" si="523">P418</f>
        <v>1200</v>
      </c>
      <c r="S418" s="18">
        <f t="shared" ref="S418:S439" si="524">L418+Q418</f>
        <v>216</v>
      </c>
      <c r="T418" s="51"/>
      <c r="U418" s="53"/>
      <c r="V418" s="51"/>
      <c r="W418" s="53"/>
      <c r="X418" s="250">
        <v>0.18</v>
      </c>
      <c r="Y418" s="312">
        <f>900+240</f>
        <v>1140</v>
      </c>
      <c r="Z418" s="18">
        <f t="shared" ref="Z418:Z439" si="525">X418*Y418</f>
        <v>205.2</v>
      </c>
      <c r="AA418" s="14">
        <f t="shared" ref="AA418:AA439" si="526">Y418</f>
        <v>1140</v>
      </c>
      <c r="AB418" s="18">
        <f t="shared" ref="AB418:AB439" si="527">U418+Z418</f>
        <v>205.2</v>
      </c>
    </row>
    <row r="419" spans="1:28">
      <c r="A419" s="206">
        <f>+A418+0.01</f>
        <v>26.110000000000003</v>
      </c>
      <c r="B419" s="51" t="s">
        <v>285</v>
      </c>
      <c r="C419" s="52">
        <v>840</v>
      </c>
      <c r="D419" s="53">
        <v>10.08</v>
      </c>
      <c r="E419" s="17">
        <f t="shared" si="520"/>
        <v>840</v>
      </c>
      <c r="F419" s="18">
        <f t="shared" si="520"/>
        <v>10.08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1200</v>
      </c>
      <c r="Q419" s="18">
        <f t="shared" si="522"/>
        <v>14.4</v>
      </c>
      <c r="R419" s="92">
        <f t="shared" si="523"/>
        <v>1200</v>
      </c>
      <c r="S419" s="18">
        <f t="shared" si="524"/>
        <v>14.4</v>
      </c>
      <c r="T419" s="51"/>
      <c r="U419" s="53"/>
      <c r="V419" s="51"/>
      <c r="W419" s="53"/>
      <c r="X419" s="250">
        <v>1.2E-2</v>
      </c>
      <c r="Y419" s="312">
        <v>1140</v>
      </c>
      <c r="Z419" s="18">
        <f t="shared" si="525"/>
        <v>13.68</v>
      </c>
      <c r="AA419" s="14">
        <f t="shared" si="526"/>
        <v>1140</v>
      </c>
      <c r="AB419" s="18">
        <f t="shared" si="527"/>
        <v>13.68</v>
      </c>
    </row>
    <row r="420" spans="1:28" ht="47.25">
      <c r="A420" s="206">
        <f>+A419+0.01</f>
        <v>26.120000000000005</v>
      </c>
      <c r="B420" s="51" t="s">
        <v>286</v>
      </c>
      <c r="C420" s="52">
        <v>840</v>
      </c>
      <c r="D420" s="53">
        <v>8.4</v>
      </c>
      <c r="E420" s="17">
        <f t="shared" si="520"/>
        <v>840</v>
      </c>
      <c r="F420" s="18">
        <f t="shared" si="520"/>
        <v>8.4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1200</v>
      </c>
      <c r="Q420" s="18">
        <f t="shared" si="522"/>
        <v>12</v>
      </c>
      <c r="R420" s="92">
        <f t="shared" si="523"/>
        <v>1200</v>
      </c>
      <c r="S420" s="18">
        <f t="shared" si="524"/>
        <v>12</v>
      </c>
      <c r="T420" s="51"/>
      <c r="U420" s="53"/>
      <c r="V420" s="51"/>
      <c r="W420" s="53"/>
      <c r="X420" s="250">
        <v>0.01</v>
      </c>
      <c r="Y420" s="312">
        <v>1140</v>
      </c>
      <c r="Z420" s="18">
        <f t="shared" si="525"/>
        <v>11.4</v>
      </c>
      <c r="AA420" s="14">
        <f t="shared" si="526"/>
        <v>1140</v>
      </c>
      <c r="AB420" s="18">
        <f t="shared" si="527"/>
        <v>11.4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7</v>
      </c>
      <c r="D422" s="18">
        <v>21</v>
      </c>
      <c r="E422" s="17">
        <f t="shared" si="520"/>
        <v>7</v>
      </c>
      <c r="F422" s="18">
        <f t="shared" si="520"/>
        <v>21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10</v>
      </c>
      <c r="Q422" s="18">
        <f t="shared" si="522"/>
        <v>30</v>
      </c>
      <c r="R422" s="92">
        <f t="shared" si="523"/>
        <v>10</v>
      </c>
      <c r="S422" s="18">
        <f t="shared" si="524"/>
        <v>30</v>
      </c>
      <c r="T422" s="22"/>
      <c r="U422" s="18"/>
      <c r="V422" s="22"/>
      <c r="W422" s="18"/>
      <c r="X422" s="21">
        <v>3</v>
      </c>
      <c r="Y422" s="14">
        <v>10</v>
      </c>
      <c r="Z422" s="18">
        <f t="shared" si="525"/>
        <v>30</v>
      </c>
      <c r="AA422" s="14">
        <f t="shared" si="526"/>
        <v>10</v>
      </c>
      <c r="AB422" s="18">
        <f t="shared" si="527"/>
        <v>30</v>
      </c>
    </row>
    <row r="423" spans="1:28" ht="31.5">
      <c r="A423" s="206" t="s">
        <v>43</v>
      </c>
      <c r="B423" s="22" t="s">
        <v>77</v>
      </c>
      <c r="C423" s="17">
        <v>7</v>
      </c>
      <c r="D423" s="18">
        <v>21</v>
      </c>
      <c r="E423" s="17">
        <f t="shared" si="520"/>
        <v>7</v>
      </c>
      <c r="F423" s="18">
        <f t="shared" si="520"/>
        <v>21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10</v>
      </c>
      <c r="Q423" s="18">
        <f t="shared" si="522"/>
        <v>30</v>
      </c>
      <c r="R423" s="92">
        <f t="shared" si="523"/>
        <v>10</v>
      </c>
      <c r="S423" s="18">
        <f t="shared" si="524"/>
        <v>30</v>
      </c>
      <c r="T423" s="22"/>
      <c r="U423" s="18"/>
      <c r="V423" s="22"/>
      <c r="W423" s="18"/>
      <c r="X423" s="21">
        <v>3</v>
      </c>
      <c r="Y423" s="14">
        <v>10</v>
      </c>
      <c r="Z423" s="18">
        <f t="shared" si="525"/>
        <v>30</v>
      </c>
      <c r="AA423" s="14">
        <f t="shared" si="526"/>
        <v>10</v>
      </c>
      <c r="AB423" s="18">
        <f t="shared" si="527"/>
        <v>30</v>
      </c>
    </row>
    <row r="424" spans="1:28" ht="31.5">
      <c r="A424" s="206" t="s">
        <v>45</v>
      </c>
      <c r="B424" s="22" t="s">
        <v>78</v>
      </c>
      <c r="C424" s="17">
        <v>7</v>
      </c>
      <c r="D424" s="18">
        <v>67.200000000000017</v>
      </c>
      <c r="E424" s="17">
        <f t="shared" si="520"/>
        <v>7</v>
      </c>
      <c r="F424" s="18">
        <f t="shared" si="520"/>
        <v>67.200000000000017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10</v>
      </c>
      <c r="Q424" s="18">
        <f t="shared" si="522"/>
        <v>96</v>
      </c>
      <c r="R424" s="92">
        <f t="shared" si="523"/>
        <v>10</v>
      </c>
      <c r="S424" s="18">
        <f t="shared" si="524"/>
        <v>96</v>
      </c>
      <c r="T424" s="22"/>
      <c r="U424" s="18"/>
      <c r="V424" s="22"/>
      <c r="W424" s="18"/>
      <c r="X424" s="21">
        <v>9.6</v>
      </c>
      <c r="Y424" s="14">
        <v>10</v>
      </c>
      <c r="Z424" s="18">
        <f t="shared" si="525"/>
        <v>96</v>
      </c>
      <c r="AA424" s="14">
        <f t="shared" si="526"/>
        <v>10</v>
      </c>
      <c r="AB424" s="18">
        <f t="shared" si="527"/>
        <v>96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7</v>
      </c>
      <c r="D426" s="18">
        <v>12.6</v>
      </c>
      <c r="E426" s="17">
        <f t="shared" si="520"/>
        <v>7</v>
      </c>
      <c r="F426" s="18">
        <f t="shared" si="520"/>
        <v>12.6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10</v>
      </c>
      <c r="Q426" s="18">
        <f t="shared" si="522"/>
        <v>18</v>
      </c>
      <c r="R426" s="92">
        <f t="shared" si="523"/>
        <v>10</v>
      </c>
      <c r="S426" s="18">
        <f t="shared" si="524"/>
        <v>18</v>
      </c>
      <c r="T426" s="22"/>
      <c r="U426" s="18"/>
      <c r="V426" s="22"/>
      <c r="W426" s="18"/>
      <c r="X426" s="21">
        <v>1.8</v>
      </c>
      <c r="Y426" s="14">
        <v>10</v>
      </c>
      <c r="Z426" s="18">
        <f t="shared" si="525"/>
        <v>18</v>
      </c>
      <c r="AA426" s="14">
        <f t="shared" si="526"/>
        <v>10</v>
      </c>
      <c r="AB426" s="18">
        <f t="shared" si="527"/>
        <v>18</v>
      </c>
    </row>
    <row r="427" spans="1:28" ht="31.5">
      <c r="A427" s="206" t="s">
        <v>51</v>
      </c>
      <c r="B427" s="22" t="s">
        <v>50</v>
      </c>
      <c r="C427" s="17">
        <v>7</v>
      </c>
      <c r="D427" s="18">
        <v>8.4</v>
      </c>
      <c r="E427" s="17">
        <f t="shared" si="520"/>
        <v>7</v>
      </c>
      <c r="F427" s="18">
        <f t="shared" si="520"/>
        <v>8.4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10</v>
      </c>
      <c r="Q427" s="18">
        <f t="shared" si="522"/>
        <v>12</v>
      </c>
      <c r="R427" s="92">
        <f t="shared" si="523"/>
        <v>10</v>
      </c>
      <c r="S427" s="18">
        <f t="shared" si="524"/>
        <v>12</v>
      </c>
      <c r="T427" s="22"/>
      <c r="U427" s="18"/>
      <c r="V427" s="22"/>
      <c r="W427" s="18"/>
      <c r="X427" s="21">
        <v>1.2</v>
      </c>
      <c r="Y427" s="14">
        <v>10</v>
      </c>
      <c r="Z427" s="18">
        <f t="shared" si="525"/>
        <v>12</v>
      </c>
      <c r="AA427" s="14">
        <f t="shared" si="526"/>
        <v>10</v>
      </c>
      <c r="AB427" s="18">
        <f t="shared" si="527"/>
        <v>12</v>
      </c>
    </row>
    <row r="428" spans="1:28" ht="47.25">
      <c r="A428" s="206" t="s">
        <v>53</v>
      </c>
      <c r="B428" s="22" t="s">
        <v>81</v>
      </c>
      <c r="C428" s="17">
        <v>7</v>
      </c>
      <c r="D428" s="18">
        <v>8.4</v>
      </c>
      <c r="E428" s="17">
        <f t="shared" si="520"/>
        <v>7</v>
      </c>
      <c r="F428" s="18">
        <f t="shared" si="520"/>
        <v>8.4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10</v>
      </c>
      <c r="Q428" s="18">
        <f t="shared" si="522"/>
        <v>12</v>
      </c>
      <c r="R428" s="92">
        <f t="shared" si="523"/>
        <v>10</v>
      </c>
      <c r="S428" s="18">
        <f t="shared" si="524"/>
        <v>12</v>
      </c>
      <c r="T428" s="22"/>
      <c r="U428" s="18"/>
      <c r="V428" s="22"/>
      <c r="W428" s="18"/>
      <c r="X428" s="21">
        <v>1.2</v>
      </c>
      <c r="Y428" s="14">
        <v>10</v>
      </c>
      <c r="Z428" s="18">
        <f t="shared" si="525"/>
        <v>12</v>
      </c>
      <c r="AA428" s="14">
        <f t="shared" si="526"/>
        <v>10</v>
      </c>
      <c r="AB428" s="18">
        <f t="shared" si="527"/>
        <v>12</v>
      </c>
    </row>
    <row r="429" spans="1:28" ht="47.25">
      <c r="A429" s="206" t="s">
        <v>82</v>
      </c>
      <c r="B429" s="22" t="s">
        <v>83</v>
      </c>
      <c r="C429" s="17">
        <v>7</v>
      </c>
      <c r="D429" s="18">
        <v>12.6</v>
      </c>
      <c r="E429" s="17">
        <f t="shared" si="520"/>
        <v>7</v>
      </c>
      <c r="F429" s="18">
        <f t="shared" si="520"/>
        <v>12.6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10</v>
      </c>
      <c r="Q429" s="18">
        <f t="shared" si="522"/>
        <v>18</v>
      </c>
      <c r="R429" s="92">
        <f t="shared" si="523"/>
        <v>10</v>
      </c>
      <c r="S429" s="18">
        <f t="shared" si="524"/>
        <v>18</v>
      </c>
      <c r="T429" s="22"/>
      <c r="U429" s="18"/>
      <c r="V429" s="22"/>
      <c r="W429" s="18"/>
      <c r="X429" s="21">
        <v>1.8</v>
      </c>
      <c r="Y429" s="14">
        <v>10</v>
      </c>
      <c r="Z429" s="18">
        <f t="shared" si="525"/>
        <v>18</v>
      </c>
      <c r="AA429" s="14">
        <f t="shared" si="526"/>
        <v>10</v>
      </c>
      <c r="AB429" s="18">
        <f t="shared" si="527"/>
        <v>18</v>
      </c>
    </row>
    <row r="430" spans="1:28" ht="31.5">
      <c r="A430" s="206">
        <v>26.14</v>
      </c>
      <c r="B430" s="51" t="s">
        <v>287</v>
      </c>
      <c r="C430" s="52">
        <v>840</v>
      </c>
      <c r="D430" s="53">
        <v>8.4</v>
      </c>
      <c r="E430" s="17">
        <f t="shared" si="520"/>
        <v>840</v>
      </c>
      <c r="F430" s="18">
        <f t="shared" si="520"/>
        <v>8.4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1200</v>
      </c>
      <c r="Q430" s="18">
        <f t="shared" si="522"/>
        <v>12</v>
      </c>
      <c r="R430" s="92">
        <f t="shared" si="523"/>
        <v>1200</v>
      </c>
      <c r="S430" s="18">
        <f t="shared" si="524"/>
        <v>12</v>
      </c>
      <c r="T430" s="51"/>
      <c r="U430" s="53"/>
      <c r="V430" s="51"/>
      <c r="W430" s="53"/>
      <c r="X430" s="250">
        <v>0.01</v>
      </c>
      <c r="Y430" s="312">
        <v>1140</v>
      </c>
      <c r="Z430" s="18">
        <f t="shared" si="525"/>
        <v>11.4</v>
      </c>
      <c r="AA430" s="14">
        <f t="shared" si="526"/>
        <v>1140</v>
      </c>
      <c r="AB430" s="18">
        <f t="shared" si="527"/>
        <v>11.4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840</v>
      </c>
      <c r="D431" s="53">
        <v>8.4</v>
      </c>
      <c r="E431" s="17">
        <f t="shared" si="520"/>
        <v>840</v>
      </c>
      <c r="F431" s="18">
        <f t="shared" si="520"/>
        <v>8.4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1200</v>
      </c>
      <c r="Q431" s="18">
        <f t="shared" si="522"/>
        <v>12</v>
      </c>
      <c r="R431" s="92">
        <f t="shared" si="523"/>
        <v>1200</v>
      </c>
      <c r="S431" s="18">
        <f t="shared" si="524"/>
        <v>12</v>
      </c>
      <c r="T431" s="51"/>
      <c r="U431" s="53"/>
      <c r="V431" s="51"/>
      <c r="W431" s="53"/>
      <c r="X431" s="250">
        <v>0.01</v>
      </c>
      <c r="Y431" s="312">
        <v>1140</v>
      </c>
      <c r="Z431" s="18">
        <f t="shared" si="525"/>
        <v>11.4</v>
      </c>
      <c r="AA431" s="14">
        <f t="shared" si="526"/>
        <v>1140</v>
      </c>
      <c r="AB431" s="18">
        <f t="shared" si="527"/>
        <v>11.4</v>
      </c>
    </row>
    <row r="432" spans="1:28" ht="31.5">
      <c r="A432" s="206">
        <f t="shared" si="528"/>
        <v>26.160000000000004</v>
      </c>
      <c r="B432" s="51" t="s">
        <v>289</v>
      </c>
      <c r="C432" s="52">
        <v>840</v>
      </c>
      <c r="D432" s="53">
        <v>10.5</v>
      </c>
      <c r="E432" s="17">
        <f t="shared" si="520"/>
        <v>840</v>
      </c>
      <c r="F432" s="18">
        <f t="shared" si="520"/>
        <v>10.5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1200</v>
      </c>
      <c r="Q432" s="18">
        <f t="shared" si="522"/>
        <v>15</v>
      </c>
      <c r="R432" s="92">
        <f t="shared" si="523"/>
        <v>1200</v>
      </c>
      <c r="S432" s="18">
        <f t="shared" si="524"/>
        <v>15</v>
      </c>
      <c r="T432" s="51"/>
      <c r="U432" s="53"/>
      <c r="V432" s="51"/>
      <c r="W432" s="53"/>
      <c r="X432" s="250">
        <v>1.2500000000000001E-2</v>
      </c>
      <c r="Y432" s="312">
        <v>1140</v>
      </c>
      <c r="Z432" s="18">
        <f t="shared" si="525"/>
        <v>14.25</v>
      </c>
      <c r="AA432" s="14">
        <f t="shared" si="526"/>
        <v>1140</v>
      </c>
      <c r="AB432" s="18">
        <f t="shared" si="527"/>
        <v>14.25</v>
      </c>
    </row>
    <row r="433" spans="1:28">
      <c r="A433" s="206">
        <f t="shared" si="528"/>
        <v>26.170000000000005</v>
      </c>
      <c r="B433" s="51" t="s">
        <v>290</v>
      </c>
      <c r="C433" s="52">
        <v>840</v>
      </c>
      <c r="D433" s="53">
        <v>6.3</v>
      </c>
      <c r="E433" s="17">
        <f t="shared" si="520"/>
        <v>840</v>
      </c>
      <c r="F433" s="18">
        <f t="shared" si="520"/>
        <v>6.3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1200</v>
      </c>
      <c r="Q433" s="18">
        <f t="shared" si="522"/>
        <v>9</v>
      </c>
      <c r="R433" s="92">
        <f t="shared" si="523"/>
        <v>1200</v>
      </c>
      <c r="S433" s="18">
        <f t="shared" si="524"/>
        <v>9</v>
      </c>
      <c r="T433" s="51"/>
      <c r="U433" s="53"/>
      <c r="V433" s="51"/>
      <c r="W433" s="53"/>
      <c r="X433" s="250">
        <v>7.4999999999999997E-3</v>
      </c>
      <c r="Y433" s="312">
        <v>1140</v>
      </c>
      <c r="Z433" s="18">
        <f t="shared" si="525"/>
        <v>8.5499999999999989</v>
      </c>
      <c r="AA433" s="14">
        <f t="shared" si="526"/>
        <v>1140</v>
      </c>
      <c r="AB433" s="18">
        <f t="shared" si="527"/>
        <v>8.5499999999999989</v>
      </c>
    </row>
    <row r="434" spans="1:28" ht="31.5">
      <c r="A434" s="206">
        <f t="shared" si="528"/>
        <v>26.180000000000007</v>
      </c>
      <c r="B434" s="51" t="s">
        <v>291</v>
      </c>
      <c r="C434" s="52">
        <v>840</v>
      </c>
      <c r="D434" s="53">
        <v>6.3</v>
      </c>
      <c r="E434" s="17">
        <f t="shared" si="520"/>
        <v>840</v>
      </c>
      <c r="F434" s="18">
        <f t="shared" si="520"/>
        <v>6.3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1200</v>
      </c>
      <c r="Q434" s="18">
        <f t="shared" si="522"/>
        <v>9</v>
      </c>
      <c r="R434" s="92">
        <f t="shared" si="523"/>
        <v>1200</v>
      </c>
      <c r="S434" s="18">
        <f t="shared" si="524"/>
        <v>9</v>
      </c>
      <c r="T434" s="51"/>
      <c r="U434" s="53"/>
      <c r="V434" s="51"/>
      <c r="W434" s="53"/>
      <c r="X434" s="250">
        <v>7.4999999999999997E-3</v>
      </c>
      <c r="Y434" s="312">
        <v>1140</v>
      </c>
      <c r="Z434" s="18">
        <f t="shared" si="525"/>
        <v>8.5499999999999989</v>
      </c>
      <c r="AA434" s="14">
        <f t="shared" si="526"/>
        <v>1140</v>
      </c>
      <c r="AB434" s="18">
        <f t="shared" si="527"/>
        <v>8.5499999999999989</v>
      </c>
    </row>
    <row r="435" spans="1:28" ht="31.5">
      <c r="A435" s="206">
        <f t="shared" si="528"/>
        <v>26.190000000000008</v>
      </c>
      <c r="B435" s="51" t="s">
        <v>292</v>
      </c>
      <c r="C435" s="52">
        <v>840</v>
      </c>
      <c r="D435" s="53">
        <v>1.68</v>
      </c>
      <c r="E435" s="17">
        <f t="shared" si="520"/>
        <v>840</v>
      </c>
      <c r="F435" s="18">
        <f t="shared" si="520"/>
        <v>1.68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1200</v>
      </c>
      <c r="Q435" s="18">
        <f t="shared" si="522"/>
        <v>2.4</v>
      </c>
      <c r="R435" s="92">
        <f t="shared" si="523"/>
        <v>1200</v>
      </c>
      <c r="S435" s="18">
        <f t="shared" si="524"/>
        <v>2.4</v>
      </c>
      <c r="T435" s="51"/>
      <c r="U435" s="53"/>
      <c r="V435" s="51"/>
      <c r="W435" s="53"/>
      <c r="X435" s="250">
        <v>2E-3</v>
      </c>
      <c r="Y435" s="312">
        <v>1140</v>
      </c>
      <c r="Z435" s="18">
        <f t="shared" si="525"/>
        <v>2.2800000000000002</v>
      </c>
      <c r="AA435" s="14">
        <f t="shared" si="526"/>
        <v>1140</v>
      </c>
      <c r="AB435" s="18">
        <f t="shared" si="527"/>
        <v>2.2800000000000002</v>
      </c>
    </row>
    <row r="436" spans="1:28" ht="31.5">
      <c r="A436" s="206">
        <f t="shared" si="528"/>
        <v>26.20000000000001</v>
      </c>
      <c r="B436" s="51" t="s">
        <v>293</v>
      </c>
      <c r="C436" s="52">
        <v>840</v>
      </c>
      <c r="D436" s="53">
        <v>1.68</v>
      </c>
      <c r="E436" s="17">
        <f t="shared" si="520"/>
        <v>840</v>
      </c>
      <c r="F436" s="18">
        <f t="shared" si="520"/>
        <v>1.68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1200</v>
      </c>
      <c r="Q436" s="18">
        <f t="shared" si="522"/>
        <v>2.4</v>
      </c>
      <c r="R436" s="92">
        <f t="shared" si="523"/>
        <v>1200</v>
      </c>
      <c r="S436" s="18">
        <f t="shared" si="524"/>
        <v>2.4</v>
      </c>
      <c r="T436" s="51"/>
      <c r="U436" s="53"/>
      <c r="V436" s="51"/>
      <c r="W436" s="53"/>
      <c r="X436" s="250">
        <v>2E-3</v>
      </c>
      <c r="Y436" s="312">
        <v>1140</v>
      </c>
      <c r="Z436" s="18">
        <f t="shared" si="525"/>
        <v>2.2800000000000002</v>
      </c>
      <c r="AA436" s="14">
        <f t="shared" si="526"/>
        <v>1140</v>
      </c>
      <c r="AB436" s="18">
        <f t="shared" si="527"/>
        <v>2.2800000000000002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f>C437+P414</f>
        <v>3</v>
      </c>
      <c r="Q437" s="18">
        <f t="shared" si="522"/>
        <v>5.22</v>
      </c>
      <c r="R437" s="92">
        <f t="shared" si="523"/>
        <v>3</v>
      </c>
      <c r="S437" s="18">
        <f t="shared" si="524"/>
        <v>5.22</v>
      </c>
      <c r="T437" s="208"/>
      <c r="U437" s="210"/>
      <c r="V437" s="208"/>
      <c r="W437" s="210"/>
      <c r="X437" s="259">
        <v>1.74</v>
      </c>
      <c r="Y437" s="214">
        <v>3</v>
      </c>
      <c r="Z437" s="18">
        <f t="shared" si="525"/>
        <v>5.22</v>
      </c>
      <c r="AA437" s="14">
        <f t="shared" si="526"/>
        <v>3</v>
      </c>
      <c r="AB437" s="18">
        <f t="shared" si="527"/>
        <v>5.22</v>
      </c>
    </row>
    <row r="438" spans="1:28" ht="31.5">
      <c r="A438" s="206">
        <f t="shared" si="528"/>
        <v>26.220000000000013</v>
      </c>
      <c r="B438" s="51" t="s">
        <v>294</v>
      </c>
      <c r="C438" s="52">
        <v>840</v>
      </c>
      <c r="D438" s="53">
        <v>4.2</v>
      </c>
      <c r="E438" s="17">
        <f t="shared" si="520"/>
        <v>840</v>
      </c>
      <c r="F438" s="18">
        <f t="shared" si="520"/>
        <v>4.2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1200</v>
      </c>
      <c r="Q438" s="18">
        <f t="shared" si="522"/>
        <v>6</v>
      </c>
      <c r="R438" s="92">
        <f t="shared" si="523"/>
        <v>1200</v>
      </c>
      <c r="S438" s="18">
        <f t="shared" si="524"/>
        <v>6</v>
      </c>
      <c r="T438" s="51"/>
      <c r="U438" s="53"/>
      <c r="V438" s="51"/>
      <c r="W438" s="53"/>
      <c r="X438" s="250">
        <v>5.0000000000000001E-3</v>
      </c>
      <c r="Y438" s="312">
        <v>1140</v>
      </c>
      <c r="Z438" s="18">
        <f t="shared" si="525"/>
        <v>5.7</v>
      </c>
      <c r="AA438" s="14">
        <f t="shared" si="526"/>
        <v>1140</v>
      </c>
      <c r="AB438" s="18">
        <f t="shared" si="527"/>
        <v>5.7</v>
      </c>
    </row>
    <row r="439" spans="1:28" ht="31.5">
      <c r="A439" s="206">
        <f t="shared" si="528"/>
        <v>26.230000000000015</v>
      </c>
      <c r="B439" s="51" t="s">
        <v>93</v>
      </c>
      <c r="C439" s="52">
        <v>840</v>
      </c>
      <c r="D439" s="53">
        <v>1.68</v>
      </c>
      <c r="E439" s="17">
        <f t="shared" si="520"/>
        <v>840</v>
      </c>
      <c r="F439" s="18">
        <f t="shared" si="520"/>
        <v>1.68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1200</v>
      </c>
      <c r="Q439" s="18">
        <f t="shared" si="522"/>
        <v>2.4</v>
      </c>
      <c r="R439" s="92">
        <f t="shared" si="523"/>
        <v>1200</v>
      </c>
      <c r="S439" s="18">
        <f t="shared" si="524"/>
        <v>2.4</v>
      </c>
      <c r="T439" s="51"/>
      <c r="U439" s="53"/>
      <c r="V439" s="51"/>
      <c r="W439" s="53"/>
      <c r="X439" s="250">
        <v>2E-3</v>
      </c>
      <c r="Y439" s="312">
        <v>1140</v>
      </c>
      <c r="Z439" s="18">
        <f t="shared" si="525"/>
        <v>2.2800000000000002</v>
      </c>
      <c r="AA439" s="14">
        <f t="shared" si="526"/>
        <v>1140</v>
      </c>
      <c r="AB439" s="18">
        <f t="shared" si="527"/>
        <v>2.2800000000000002</v>
      </c>
    </row>
    <row r="440" spans="1:28" s="50" customFormat="1">
      <c r="A440" s="46"/>
      <c r="B440" s="89" t="s">
        <v>295</v>
      </c>
      <c r="C440" s="82"/>
      <c r="D440" s="84">
        <f>SUM(D418:D439)</f>
        <v>370.02</v>
      </c>
      <c r="E440" s="82"/>
      <c r="F440" s="84">
        <f>SUM(F418:F439)</f>
        <v>370.02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533.81999999999994</v>
      </c>
      <c r="R440" s="85"/>
      <c r="S440" s="84">
        <f>SUM(S418:S439)</f>
        <v>533.81999999999994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1140</v>
      </c>
      <c r="Z440" s="84">
        <f>SUM(Z418:Z439)</f>
        <v>518.18999999999994</v>
      </c>
      <c r="AA440" s="276"/>
      <c r="AB440" s="84">
        <f>SUM(AB418:AB439)</f>
        <v>518.18999999999994</v>
      </c>
    </row>
    <row r="441" spans="1:28" s="50" customFormat="1" ht="31.5">
      <c r="A441" s="46"/>
      <c r="B441" s="89" t="s">
        <v>296</v>
      </c>
      <c r="C441" s="82"/>
      <c r="D441" s="84">
        <f>D416+D440</f>
        <v>370.02</v>
      </c>
      <c r="E441" s="82"/>
      <c r="F441" s="84">
        <f>F416+F440</f>
        <v>370.02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1417.37</v>
      </c>
      <c r="R441" s="85"/>
      <c r="S441" s="84">
        <f>S416+S440</f>
        <v>1417.37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1140</v>
      </c>
      <c r="Z441" s="84">
        <f>Z416+Z440</f>
        <v>546.2399999999999</v>
      </c>
      <c r="AA441" s="276"/>
      <c r="AB441" s="84">
        <f>AB416+AB440</f>
        <v>546.2399999999999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370.02</v>
      </c>
      <c r="E514" s="228">
        <f t="shared" ref="E514" si="547">E440</f>
        <v>0</v>
      </c>
      <c r="F514" s="11">
        <f>F441</f>
        <v>370.02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1417.37</v>
      </c>
      <c r="R514" s="199">
        <f>R422</f>
        <v>10</v>
      </c>
      <c r="S514" s="11">
        <f>S441</f>
        <v>1417.37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1140</v>
      </c>
      <c r="Z514" s="11">
        <f>Z441</f>
        <v>546.2399999999999</v>
      </c>
      <c r="AA514" s="199">
        <f>AA422</f>
        <v>10</v>
      </c>
      <c r="AB514" s="11">
        <f>AB441</f>
        <v>546.2399999999999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370.02</v>
      </c>
      <c r="E515" s="228">
        <f t="shared" ref="E515" si="554">E514</f>
        <v>0</v>
      </c>
      <c r="F515" s="11">
        <f>F514</f>
        <v>370.02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1417.37</v>
      </c>
      <c r="R515" s="199">
        <f t="shared" ref="R515:U515" si="558">R514</f>
        <v>10</v>
      </c>
      <c r="S515" s="11">
        <f>S514</f>
        <v>1417.37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1140</v>
      </c>
      <c r="Z515" s="11">
        <f>Z514</f>
        <v>546.2399999999999</v>
      </c>
      <c r="AA515" s="199">
        <f t="shared" si="560"/>
        <v>10</v>
      </c>
      <c r="AB515" s="11">
        <f>AB514</f>
        <v>546.2399999999999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3063.1120999999998</v>
      </c>
      <c r="E516" s="228">
        <f t="shared" ref="E516" si="561">E515+E403</f>
        <v>0</v>
      </c>
      <c r="F516" s="11">
        <f>F403+F515</f>
        <v>2763.9160000000002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11.75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4926.4594888374995</v>
      </c>
      <c r="R516" s="199">
        <f t="shared" ref="R516:T516" si="565">R515+R403</f>
        <v>10</v>
      </c>
      <c r="S516" s="11">
        <f>S403+S515</f>
        <v>4938.2094888374995</v>
      </c>
      <c r="T516" s="228">
        <f t="shared" si="565"/>
        <v>0</v>
      </c>
      <c r="U516" s="11">
        <f>U403+U515</f>
        <v>11.75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1140</v>
      </c>
      <c r="Z516" s="11">
        <f>Z403+Z515</f>
        <v>3627.1679999999988</v>
      </c>
      <c r="AA516" s="199">
        <f t="shared" si="566"/>
        <v>10</v>
      </c>
      <c r="AB516" s="11">
        <f>AB403+AB515</f>
        <v>3638.9179999999988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Peddapalli&amp;C&amp;"-,Bold"&amp;18Costing Sheets for AWP&amp;&amp;B 2017-18 - SSA-RTE&amp;R&amp;"-,Bold"&amp;20Annexure-XII(Rs. in lakh)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0">
    <tabColor theme="5" tint="-0.249977111117893"/>
  </sheetPr>
  <dimension ref="A1:AC517"/>
  <sheetViews>
    <sheetView showZeros="0" zoomScale="70" zoomScaleNormal="70" zoomScaleSheetLayoutView="70" workbookViewId="0">
      <pane xSplit="2" ySplit="5" topLeftCell="N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>
        <v>0</v>
      </c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>
        <v>0</v>
      </c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915</v>
      </c>
      <c r="Q145" s="18">
        <f t="shared" ref="Q145:Q146" si="141">O145*P145</f>
        <v>27.45</v>
      </c>
      <c r="R145" s="92">
        <f t="shared" ref="R145:R146" si="142">P145</f>
        <v>915</v>
      </c>
      <c r="S145" s="18">
        <f t="shared" ref="S145:S146" si="143">L145+Q145</f>
        <v>27.45</v>
      </c>
      <c r="T145" s="16"/>
      <c r="U145" s="18"/>
      <c r="V145" s="16"/>
      <c r="W145" s="18"/>
      <c r="X145" s="21">
        <v>0.03</v>
      </c>
      <c r="Y145" s="14">
        <v>915</v>
      </c>
      <c r="Z145" s="18">
        <f t="shared" ref="Z145:Z146" si="144">X145*Y145</f>
        <v>27.45</v>
      </c>
      <c r="AA145" s="14">
        <f t="shared" ref="AA145:AA146" si="145">Y145</f>
        <v>915</v>
      </c>
      <c r="AB145" s="18">
        <f t="shared" ref="AB145:AB146" si="146">U145+Z145</f>
        <v>27.45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915</v>
      </c>
      <c r="Q147" s="84">
        <f t="shared" si="149"/>
        <v>27.45</v>
      </c>
      <c r="R147" s="276">
        <f t="shared" si="149"/>
        <v>915</v>
      </c>
      <c r="S147" s="84">
        <f t="shared" si="149"/>
        <v>27.45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915</v>
      </c>
      <c r="Z147" s="84">
        <f t="shared" si="151"/>
        <v>27.45</v>
      </c>
      <c r="AA147" s="276">
        <f t="shared" si="151"/>
        <v>915</v>
      </c>
      <c r="AB147" s="84">
        <f t="shared" si="151"/>
        <v>27.45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94</v>
      </c>
      <c r="D164" s="18">
        <f>C164*O164</f>
        <v>5.64</v>
      </c>
      <c r="E164" s="19">
        <v>94</v>
      </c>
      <c r="F164" s="18"/>
      <c r="G164" s="8">
        <f t="shared" ref="G164:H167" si="182">E164/C164*100</f>
        <v>100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221</v>
      </c>
      <c r="Q166" s="18">
        <f t="shared" si="183"/>
        <v>6.63</v>
      </c>
      <c r="R166" s="92">
        <f t="shared" si="184"/>
        <v>221</v>
      </c>
      <c r="S166" s="18">
        <f t="shared" si="185"/>
        <v>6.63</v>
      </c>
      <c r="T166" s="16"/>
      <c r="U166" s="18"/>
      <c r="V166" s="16"/>
      <c r="W166" s="18"/>
      <c r="X166" s="21">
        <v>0.03</v>
      </c>
      <c r="Y166" s="14">
        <v>221</v>
      </c>
      <c r="Z166" s="18">
        <f t="shared" si="186"/>
        <v>6.63</v>
      </c>
      <c r="AA166" s="14">
        <f t="shared" si="187"/>
        <v>221</v>
      </c>
      <c r="AB166" s="18">
        <f t="shared" si="188"/>
        <v>6.63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94</v>
      </c>
      <c r="D168" s="84">
        <f>SUM(D164:D167)</f>
        <v>5.64</v>
      </c>
      <c r="E168" s="83">
        <f>SUM(E164:E167)</f>
        <v>94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221</v>
      </c>
      <c r="Q168" s="84">
        <f t="shared" si="191"/>
        <v>6.63</v>
      </c>
      <c r="R168" s="276">
        <f t="shared" si="191"/>
        <v>221</v>
      </c>
      <c r="S168" s="84">
        <f t="shared" si="191"/>
        <v>6.63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221</v>
      </c>
      <c r="Z168" s="84">
        <f t="shared" si="193"/>
        <v>6.63</v>
      </c>
      <c r="AA168" s="276">
        <f t="shared" si="193"/>
        <v>221</v>
      </c>
      <c r="AB168" s="84">
        <f t="shared" si="193"/>
        <v>6.63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94</v>
      </c>
      <c r="Q172" s="18">
        <f t="shared" si="195"/>
        <v>2.82</v>
      </c>
      <c r="R172" s="92">
        <f t="shared" si="196"/>
        <v>94</v>
      </c>
      <c r="S172" s="18">
        <f t="shared" si="197"/>
        <v>2.82</v>
      </c>
      <c r="T172" s="16"/>
      <c r="U172" s="18"/>
      <c r="V172" s="16"/>
      <c r="W172" s="18"/>
      <c r="X172" s="21">
        <v>0.03</v>
      </c>
      <c r="Y172" s="14">
        <v>94</v>
      </c>
      <c r="Z172" s="18">
        <f t="shared" si="198"/>
        <v>2.82</v>
      </c>
      <c r="AA172" s="14">
        <f t="shared" si="199"/>
        <v>94</v>
      </c>
      <c r="AB172" s="18">
        <f t="shared" si="200"/>
        <v>2.82</v>
      </c>
    </row>
    <row r="173" spans="1:28">
      <c r="A173" s="8"/>
      <c r="B173" s="16" t="s">
        <v>112</v>
      </c>
      <c r="C173" s="17"/>
      <c r="D173" s="18">
        <f>C173*O173</f>
        <v>0</v>
      </c>
      <c r="E173" s="19"/>
      <c r="F173" s="18"/>
      <c r="G173" s="8" t="e">
        <f t="shared" si="194"/>
        <v>#DIV/0!</v>
      </c>
      <c r="H173" s="18" t="e">
        <f t="shared" si="194"/>
        <v>#DIV/0!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0</v>
      </c>
      <c r="D174" s="84">
        <f>SUM(D170:D173)</f>
        <v>0</v>
      </c>
      <c r="E174" s="83">
        <f>SUM(E170:E173)</f>
        <v>0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94</v>
      </c>
      <c r="Q174" s="84">
        <f t="shared" si="203"/>
        <v>2.82</v>
      </c>
      <c r="R174" s="276">
        <f t="shared" si="203"/>
        <v>94</v>
      </c>
      <c r="S174" s="84">
        <f t="shared" si="203"/>
        <v>2.82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94</v>
      </c>
      <c r="Z174" s="84">
        <f t="shared" si="205"/>
        <v>2.82</v>
      </c>
      <c r="AA174" s="276">
        <f t="shared" si="205"/>
        <v>94</v>
      </c>
      <c r="AB174" s="84">
        <f t="shared" si="205"/>
        <v>2.82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60</v>
      </c>
      <c r="D176" s="18">
        <f>C176*O176</f>
        <v>3.5999999999999996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60</v>
      </c>
      <c r="Q176" s="18">
        <f t="shared" ref="Q176:Q179" si="207">O176*P176</f>
        <v>3.5999999999999996</v>
      </c>
      <c r="R176" s="92">
        <f t="shared" ref="R176:R179" si="208">P176</f>
        <v>60</v>
      </c>
      <c r="S176" s="18">
        <f t="shared" ref="S176:S179" si="209">L176+Q176</f>
        <v>3.5999999999999996</v>
      </c>
      <c r="T176" s="16"/>
      <c r="U176" s="18"/>
      <c r="V176" s="16"/>
      <c r="W176" s="18"/>
      <c r="X176" s="21">
        <v>0.06</v>
      </c>
      <c r="Y176" s="14">
        <v>60</v>
      </c>
      <c r="Z176" s="18">
        <f t="shared" ref="Z176:Z179" si="210">X176*Y176</f>
        <v>3.5999999999999996</v>
      </c>
      <c r="AA176" s="14">
        <f t="shared" ref="AA176:AA179" si="211">Y176</f>
        <v>60</v>
      </c>
      <c r="AB176" s="18">
        <f t="shared" ref="AB176:AB179" si="212">U176+Z176</f>
        <v>3.5999999999999996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60</v>
      </c>
      <c r="D180" s="84">
        <f>SUM(D176:D179)</f>
        <v>3.5999999999999996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60</v>
      </c>
      <c r="Q180" s="84">
        <f t="shared" si="215"/>
        <v>3.5999999999999996</v>
      </c>
      <c r="R180" s="276">
        <f t="shared" si="215"/>
        <v>60</v>
      </c>
      <c r="S180" s="84">
        <f t="shared" si="215"/>
        <v>3.5999999999999996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60</v>
      </c>
      <c r="Z180" s="84">
        <f t="shared" si="217"/>
        <v>3.5999999999999996</v>
      </c>
      <c r="AA180" s="276">
        <f t="shared" si="217"/>
        <v>60</v>
      </c>
      <c r="AB180" s="84">
        <f t="shared" si="217"/>
        <v>3.5999999999999996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154</v>
      </c>
      <c r="D193" s="84">
        <f>D156+D162+D168+D174+D180+D186+D192</f>
        <v>9.2399999999999984</v>
      </c>
      <c r="E193" s="83">
        <f>E156+E162+E168+E174+E180+E186+E192</f>
        <v>94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375</v>
      </c>
      <c r="Q193" s="84">
        <f t="shared" si="244"/>
        <v>13.049999999999999</v>
      </c>
      <c r="R193" s="276">
        <f t="shared" si="244"/>
        <v>375</v>
      </c>
      <c r="S193" s="84">
        <f t="shared" si="244"/>
        <v>13.049999999999999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375</v>
      </c>
      <c r="Z193" s="84">
        <f t="shared" si="246"/>
        <v>13.049999999999999</v>
      </c>
      <c r="AA193" s="276">
        <f t="shared" si="246"/>
        <v>375</v>
      </c>
      <c r="AB193" s="84">
        <f t="shared" si="246"/>
        <v>13.049999999999999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13779</v>
      </c>
      <c r="Q197" s="212">
        <f t="shared" ref="Q197:Q205" si="248">O197*P197</f>
        <v>20.668500000000002</v>
      </c>
      <c r="R197" s="313">
        <f t="shared" ref="R197:R205" si="249">P197</f>
        <v>13779</v>
      </c>
      <c r="S197" s="212">
        <f t="shared" ref="S197:S205" si="250">L197+Q197</f>
        <v>20.668500000000002</v>
      </c>
      <c r="T197" s="335"/>
      <c r="U197" s="212"/>
      <c r="V197" s="335"/>
      <c r="W197" s="212"/>
      <c r="X197" s="338">
        <v>1.5E-3</v>
      </c>
      <c r="Y197" s="214">
        <v>13779</v>
      </c>
      <c r="Z197" s="212">
        <f t="shared" ref="Z197:Z205" si="251">X197*Y197</f>
        <v>20.668500000000002</v>
      </c>
      <c r="AA197" s="214">
        <f t="shared" ref="AA197:AA205" si="252">Y197</f>
        <v>13779</v>
      </c>
      <c r="AB197" s="212">
        <f t="shared" ref="AB197:AB205" si="253">U197+Z197</f>
        <v>20.668500000000002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21</v>
      </c>
      <c r="Q198" s="212">
        <f t="shared" si="248"/>
        <v>3.15E-2</v>
      </c>
      <c r="R198" s="313">
        <f t="shared" si="249"/>
        <v>21</v>
      </c>
      <c r="S198" s="212">
        <f t="shared" si="250"/>
        <v>3.15E-2</v>
      </c>
      <c r="T198" s="335"/>
      <c r="U198" s="212"/>
      <c r="V198" s="335"/>
      <c r="W198" s="212"/>
      <c r="X198" s="338">
        <v>1.5E-3</v>
      </c>
      <c r="Y198" s="214">
        <v>21</v>
      </c>
      <c r="Z198" s="212">
        <f t="shared" si="251"/>
        <v>3.15E-2</v>
      </c>
      <c r="AA198" s="214">
        <f t="shared" si="252"/>
        <v>21</v>
      </c>
      <c r="AB198" s="212">
        <f t="shared" si="253"/>
        <v>3.15E-2</v>
      </c>
    </row>
    <row r="199" spans="1:28" s="339" customFormat="1">
      <c r="A199" s="211"/>
      <c r="B199" s="335" t="s">
        <v>126</v>
      </c>
      <c r="C199" s="336">
        <v>6</v>
      </c>
      <c r="D199" s="212">
        <f>C199*0.0015</f>
        <v>9.0000000000000011E-3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15</v>
      </c>
      <c r="Q199" s="212">
        <f t="shared" si="248"/>
        <v>2.2499999999999999E-2</v>
      </c>
      <c r="R199" s="313">
        <f t="shared" si="249"/>
        <v>15</v>
      </c>
      <c r="S199" s="212">
        <f t="shared" si="250"/>
        <v>2.2499999999999999E-2</v>
      </c>
      <c r="T199" s="335"/>
      <c r="U199" s="212"/>
      <c r="V199" s="335"/>
      <c r="W199" s="212"/>
      <c r="X199" s="338">
        <v>1.5E-3</v>
      </c>
      <c r="Y199" s="214">
        <v>15</v>
      </c>
      <c r="Z199" s="212">
        <f t="shared" si="251"/>
        <v>2.2499999999999999E-2</v>
      </c>
      <c r="AA199" s="214">
        <f t="shared" si="252"/>
        <v>15</v>
      </c>
      <c r="AB199" s="212">
        <f t="shared" si="253"/>
        <v>2.2499999999999999E-2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16039</v>
      </c>
      <c r="Q200" s="212">
        <f t="shared" si="248"/>
        <v>24.058500000000002</v>
      </c>
      <c r="R200" s="313">
        <f t="shared" si="249"/>
        <v>16039</v>
      </c>
      <c r="S200" s="212">
        <f t="shared" si="250"/>
        <v>24.058500000000002</v>
      </c>
      <c r="T200" s="335"/>
      <c r="U200" s="212"/>
      <c r="V200" s="335"/>
      <c r="W200" s="212"/>
      <c r="X200" s="338">
        <v>1.5E-3</v>
      </c>
      <c r="Y200" s="214">
        <v>16039</v>
      </c>
      <c r="Z200" s="212">
        <f t="shared" si="251"/>
        <v>24.058500000000002</v>
      </c>
      <c r="AA200" s="214">
        <f t="shared" si="252"/>
        <v>16039</v>
      </c>
      <c r="AB200" s="212">
        <f t="shared" si="253"/>
        <v>24.058500000000002</v>
      </c>
    </row>
    <row r="201" spans="1:28" s="339" customFormat="1">
      <c r="A201" s="211"/>
      <c r="B201" s="335" t="s">
        <v>128</v>
      </c>
      <c r="C201" s="336">
        <v>31</v>
      </c>
      <c r="D201" s="212">
        <f>C201*0.0015</f>
        <v>4.65E-2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32</v>
      </c>
      <c r="Q201" s="212">
        <f t="shared" si="248"/>
        <v>4.8000000000000001E-2</v>
      </c>
      <c r="R201" s="313">
        <f t="shared" si="249"/>
        <v>32</v>
      </c>
      <c r="S201" s="212">
        <f t="shared" si="250"/>
        <v>4.8000000000000001E-2</v>
      </c>
      <c r="T201" s="335"/>
      <c r="U201" s="212"/>
      <c r="V201" s="335"/>
      <c r="W201" s="212"/>
      <c r="X201" s="338">
        <v>1.5E-3</v>
      </c>
      <c r="Y201" s="214">
        <v>32</v>
      </c>
      <c r="Z201" s="212">
        <f t="shared" si="251"/>
        <v>4.8000000000000001E-2</v>
      </c>
      <c r="AA201" s="214">
        <f t="shared" si="252"/>
        <v>32</v>
      </c>
      <c r="AB201" s="212">
        <f t="shared" si="253"/>
        <v>4.8000000000000001E-2</v>
      </c>
    </row>
    <row r="202" spans="1:28" s="339" customFormat="1">
      <c r="A202" s="211"/>
      <c r="B202" s="335" t="s">
        <v>129</v>
      </c>
      <c r="C202" s="336">
        <v>30</v>
      </c>
      <c r="D202" s="212">
        <f>C202*0.0015</f>
        <v>4.4999999999999998E-2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39</v>
      </c>
      <c r="Q202" s="212">
        <f t="shared" si="248"/>
        <v>5.8500000000000003E-2</v>
      </c>
      <c r="R202" s="313">
        <f t="shared" si="249"/>
        <v>39</v>
      </c>
      <c r="S202" s="212">
        <f t="shared" si="250"/>
        <v>5.8500000000000003E-2</v>
      </c>
      <c r="T202" s="335"/>
      <c r="U202" s="212"/>
      <c r="V202" s="335"/>
      <c r="W202" s="212"/>
      <c r="X202" s="338">
        <v>1.5E-3</v>
      </c>
      <c r="Y202" s="214">
        <v>39</v>
      </c>
      <c r="Z202" s="212">
        <f t="shared" si="251"/>
        <v>5.8500000000000003E-2</v>
      </c>
      <c r="AA202" s="214">
        <f t="shared" si="252"/>
        <v>39</v>
      </c>
      <c r="AB202" s="212">
        <f t="shared" si="253"/>
        <v>5.8500000000000003E-2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18890</v>
      </c>
      <c r="Q203" s="212">
        <f t="shared" si="248"/>
        <v>47.225000000000001</v>
      </c>
      <c r="R203" s="313">
        <f t="shared" si="249"/>
        <v>18890</v>
      </c>
      <c r="S203" s="212">
        <f t="shared" si="250"/>
        <v>47.225000000000001</v>
      </c>
      <c r="T203" s="335"/>
      <c r="U203" s="212"/>
      <c r="V203" s="335"/>
      <c r="W203" s="212"/>
      <c r="X203" s="338">
        <v>2.5000000000000001E-3</v>
      </c>
      <c r="Y203" s="214">
        <v>18890</v>
      </c>
      <c r="Z203" s="212">
        <f t="shared" si="251"/>
        <v>47.225000000000001</v>
      </c>
      <c r="AA203" s="214">
        <f t="shared" si="252"/>
        <v>18890</v>
      </c>
      <c r="AB203" s="212">
        <f t="shared" si="253"/>
        <v>47.225000000000001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98</v>
      </c>
      <c r="D204" s="212">
        <f>C204*0.0025</f>
        <v>0.245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26</v>
      </c>
      <c r="Q204" s="212">
        <f t="shared" si="248"/>
        <v>6.5000000000000002E-2</v>
      </c>
      <c r="R204" s="313">
        <f t="shared" si="249"/>
        <v>26</v>
      </c>
      <c r="S204" s="212">
        <f t="shared" si="250"/>
        <v>6.5000000000000002E-2</v>
      </c>
      <c r="T204" s="335"/>
      <c r="U204" s="212"/>
      <c r="V204" s="335"/>
      <c r="W204" s="212"/>
      <c r="X204" s="338">
        <v>2.5000000000000001E-3</v>
      </c>
      <c r="Y204" s="214">
        <v>26</v>
      </c>
      <c r="Z204" s="212">
        <f t="shared" si="251"/>
        <v>6.5000000000000002E-2</v>
      </c>
      <c r="AA204" s="214">
        <f t="shared" si="252"/>
        <v>26</v>
      </c>
      <c r="AB204" s="212">
        <f t="shared" si="253"/>
        <v>6.5000000000000002E-2</v>
      </c>
    </row>
    <row r="205" spans="1:28">
      <c r="A205" s="8">
        <f>+A204+0.01</f>
        <v>7.0399999999999991</v>
      </c>
      <c r="B205" s="16" t="s">
        <v>132</v>
      </c>
      <c r="C205" s="17">
        <v>35</v>
      </c>
      <c r="D205" s="18">
        <f>C205*0.0025</f>
        <v>8.7500000000000008E-2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60</v>
      </c>
      <c r="Q205" s="18">
        <f t="shared" si="248"/>
        <v>0.15</v>
      </c>
      <c r="R205" s="92">
        <f t="shared" si="249"/>
        <v>60</v>
      </c>
      <c r="S205" s="18">
        <f t="shared" si="250"/>
        <v>0.15</v>
      </c>
      <c r="T205" s="16"/>
      <c r="U205" s="18"/>
      <c r="V205" s="16"/>
      <c r="W205" s="18"/>
      <c r="X205" s="21">
        <v>2.5000000000000001E-3</v>
      </c>
      <c r="Y205" s="14">
        <v>60</v>
      </c>
      <c r="Z205" s="18">
        <f t="shared" si="251"/>
        <v>0.15</v>
      </c>
      <c r="AA205" s="14">
        <f t="shared" si="252"/>
        <v>60</v>
      </c>
      <c r="AB205" s="18">
        <f t="shared" si="253"/>
        <v>0.15</v>
      </c>
    </row>
    <row r="206" spans="1:28" s="50" customFormat="1">
      <c r="A206" s="46"/>
      <c r="B206" s="82" t="s">
        <v>104</v>
      </c>
      <c r="C206" s="83">
        <f>SUM(C197:C205)</f>
        <v>200</v>
      </c>
      <c r="D206" s="84">
        <f>SUM(D197:D205)</f>
        <v>0.43300000000000005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48901</v>
      </c>
      <c r="Q206" s="84">
        <f t="shared" si="256"/>
        <v>92.327500000000015</v>
      </c>
      <c r="R206" s="276">
        <f t="shared" si="256"/>
        <v>48901</v>
      </c>
      <c r="S206" s="84">
        <f t="shared" si="256"/>
        <v>92.327500000000015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48901</v>
      </c>
      <c r="Z206" s="84">
        <f t="shared" si="258"/>
        <v>92.327500000000015</v>
      </c>
      <c r="AA206" s="276">
        <f t="shared" si="258"/>
        <v>48901</v>
      </c>
      <c r="AB206" s="84">
        <f t="shared" si="258"/>
        <v>92.327500000000015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22285</v>
      </c>
      <c r="D208" s="18">
        <v>89.14</v>
      </c>
      <c r="E208" s="17">
        <f>C208</f>
        <v>22285</v>
      </c>
      <c r="F208" s="18">
        <f>D208</f>
        <v>89.14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23989</v>
      </c>
      <c r="Q208" s="18">
        <f t="shared" ref="Q208:Q211" si="260">O208*P208</f>
        <v>95.956000000000003</v>
      </c>
      <c r="R208" s="92">
        <f t="shared" ref="R208:R211" si="261">P208</f>
        <v>23989</v>
      </c>
      <c r="S208" s="18">
        <f t="shared" ref="S208:S211" si="262">L208+Q208</f>
        <v>95.956000000000003</v>
      </c>
      <c r="T208" s="16"/>
      <c r="U208" s="18"/>
      <c r="V208" s="16"/>
      <c r="W208" s="18"/>
      <c r="X208" s="21">
        <v>4.0000000000000001E-3</v>
      </c>
      <c r="Y208" s="14">
        <v>23989</v>
      </c>
      <c r="Z208" s="18">
        <f t="shared" ref="Z208:Z211" si="263">X208*Y208</f>
        <v>95.956000000000003</v>
      </c>
      <c r="AA208" s="14">
        <f t="shared" ref="AA208:AA211" si="264">Y208</f>
        <v>23989</v>
      </c>
      <c r="AB208" s="18">
        <f t="shared" ref="AB208:AB211" si="265">U208+Z208</f>
        <v>95.956000000000003</v>
      </c>
    </row>
    <row r="209" spans="1:28">
      <c r="A209" s="8">
        <f>+A208+0.01</f>
        <v>8.02</v>
      </c>
      <c r="B209" s="16" t="s">
        <v>135</v>
      </c>
      <c r="C209" s="17">
        <v>6295</v>
      </c>
      <c r="D209" s="18">
        <v>25.18</v>
      </c>
      <c r="E209" s="17">
        <f t="shared" ref="E209:F211" si="266">C209</f>
        <v>6295</v>
      </c>
      <c r="F209" s="18">
        <f t="shared" si="266"/>
        <v>25.18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6601</v>
      </c>
      <c r="Q209" s="18">
        <f t="shared" si="260"/>
        <v>26.404</v>
      </c>
      <c r="R209" s="92">
        <f t="shared" si="261"/>
        <v>6601</v>
      </c>
      <c r="S209" s="18">
        <f t="shared" si="262"/>
        <v>26.404</v>
      </c>
      <c r="T209" s="16"/>
      <c r="U209" s="18"/>
      <c r="V209" s="16"/>
      <c r="W209" s="18"/>
      <c r="X209" s="21">
        <v>4.0000000000000001E-3</v>
      </c>
      <c r="Y209" s="14">
        <v>6601</v>
      </c>
      <c r="Z209" s="18">
        <f t="shared" si="263"/>
        <v>26.404</v>
      </c>
      <c r="AA209" s="14">
        <f t="shared" si="264"/>
        <v>6601</v>
      </c>
      <c r="AB209" s="18">
        <f t="shared" si="265"/>
        <v>26.404</v>
      </c>
    </row>
    <row r="210" spans="1:28">
      <c r="A210" s="8">
        <f>+A209+0.01</f>
        <v>8.0299999999999994</v>
      </c>
      <c r="B210" s="16" t="s">
        <v>136</v>
      </c>
      <c r="C210" s="17">
        <v>6202</v>
      </c>
      <c r="D210" s="18">
        <v>24.808</v>
      </c>
      <c r="E210" s="17">
        <f t="shared" si="266"/>
        <v>6202</v>
      </c>
      <c r="F210" s="18">
        <f t="shared" si="266"/>
        <v>24.808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7356</v>
      </c>
      <c r="Q210" s="18">
        <f t="shared" si="260"/>
        <v>29.423999999999999</v>
      </c>
      <c r="R210" s="92">
        <f t="shared" si="261"/>
        <v>7356</v>
      </c>
      <c r="S210" s="18">
        <f t="shared" si="262"/>
        <v>29.423999999999999</v>
      </c>
      <c r="T210" s="16"/>
      <c r="U210" s="18"/>
      <c r="V210" s="16"/>
      <c r="W210" s="18"/>
      <c r="X210" s="21">
        <v>4.0000000000000001E-3</v>
      </c>
      <c r="Y210" s="14">
        <v>7356</v>
      </c>
      <c r="Z210" s="18">
        <f t="shared" si="263"/>
        <v>29.423999999999999</v>
      </c>
      <c r="AA210" s="14">
        <f t="shared" si="264"/>
        <v>7356</v>
      </c>
      <c r="AB210" s="18">
        <f t="shared" si="265"/>
        <v>29.423999999999999</v>
      </c>
    </row>
    <row r="211" spans="1:28">
      <c r="A211" s="8">
        <f>+A210+0.01</f>
        <v>8.0399999999999991</v>
      </c>
      <c r="B211" s="16" t="s">
        <v>137</v>
      </c>
      <c r="C211" s="17">
        <v>8038</v>
      </c>
      <c r="D211" s="18">
        <v>32.152000000000001</v>
      </c>
      <c r="E211" s="17">
        <f t="shared" si="266"/>
        <v>8038</v>
      </c>
      <c r="F211" s="18">
        <f t="shared" si="266"/>
        <v>32.152000000000001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8161</v>
      </c>
      <c r="Q211" s="18">
        <f t="shared" si="260"/>
        <v>32.643999999999998</v>
      </c>
      <c r="R211" s="92">
        <f t="shared" si="261"/>
        <v>8161</v>
      </c>
      <c r="S211" s="18">
        <f t="shared" si="262"/>
        <v>32.643999999999998</v>
      </c>
      <c r="T211" s="16"/>
      <c r="U211" s="18"/>
      <c r="V211" s="16"/>
      <c r="W211" s="18"/>
      <c r="X211" s="21">
        <v>4.0000000000000001E-3</v>
      </c>
      <c r="Y211" s="14">
        <v>8161</v>
      </c>
      <c r="Z211" s="18">
        <f t="shared" si="263"/>
        <v>32.643999999999998</v>
      </c>
      <c r="AA211" s="14">
        <f t="shared" si="264"/>
        <v>8161</v>
      </c>
      <c r="AB211" s="18">
        <f t="shared" si="265"/>
        <v>32.643999999999998</v>
      </c>
    </row>
    <row r="212" spans="1:28" s="50" customFormat="1">
      <c r="A212" s="46"/>
      <c r="B212" s="82" t="s">
        <v>106</v>
      </c>
      <c r="C212" s="83">
        <f>SUM(C208:C211)</f>
        <v>42820</v>
      </c>
      <c r="D212" s="84">
        <f>SUM(D208:D211)</f>
        <v>171.27999999999997</v>
      </c>
      <c r="E212" s="83">
        <f>SUM(E208:E211)</f>
        <v>42820</v>
      </c>
      <c r="F212" s="84">
        <f>SUM(F208:F211)</f>
        <v>171.27999999999997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46107</v>
      </c>
      <c r="Q212" s="84">
        <f t="shared" si="269"/>
        <v>184.428</v>
      </c>
      <c r="R212" s="276">
        <f t="shared" si="269"/>
        <v>46107</v>
      </c>
      <c r="S212" s="84">
        <f t="shared" si="269"/>
        <v>184.428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46107</v>
      </c>
      <c r="Z212" s="84">
        <f>SUM(Z208:Z211)</f>
        <v>184.428</v>
      </c>
      <c r="AA212" s="276">
        <f>SUM(AA208:AA211)</f>
        <v>46107</v>
      </c>
      <c r="AB212" s="84">
        <f>SUM(AB208:AB211)</f>
        <v>184.428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102</v>
      </c>
      <c r="D241" s="164">
        <f>C241*0.429*12</f>
        <v>525.096</v>
      </c>
      <c r="E241" s="163">
        <f>C241</f>
        <v>102</v>
      </c>
      <c r="F241" s="164">
        <f>D241</f>
        <v>525.096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102</v>
      </c>
      <c r="Q241" s="18">
        <f t="shared" ref="Q241:Q254" si="299">O241*P241*12</f>
        <v>558.14400000000001</v>
      </c>
      <c r="R241" s="92">
        <f t="shared" ref="R241:R257" si="300">P241</f>
        <v>102</v>
      </c>
      <c r="S241" s="18">
        <f t="shared" ref="S241:S257" si="301">L241+Q241</f>
        <v>558.14400000000001</v>
      </c>
      <c r="T241" s="162"/>
      <c r="U241" s="164"/>
      <c r="V241" s="162"/>
      <c r="W241" s="164"/>
      <c r="X241" s="166">
        <v>0.45600000000000002</v>
      </c>
      <c r="Y241" s="331">
        <v>102</v>
      </c>
      <c r="Z241" s="121">
        <f>X241*Y241*12</f>
        <v>558.14400000000001</v>
      </c>
      <c r="AA241" s="321">
        <f>Y241</f>
        <v>102</v>
      </c>
      <c r="AB241" s="121">
        <f>U241+Z241</f>
        <v>558.14400000000001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56</v>
      </c>
      <c r="D246" s="176">
        <f>C246*0.6006*12</f>
        <v>403.60320000000002</v>
      </c>
      <c r="E246" s="163">
        <f t="shared" ref="E246:E248" si="309">C246</f>
        <v>56</v>
      </c>
      <c r="F246" s="164">
        <f t="shared" ref="F246:F248" si="310">D246</f>
        <v>403.60320000000002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56</v>
      </c>
      <c r="Q246" s="18">
        <f t="shared" si="299"/>
        <v>429.40800000000002</v>
      </c>
      <c r="R246" s="92">
        <f t="shared" si="300"/>
        <v>56</v>
      </c>
      <c r="S246" s="18">
        <f t="shared" si="301"/>
        <v>429.40800000000002</v>
      </c>
      <c r="T246" s="174"/>
      <c r="U246" s="176"/>
      <c r="V246" s="174"/>
      <c r="W246" s="176"/>
      <c r="X246" s="177">
        <v>0.63900000000000001</v>
      </c>
      <c r="Y246" s="278">
        <v>56</v>
      </c>
      <c r="Z246" s="121">
        <f t="shared" ref="Z246:Z254" si="311">X246*Y246*12</f>
        <v>429.40800000000002</v>
      </c>
      <c r="AA246" s="321">
        <f t="shared" si="306"/>
        <v>56</v>
      </c>
      <c r="AB246" s="121">
        <f t="shared" ref="AB246:AB257" si="312">U246+Z246</f>
        <v>429.40800000000002</v>
      </c>
    </row>
    <row r="247" spans="1:28" s="125" customFormat="1">
      <c r="A247" s="118"/>
      <c r="B247" s="174" t="s">
        <v>151</v>
      </c>
      <c r="C247" s="175">
        <f t="shared" si="308"/>
        <v>55</v>
      </c>
      <c r="D247" s="176">
        <f t="shared" ref="D247:D248" si="313">C247*0.6006*12</f>
        <v>396.39600000000002</v>
      </c>
      <c r="E247" s="163">
        <f t="shared" si="309"/>
        <v>55</v>
      </c>
      <c r="F247" s="164">
        <f t="shared" si="310"/>
        <v>396.39600000000002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55</v>
      </c>
      <c r="Q247" s="18">
        <f t="shared" si="299"/>
        <v>421.74</v>
      </c>
      <c r="R247" s="92">
        <f t="shared" si="300"/>
        <v>55</v>
      </c>
      <c r="S247" s="18">
        <f t="shared" si="301"/>
        <v>421.74</v>
      </c>
      <c r="T247" s="174"/>
      <c r="U247" s="176"/>
      <c r="V247" s="174"/>
      <c r="W247" s="176"/>
      <c r="X247" s="177">
        <v>0.63900000000000001</v>
      </c>
      <c r="Y247" s="278">
        <v>55</v>
      </c>
      <c r="Z247" s="121">
        <f t="shared" si="311"/>
        <v>421.74</v>
      </c>
      <c r="AA247" s="321">
        <f t="shared" si="306"/>
        <v>55</v>
      </c>
      <c r="AB247" s="121">
        <f t="shared" si="312"/>
        <v>421.74</v>
      </c>
    </row>
    <row r="248" spans="1:28" s="125" customFormat="1">
      <c r="A248" s="118"/>
      <c r="B248" s="174" t="s">
        <v>152</v>
      </c>
      <c r="C248" s="175">
        <f t="shared" si="308"/>
        <v>68</v>
      </c>
      <c r="D248" s="176">
        <f t="shared" si="313"/>
        <v>490.08960000000002</v>
      </c>
      <c r="E248" s="163">
        <f t="shared" si="309"/>
        <v>68</v>
      </c>
      <c r="F248" s="164">
        <f t="shared" si="310"/>
        <v>490.08960000000002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68</v>
      </c>
      <c r="Q248" s="18">
        <f t="shared" si="299"/>
        <v>521.42399999999998</v>
      </c>
      <c r="R248" s="92">
        <f t="shared" si="300"/>
        <v>68</v>
      </c>
      <c r="S248" s="18">
        <f t="shared" si="301"/>
        <v>521.42399999999998</v>
      </c>
      <c r="T248" s="174"/>
      <c r="U248" s="176"/>
      <c r="V248" s="174"/>
      <c r="W248" s="176"/>
      <c r="X248" s="177">
        <v>0.63900000000000001</v>
      </c>
      <c r="Y248" s="278">
        <v>68</v>
      </c>
      <c r="Z248" s="121">
        <f t="shared" si="311"/>
        <v>521.42399999999998</v>
      </c>
      <c r="AA248" s="321">
        <f t="shared" si="306"/>
        <v>68</v>
      </c>
      <c r="AB248" s="121">
        <f t="shared" si="312"/>
        <v>521.42399999999998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50</v>
      </c>
      <c r="D255" s="176">
        <f>C255*0.12*10</f>
        <v>60</v>
      </c>
      <c r="E255" s="163">
        <f t="shared" ref="E255:E257" si="314">C255</f>
        <v>50</v>
      </c>
      <c r="F255" s="164">
        <f t="shared" ref="F255:F257" si="315">D255</f>
        <v>60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50</v>
      </c>
      <c r="Q255" s="18">
        <f>O255*P255*10</f>
        <v>60</v>
      </c>
      <c r="R255" s="92">
        <f t="shared" si="300"/>
        <v>50</v>
      </c>
      <c r="S255" s="18">
        <f t="shared" si="301"/>
        <v>60</v>
      </c>
      <c r="T255" s="178"/>
      <c r="U255" s="176"/>
      <c r="V255" s="178"/>
      <c r="W255" s="176"/>
      <c r="X255" s="177">
        <v>0.12</v>
      </c>
      <c r="Y255" s="278">
        <v>50</v>
      </c>
      <c r="Z255" s="18">
        <f t="shared" ref="Z255:Z257" si="316">X255*Y255*10</f>
        <v>60</v>
      </c>
      <c r="AA255" s="321">
        <f t="shared" si="306"/>
        <v>50</v>
      </c>
      <c r="AB255" s="121">
        <f t="shared" si="312"/>
        <v>60</v>
      </c>
    </row>
    <row r="256" spans="1:28" s="125" customFormat="1">
      <c r="A256" s="118"/>
      <c r="B256" s="178" t="s">
        <v>157</v>
      </c>
      <c r="C256" s="175">
        <f t="shared" ref="C256:C257" si="317">P256</f>
        <v>38</v>
      </c>
      <c r="D256" s="176">
        <f t="shared" ref="D256:D257" si="318">C256*0.12*10</f>
        <v>45.599999999999994</v>
      </c>
      <c r="E256" s="163">
        <f t="shared" si="314"/>
        <v>38</v>
      </c>
      <c r="F256" s="164">
        <f t="shared" si="315"/>
        <v>45.599999999999994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38</v>
      </c>
      <c r="Q256" s="18">
        <f>O256*P256*10</f>
        <v>45.599999999999994</v>
      </c>
      <c r="R256" s="92">
        <f t="shared" si="300"/>
        <v>38</v>
      </c>
      <c r="S256" s="18">
        <f t="shared" si="301"/>
        <v>45.599999999999994</v>
      </c>
      <c r="T256" s="178"/>
      <c r="U256" s="176"/>
      <c r="V256" s="178"/>
      <c r="W256" s="176"/>
      <c r="X256" s="177">
        <v>0.12</v>
      </c>
      <c r="Y256" s="278">
        <v>38</v>
      </c>
      <c r="Z256" s="18">
        <f t="shared" si="316"/>
        <v>45.599999999999994</v>
      </c>
      <c r="AA256" s="321">
        <f t="shared" si="306"/>
        <v>38</v>
      </c>
      <c r="AB256" s="121">
        <f t="shared" si="312"/>
        <v>45.599999999999994</v>
      </c>
    </row>
    <row r="257" spans="1:28" s="125" customFormat="1">
      <c r="A257" s="118"/>
      <c r="B257" s="178" t="s">
        <v>167</v>
      </c>
      <c r="C257" s="175">
        <f t="shared" si="317"/>
        <v>77</v>
      </c>
      <c r="D257" s="176">
        <f t="shared" si="318"/>
        <v>92.4</v>
      </c>
      <c r="E257" s="163">
        <f t="shared" si="314"/>
        <v>77</v>
      </c>
      <c r="F257" s="164">
        <f t="shared" si="315"/>
        <v>92.4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77</v>
      </c>
      <c r="Q257" s="18">
        <f>O257*P257*10</f>
        <v>92.4</v>
      </c>
      <c r="R257" s="92">
        <f t="shared" si="300"/>
        <v>77</v>
      </c>
      <c r="S257" s="18">
        <f t="shared" si="301"/>
        <v>92.4</v>
      </c>
      <c r="T257" s="178"/>
      <c r="U257" s="176"/>
      <c r="V257" s="178"/>
      <c r="W257" s="176"/>
      <c r="X257" s="177">
        <v>0.12</v>
      </c>
      <c r="Y257" s="278">
        <v>77</v>
      </c>
      <c r="Z257" s="18">
        <f t="shared" si="316"/>
        <v>92.4</v>
      </c>
      <c r="AA257" s="321">
        <f t="shared" si="306"/>
        <v>77</v>
      </c>
      <c r="AB257" s="121">
        <f t="shared" si="312"/>
        <v>92.4</v>
      </c>
    </row>
    <row r="258" spans="1:28" s="50" customFormat="1">
      <c r="A258" s="179"/>
      <c r="B258" s="159" t="s">
        <v>106</v>
      </c>
      <c r="C258" s="160">
        <f>SUM(C241:C257)</f>
        <v>446</v>
      </c>
      <c r="D258" s="161">
        <f>SUM(D241:D257)</f>
        <v>2013.1848</v>
      </c>
      <c r="E258" s="160">
        <f>SUM(E241:E257)</f>
        <v>446</v>
      </c>
      <c r="F258" s="161">
        <f>SUM(F241:F257)</f>
        <v>2013.1848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446</v>
      </c>
      <c r="Q258" s="161">
        <f t="shared" si="321"/>
        <v>2128.7159999999999</v>
      </c>
      <c r="R258" s="301">
        <f t="shared" si="321"/>
        <v>446</v>
      </c>
      <c r="S258" s="161">
        <f t="shared" si="321"/>
        <v>2128.7159999999999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446</v>
      </c>
      <c r="Z258" s="161">
        <f t="shared" si="323"/>
        <v>2128.7159999999999</v>
      </c>
      <c r="AA258" s="301">
        <f t="shared" si="323"/>
        <v>446</v>
      </c>
      <c r="AB258" s="161">
        <f t="shared" si="323"/>
        <v>2128.7159999999999</v>
      </c>
    </row>
    <row r="259" spans="1:28" s="50" customFormat="1">
      <c r="A259" s="179"/>
      <c r="B259" s="180" t="s">
        <v>10</v>
      </c>
      <c r="C259" s="181">
        <f>C258</f>
        <v>446</v>
      </c>
      <c r="D259" s="182">
        <f>D258</f>
        <v>2013.1848</v>
      </c>
      <c r="E259" s="181">
        <f>E258</f>
        <v>446</v>
      </c>
      <c r="F259" s="182">
        <f>F258</f>
        <v>2013.1848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446</v>
      </c>
      <c r="Q259" s="182">
        <f t="shared" si="326"/>
        <v>2128.7159999999999</v>
      </c>
      <c r="R259" s="304">
        <f t="shared" si="326"/>
        <v>446</v>
      </c>
      <c r="S259" s="182">
        <f t="shared" si="326"/>
        <v>2128.7159999999999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446</v>
      </c>
      <c r="Z259" s="182">
        <f t="shared" si="328"/>
        <v>2128.7159999999999</v>
      </c>
      <c r="AA259" s="304">
        <f t="shared" si="328"/>
        <v>446</v>
      </c>
      <c r="AB259" s="182">
        <f t="shared" si="328"/>
        <v>2128.7159999999999</v>
      </c>
    </row>
    <row r="260" spans="1:28" s="50" customFormat="1">
      <c r="A260" s="179"/>
      <c r="B260" s="180" t="s">
        <v>168</v>
      </c>
      <c r="C260" s="181">
        <f>C238+C259</f>
        <v>446</v>
      </c>
      <c r="D260" s="182">
        <f>D238+D259</f>
        <v>2013.1848</v>
      </c>
      <c r="E260" s="181">
        <f>E238+E259</f>
        <v>446</v>
      </c>
      <c r="F260" s="182">
        <f>F238+F259</f>
        <v>2013.1848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446</v>
      </c>
      <c r="Q260" s="182">
        <f t="shared" si="331"/>
        <v>2128.7159999999999</v>
      </c>
      <c r="R260" s="304">
        <f t="shared" si="331"/>
        <v>446</v>
      </c>
      <c r="S260" s="182">
        <f t="shared" si="331"/>
        <v>2128.7159999999999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446</v>
      </c>
      <c r="Z260" s="182">
        <f t="shared" si="333"/>
        <v>2128.7159999999999</v>
      </c>
      <c r="AA260" s="304">
        <f t="shared" si="333"/>
        <v>446</v>
      </c>
      <c r="AB260" s="182">
        <f t="shared" si="333"/>
        <v>2128.7159999999999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828</v>
      </c>
      <c r="D264" s="18">
        <v>5.7960000000000003</v>
      </c>
      <c r="E264" s="19">
        <v>787</v>
      </c>
      <c r="F264" s="18">
        <v>5.51</v>
      </c>
      <c r="G264" s="241">
        <f t="shared" ref="G264:G270" si="334">E264/C264*100</f>
        <v>95.048309178743963</v>
      </c>
      <c r="H264" s="18">
        <f t="shared" ref="H264:H270" si="335">F264/D264*100</f>
        <v>95.065562456866786</v>
      </c>
      <c r="I264" s="16"/>
      <c r="J264" s="20"/>
      <c r="K264" s="16"/>
      <c r="L264" s="18"/>
      <c r="M264" s="16"/>
      <c r="N264" s="18"/>
      <c r="O264" s="21">
        <v>0.01</v>
      </c>
      <c r="P264" s="92">
        <v>867</v>
      </c>
      <c r="Q264" s="18">
        <f>O264*P264</f>
        <v>8.67</v>
      </c>
      <c r="R264" s="92">
        <f>P264</f>
        <v>867</v>
      </c>
      <c r="S264" s="18">
        <f>L264+Q264</f>
        <v>8.67</v>
      </c>
      <c r="T264" s="16"/>
      <c r="U264" s="18"/>
      <c r="V264" s="16"/>
      <c r="W264" s="18"/>
      <c r="X264" s="21">
        <v>0.01</v>
      </c>
      <c r="Y264" s="14">
        <v>867</v>
      </c>
      <c r="Z264" s="18">
        <f>X264*Y264</f>
        <v>8.67</v>
      </c>
      <c r="AA264" s="14">
        <f>Y264</f>
        <v>867</v>
      </c>
      <c r="AB264" s="18">
        <f>U264+Z264</f>
        <v>8.67</v>
      </c>
    </row>
    <row r="265" spans="1:28" s="66" customFormat="1">
      <c r="A265" s="8"/>
      <c r="B265" s="16" t="s">
        <v>172</v>
      </c>
      <c r="C265" s="17">
        <v>937</v>
      </c>
      <c r="D265" s="18">
        <v>6.5590000000000002</v>
      </c>
      <c r="E265" s="19">
        <v>911</v>
      </c>
      <c r="F265" s="18">
        <v>4.0999999999999996</v>
      </c>
      <c r="G265" s="241">
        <f t="shared" si="334"/>
        <v>97.225186766275357</v>
      </c>
      <c r="H265" s="18">
        <f t="shared" si="335"/>
        <v>62.509528891599317</v>
      </c>
      <c r="I265" s="16"/>
      <c r="J265" s="20"/>
      <c r="K265" s="16"/>
      <c r="L265" s="18"/>
      <c r="M265" s="16"/>
      <c r="N265" s="18"/>
      <c r="O265" s="21">
        <v>0.01</v>
      </c>
      <c r="P265" s="92">
        <v>907</v>
      </c>
      <c r="Q265" s="18">
        <f t="shared" ref="Q265:Q282" si="336">O265*P265</f>
        <v>9.07</v>
      </c>
      <c r="R265" s="92">
        <f t="shared" ref="R265:R282" si="337">P265</f>
        <v>907</v>
      </c>
      <c r="S265" s="18">
        <f t="shared" ref="S265:S282" si="338">L265+Q265</f>
        <v>9.07</v>
      </c>
      <c r="T265" s="16"/>
      <c r="U265" s="18"/>
      <c r="V265" s="16"/>
      <c r="W265" s="18"/>
      <c r="X265" s="21">
        <v>0.01</v>
      </c>
      <c r="Y265" s="14">
        <v>907</v>
      </c>
      <c r="Z265" s="18">
        <f t="shared" ref="Z265:Z270" si="339">X265*Y265</f>
        <v>9.07</v>
      </c>
      <c r="AA265" s="14">
        <f t="shared" ref="AA265:AA270" si="340">Y265</f>
        <v>907</v>
      </c>
      <c r="AB265" s="18">
        <f t="shared" ref="AB265:AB270" si="341">U265+Z265</f>
        <v>9.07</v>
      </c>
    </row>
    <row r="266" spans="1:28" s="66" customFormat="1">
      <c r="A266" s="8"/>
      <c r="B266" s="16" t="s">
        <v>173</v>
      </c>
      <c r="C266" s="17">
        <v>973</v>
      </c>
      <c r="D266" s="18">
        <v>6.8109999999999999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1004</v>
      </c>
      <c r="Q266" s="18">
        <f t="shared" si="336"/>
        <v>10.040000000000001</v>
      </c>
      <c r="R266" s="92">
        <f t="shared" si="337"/>
        <v>1004</v>
      </c>
      <c r="S266" s="18">
        <f t="shared" si="338"/>
        <v>10.040000000000001</v>
      </c>
      <c r="T266" s="16"/>
      <c r="U266" s="18"/>
      <c r="V266" s="16"/>
      <c r="W266" s="18"/>
      <c r="X266" s="21">
        <v>0.01</v>
      </c>
      <c r="Y266" s="14">
        <v>1004</v>
      </c>
      <c r="Z266" s="18">
        <f t="shared" si="339"/>
        <v>10.040000000000001</v>
      </c>
      <c r="AA266" s="14">
        <f t="shared" si="340"/>
        <v>1004</v>
      </c>
      <c r="AB266" s="18">
        <f t="shared" si="341"/>
        <v>10.040000000000001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828</v>
      </c>
      <c r="D268" s="18">
        <v>4.968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867</v>
      </c>
      <c r="Q268" s="18">
        <f t="shared" si="336"/>
        <v>8.67</v>
      </c>
      <c r="R268" s="92">
        <f t="shared" si="337"/>
        <v>867</v>
      </c>
      <c r="S268" s="18">
        <f t="shared" si="338"/>
        <v>8.67</v>
      </c>
      <c r="T268" s="16"/>
      <c r="U268" s="18"/>
      <c r="V268" s="16"/>
      <c r="W268" s="18"/>
      <c r="X268" s="21">
        <v>0.01</v>
      </c>
      <c r="Y268" s="14">
        <f>Y264</f>
        <v>867</v>
      </c>
      <c r="Z268" s="18">
        <f t="shared" si="339"/>
        <v>8.67</v>
      </c>
      <c r="AA268" s="14">
        <f t="shared" si="340"/>
        <v>867</v>
      </c>
      <c r="AB268" s="18">
        <f t="shared" si="341"/>
        <v>8.67</v>
      </c>
    </row>
    <row r="269" spans="1:28" s="66" customFormat="1">
      <c r="A269" s="8"/>
      <c r="B269" s="16" t="s">
        <v>172</v>
      </c>
      <c r="C269" s="17">
        <v>937</v>
      </c>
      <c r="D269" s="18">
        <v>5.6219999999999999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907</v>
      </c>
      <c r="Q269" s="18">
        <f t="shared" si="336"/>
        <v>9.07</v>
      </c>
      <c r="R269" s="92">
        <f t="shared" si="337"/>
        <v>907</v>
      </c>
      <c r="S269" s="18">
        <f t="shared" si="338"/>
        <v>9.07</v>
      </c>
      <c r="T269" s="16"/>
      <c r="U269" s="18"/>
      <c r="V269" s="16"/>
      <c r="W269" s="18"/>
      <c r="X269" s="21">
        <v>0.01</v>
      </c>
      <c r="Y269" s="14">
        <f>Y265</f>
        <v>907</v>
      </c>
      <c r="Z269" s="18">
        <f t="shared" si="339"/>
        <v>9.07</v>
      </c>
      <c r="AA269" s="14">
        <f t="shared" si="340"/>
        <v>907</v>
      </c>
      <c r="AB269" s="18">
        <f t="shared" si="341"/>
        <v>9.07</v>
      </c>
    </row>
    <row r="270" spans="1:28" s="66" customFormat="1">
      <c r="A270" s="8"/>
      <c r="B270" s="16" t="s">
        <v>173</v>
      </c>
      <c r="C270" s="17">
        <v>973</v>
      </c>
      <c r="D270" s="18">
        <v>5.8380000000000001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1004</v>
      </c>
      <c r="Q270" s="18">
        <f t="shared" si="336"/>
        <v>10.040000000000001</v>
      </c>
      <c r="R270" s="92">
        <f t="shared" si="337"/>
        <v>1004</v>
      </c>
      <c r="S270" s="18">
        <f t="shared" si="338"/>
        <v>10.040000000000001</v>
      </c>
      <c r="T270" s="16"/>
      <c r="U270" s="18"/>
      <c r="V270" s="16"/>
      <c r="W270" s="18"/>
      <c r="X270" s="21">
        <v>0.01</v>
      </c>
      <c r="Y270" s="14">
        <f>Y266</f>
        <v>1004</v>
      </c>
      <c r="Z270" s="18">
        <f t="shared" si="339"/>
        <v>10.040000000000001</v>
      </c>
      <c r="AA270" s="14">
        <f t="shared" si="340"/>
        <v>1004</v>
      </c>
      <c r="AB270" s="18">
        <f t="shared" si="341"/>
        <v>10.040000000000001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2</v>
      </c>
      <c r="D277" s="18">
        <v>2.8000000000000001E-2</v>
      </c>
      <c r="E277" s="17">
        <f>C277</f>
        <v>2</v>
      </c>
      <c r="F277" s="18">
        <f>D277</f>
        <v>2.8000000000000001E-2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2</v>
      </c>
      <c r="D278" s="18">
        <v>2.8000000000000001E-2</v>
      </c>
      <c r="E278" s="17">
        <f t="shared" ref="E278:E279" si="346">C278</f>
        <v>2</v>
      </c>
      <c r="F278" s="18">
        <f t="shared" ref="F278:F279" si="347">D278</f>
        <v>2.8000000000000001E-2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2</v>
      </c>
      <c r="D279" s="18">
        <v>2.8000000000000001E-2</v>
      </c>
      <c r="E279" s="17">
        <f t="shared" si="346"/>
        <v>2</v>
      </c>
      <c r="F279" s="18">
        <f t="shared" si="347"/>
        <v>2.8000000000000001E-2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2</v>
      </c>
      <c r="D281" s="136">
        <v>0.04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50</v>
      </c>
      <c r="D282" s="18">
        <v>0.8</v>
      </c>
      <c r="E282" s="17">
        <f>C282</f>
        <v>50</v>
      </c>
      <c r="F282" s="18">
        <f>D282</f>
        <v>0.8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144</v>
      </c>
      <c r="Q282" s="18">
        <f t="shared" si="336"/>
        <v>2.88</v>
      </c>
      <c r="R282" s="92">
        <f t="shared" si="337"/>
        <v>144</v>
      </c>
      <c r="S282" s="18">
        <f t="shared" si="338"/>
        <v>2.88</v>
      </c>
      <c r="T282" s="16"/>
      <c r="U282" s="18"/>
      <c r="V282" s="16"/>
      <c r="W282" s="18"/>
      <c r="X282" s="21">
        <v>1.6E-2</v>
      </c>
      <c r="Y282" s="14">
        <v>144</v>
      </c>
      <c r="Z282" s="18">
        <f t="shared" si="343"/>
        <v>2.3040000000000003</v>
      </c>
      <c r="AA282" s="14">
        <f t="shared" si="344"/>
        <v>144</v>
      </c>
      <c r="AB282" s="18">
        <f t="shared" si="345"/>
        <v>2.3040000000000003</v>
      </c>
    </row>
    <row r="283" spans="1:28" s="50" customFormat="1">
      <c r="A283" s="46"/>
      <c r="B283" s="82" t="s">
        <v>106</v>
      </c>
      <c r="C283" s="83">
        <f>SUM(C268:C282)</f>
        <v>2796</v>
      </c>
      <c r="D283" s="84">
        <f>SUM(D264:D282)</f>
        <v>36.517999999999994</v>
      </c>
      <c r="E283" s="83">
        <f>SUM(E268:E282)</f>
        <v>56</v>
      </c>
      <c r="F283" s="84">
        <f>SUM(F264:F282)</f>
        <v>10.494000000000002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3072</v>
      </c>
      <c r="Q283" s="84">
        <f t="shared" ref="Q283" si="355">SUM(Q264:Q282)</f>
        <v>61.52</v>
      </c>
      <c r="R283" s="276">
        <f t="shared" ref="R283" si="356">SUM(R268:R282)</f>
        <v>3072</v>
      </c>
      <c r="S283" s="84">
        <f t="shared" ref="S283" si="357">SUM(S264:S282)</f>
        <v>61.52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3072</v>
      </c>
      <c r="Z283" s="84">
        <f t="shared" ref="Z283" si="361">SUM(Z264:Z282)</f>
        <v>60.864000000000004</v>
      </c>
      <c r="AA283" s="276">
        <f t="shared" ref="AA283" si="362">SUM(AA268:AA282)</f>
        <v>3072</v>
      </c>
      <c r="AB283" s="84">
        <f t="shared" ref="AB283" si="363">SUM(AB264:AB282)</f>
        <v>60.864000000000004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34</v>
      </c>
      <c r="D287" s="185">
        <f>C287*12*0.16</f>
        <v>65.28</v>
      </c>
      <c r="E287" s="184">
        <f>C287</f>
        <v>34</v>
      </c>
      <c r="F287" s="185">
        <f>D287</f>
        <v>65.28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40</v>
      </c>
      <c r="Q287" s="18">
        <f>O287*P287*12</f>
        <v>84.47999999999999</v>
      </c>
      <c r="R287" s="92">
        <f t="shared" si="365"/>
        <v>40</v>
      </c>
      <c r="S287" s="18">
        <f t="shared" si="366"/>
        <v>84.47999999999999</v>
      </c>
      <c r="T287" s="183"/>
      <c r="U287" s="185"/>
      <c r="V287" s="183"/>
      <c r="W287" s="185"/>
      <c r="X287" s="188">
        <v>0.17599999999999999</v>
      </c>
      <c r="Y287" s="333">
        <v>40</v>
      </c>
      <c r="Z287" s="18">
        <f>X287*Y287*12</f>
        <v>84.47999999999999</v>
      </c>
      <c r="AA287" s="14">
        <f>Y287</f>
        <v>40</v>
      </c>
      <c r="AB287" s="18">
        <f>U287+Z287</f>
        <v>84.47999999999999</v>
      </c>
    </row>
    <row r="288" spans="1:28" s="66" customFormat="1">
      <c r="A288" s="8"/>
      <c r="B288" s="183" t="s">
        <v>188</v>
      </c>
      <c r="C288" s="184">
        <v>17</v>
      </c>
      <c r="D288" s="185">
        <f>C288*12*0.16</f>
        <v>32.64</v>
      </c>
      <c r="E288" s="184">
        <f t="shared" ref="E288:E296" si="368">C288</f>
        <v>17</v>
      </c>
      <c r="F288" s="185">
        <f t="shared" ref="F288:F296" si="369">D288</f>
        <v>32.64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20</v>
      </c>
      <c r="Q288" s="18">
        <f>O288*P288*12</f>
        <v>42.239999999999995</v>
      </c>
      <c r="R288" s="92">
        <f t="shared" si="365"/>
        <v>20</v>
      </c>
      <c r="S288" s="18">
        <f t="shared" si="366"/>
        <v>42.239999999999995</v>
      </c>
      <c r="T288" s="183"/>
      <c r="U288" s="185"/>
      <c r="V288" s="183"/>
      <c r="W288" s="185"/>
      <c r="X288" s="188">
        <v>0.17599999999999999</v>
      </c>
      <c r="Y288" s="333">
        <v>20</v>
      </c>
      <c r="Z288" s="18">
        <f t="shared" ref="Z288:Z290" si="370">X288*Y288*12</f>
        <v>42.239999999999995</v>
      </c>
      <c r="AA288" s="14">
        <f t="shared" ref="AA288:AA290" si="371">Y288</f>
        <v>20</v>
      </c>
      <c r="AB288" s="18">
        <f t="shared" ref="AB288:AB290" si="372">U288+Z288</f>
        <v>42.239999999999995</v>
      </c>
    </row>
    <row r="289" spans="1:28" s="66" customFormat="1">
      <c r="A289" s="8"/>
      <c r="B289" s="183" t="s">
        <v>189</v>
      </c>
      <c r="C289" s="184">
        <v>17</v>
      </c>
      <c r="D289" s="185">
        <f>C289*12*0.16</f>
        <v>32.64</v>
      </c>
      <c r="E289" s="184">
        <f t="shared" si="368"/>
        <v>17</v>
      </c>
      <c r="F289" s="185">
        <f t="shared" si="369"/>
        <v>32.64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20</v>
      </c>
      <c r="Q289" s="18">
        <f>O289*P289*12</f>
        <v>42.239999999999995</v>
      </c>
      <c r="R289" s="92">
        <f t="shared" si="365"/>
        <v>20</v>
      </c>
      <c r="S289" s="18">
        <f t="shared" si="366"/>
        <v>42.239999999999995</v>
      </c>
      <c r="T289" s="183"/>
      <c r="U289" s="185"/>
      <c r="V289" s="183"/>
      <c r="W289" s="185"/>
      <c r="X289" s="188">
        <v>0.17599999999999999</v>
      </c>
      <c r="Y289" s="333">
        <v>20</v>
      </c>
      <c r="Z289" s="18">
        <f t="shared" si="370"/>
        <v>42.239999999999995</v>
      </c>
      <c r="AA289" s="14">
        <f t="shared" si="371"/>
        <v>20</v>
      </c>
      <c r="AB289" s="18">
        <f t="shared" si="372"/>
        <v>42.239999999999995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20</v>
      </c>
      <c r="Q290" s="18">
        <f>O290*P290*12</f>
        <v>28.799999999999997</v>
      </c>
      <c r="R290" s="92">
        <f t="shared" si="365"/>
        <v>20</v>
      </c>
      <c r="S290" s="18">
        <f t="shared" si="366"/>
        <v>28.799999999999997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7</v>
      </c>
      <c r="Q291" s="18">
        <f>O291*P291</f>
        <v>7</v>
      </c>
      <c r="R291" s="92">
        <f t="shared" si="365"/>
        <v>7</v>
      </c>
      <c r="S291" s="18">
        <f t="shared" si="366"/>
        <v>7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13</v>
      </c>
      <c r="Q292" s="18">
        <f>O292*P292</f>
        <v>13</v>
      </c>
      <c r="R292" s="92">
        <f t="shared" si="365"/>
        <v>13</v>
      </c>
      <c r="S292" s="18">
        <f t="shared" si="366"/>
        <v>13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17</v>
      </c>
      <c r="D293" s="185">
        <f>C293*0.5</f>
        <v>8.5</v>
      </c>
      <c r="E293" s="184">
        <f t="shared" si="368"/>
        <v>17</v>
      </c>
      <c r="F293" s="185">
        <f t="shared" si="369"/>
        <v>8.5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20</v>
      </c>
      <c r="Q293" s="18">
        <f t="shared" ref="Q293:Q296" si="376">O293*P293</f>
        <v>10</v>
      </c>
      <c r="R293" s="92">
        <f t="shared" ref="R293:R296" si="377">P293</f>
        <v>20</v>
      </c>
      <c r="S293" s="18">
        <f t="shared" ref="S293:S296" si="378">L293+Q293</f>
        <v>10</v>
      </c>
      <c r="T293" s="16"/>
      <c r="U293" s="18"/>
      <c r="V293" s="16"/>
      <c r="W293" s="18"/>
      <c r="X293" s="21">
        <v>0.5</v>
      </c>
      <c r="Y293" s="14">
        <v>20</v>
      </c>
      <c r="Z293" s="18">
        <f t="shared" si="373"/>
        <v>10</v>
      </c>
      <c r="AA293" s="14">
        <f t="shared" si="374"/>
        <v>20</v>
      </c>
      <c r="AB293" s="18">
        <f t="shared" si="375"/>
        <v>10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17</v>
      </c>
      <c r="D294" s="185">
        <f>C294*0.3</f>
        <v>5.0999999999999996</v>
      </c>
      <c r="E294" s="184">
        <f t="shared" si="368"/>
        <v>17</v>
      </c>
      <c r="F294" s="185">
        <f t="shared" si="369"/>
        <v>5.0999999999999996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20</v>
      </c>
      <c r="Q294" s="18">
        <f t="shared" si="376"/>
        <v>6</v>
      </c>
      <c r="R294" s="92">
        <f t="shared" si="377"/>
        <v>20</v>
      </c>
      <c r="S294" s="18">
        <f t="shared" si="378"/>
        <v>6</v>
      </c>
      <c r="T294" s="183"/>
      <c r="U294" s="185"/>
      <c r="V294" s="183"/>
      <c r="W294" s="185"/>
      <c r="X294" s="188">
        <v>0.3</v>
      </c>
      <c r="Y294" s="333">
        <v>20</v>
      </c>
      <c r="Z294" s="18">
        <f t="shared" si="373"/>
        <v>6</v>
      </c>
      <c r="AA294" s="14">
        <f t="shared" si="374"/>
        <v>20</v>
      </c>
      <c r="AB294" s="18">
        <f t="shared" si="375"/>
        <v>6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20</v>
      </c>
      <c r="Q295" s="18">
        <f t="shared" si="376"/>
        <v>2</v>
      </c>
      <c r="R295" s="92">
        <f t="shared" si="377"/>
        <v>20</v>
      </c>
      <c r="S295" s="18">
        <f t="shared" si="378"/>
        <v>2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20</v>
      </c>
      <c r="Q296" s="18">
        <f t="shared" si="376"/>
        <v>2</v>
      </c>
      <c r="R296" s="92">
        <f t="shared" si="377"/>
        <v>20</v>
      </c>
      <c r="S296" s="18">
        <f t="shared" si="378"/>
        <v>2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17</v>
      </c>
      <c r="D297" s="84">
        <f>SUM(D287:D296)</f>
        <v>144.16</v>
      </c>
      <c r="E297" s="83">
        <f>E293</f>
        <v>17</v>
      </c>
      <c r="F297" s="84">
        <f>SUM(F287:F296)</f>
        <v>144.16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20</v>
      </c>
      <c r="Q297" s="84">
        <f t="shared" ref="Q297" si="386">SUM(Q287:Q296)</f>
        <v>237.76</v>
      </c>
      <c r="R297" s="276">
        <f t="shared" ref="R297" si="387">R293</f>
        <v>20</v>
      </c>
      <c r="S297" s="84">
        <f t="shared" ref="S297" si="388">SUM(S287:S296)</f>
        <v>237.76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20</v>
      </c>
      <c r="Z297" s="84">
        <f t="shared" ref="Z297" si="391">SUM(Z287:Z296)</f>
        <v>184.95999999999998</v>
      </c>
      <c r="AA297" s="276">
        <f t="shared" ref="AA297" si="392">AA293</f>
        <v>20</v>
      </c>
      <c r="AB297" s="84">
        <f t="shared" ref="AB297" si="393">SUM(AB287:AB296)</f>
        <v>184.95999999999998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53</v>
      </c>
      <c r="D299" s="18">
        <f>C299*0.162*12</f>
        <v>103.03200000000001</v>
      </c>
      <c r="E299" s="17">
        <f>C299</f>
        <v>53</v>
      </c>
      <c r="F299" s="18">
        <f>D299</f>
        <v>103.03200000000001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58</v>
      </c>
      <c r="Q299" s="18">
        <f>O299*P299*12</f>
        <v>124.02719999999999</v>
      </c>
      <c r="R299" s="92">
        <f>P299</f>
        <v>58</v>
      </c>
      <c r="S299" s="18">
        <f>L299+Q299</f>
        <v>124.02719999999999</v>
      </c>
      <c r="T299" s="16"/>
      <c r="U299" s="18"/>
      <c r="V299" s="16"/>
      <c r="W299" s="18"/>
      <c r="X299" s="21">
        <v>0.1782</v>
      </c>
      <c r="Y299" s="14">
        <v>53</v>
      </c>
      <c r="Z299" s="18">
        <f>X299*Y299*12</f>
        <v>113.33519999999999</v>
      </c>
      <c r="AA299" s="14">
        <f>Y299</f>
        <v>53</v>
      </c>
      <c r="AB299" s="18">
        <f>U299+Z299</f>
        <v>113.33519999999999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58</v>
      </c>
      <c r="Q301" s="18">
        <f t="shared" ref="Q301:Q305" si="400">O301*P301</f>
        <v>5.8000000000000007</v>
      </c>
      <c r="R301" s="92">
        <f t="shared" si="396"/>
        <v>58</v>
      </c>
      <c r="S301" s="18">
        <f t="shared" ref="S301:S305" si="401">L301+Q301</f>
        <v>5.8000000000000007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53</v>
      </c>
      <c r="D302" s="18">
        <f>C302*0.1</f>
        <v>5.3000000000000007</v>
      </c>
      <c r="E302" s="17">
        <f>C302</f>
        <v>53</v>
      </c>
      <c r="F302" s="18">
        <f>D302</f>
        <v>5.3000000000000007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58</v>
      </c>
      <c r="Q302" s="18">
        <f t="shared" si="400"/>
        <v>5.8000000000000007</v>
      </c>
      <c r="R302" s="92">
        <f t="shared" si="396"/>
        <v>58</v>
      </c>
      <c r="S302" s="18">
        <f t="shared" si="401"/>
        <v>5.8000000000000007</v>
      </c>
      <c r="T302" s="16"/>
      <c r="U302" s="18"/>
      <c r="V302" s="16"/>
      <c r="W302" s="18"/>
      <c r="X302" s="21">
        <v>0.1</v>
      </c>
      <c r="Y302" s="14">
        <v>53</v>
      </c>
      <c r="Z302" s="18">
        <f t="shared" si="402"/>
        <v>5.3000000000000007</v>
      </c>
      <c r="AA302" s="14">
        <f t="shared" si="398"/>
        <v>53</v>
      </c>
      <c r="AB302" s="18">
        <f t="shared" si="403"/>
        <v>5.3000000000000007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53</v>
      </c>
      <c r="D303" s="185">
        <f>C303*0.12</f>
        <v>6.3599999999999994</v>
      </c>
      <c r="E303" s="17">
        <f>C303</f>
        <v>53</v>
      </c>
      <c r="F303" s="18">
        <f>D303</f>
        <v>6.3599999999999994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58</v>
      </c>
      <c r="Q303" s="18">
        <f t="shared" si="400"/>
        <v>6.96</v>
      </c>
      <c r="R303" s="92">
        <f t="shared" si="396"/>
        <v>58</v>
      </c>
      <c r="S303" s="18">
        <f t="shared" si="401"/>
        <v>6.96</v>
      </c>
      <c r="T303" s="183"/>
      <c r="U303" s="185"/>
      <c r="V303" s="183"/>
      <c r="W303" s="185"/>
      <c r="X303" s="188">
        <v>0.12</v>
      </c>
      <c r="Y303" s="333">
        <v>53</v>
      </c>
      <c r="Z303" s="18">
        <f t="shared" si="402"/>
        <v>6.3599999999999994</v>
      </c>
      <c r="AA303" s="14">
        <f t="shared" si="398"/>
        <v>53</v>
      </c>
      <c r="AB303" s="18">
        <f t="shared" si="403"/>
        <v>6.3599999999999994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58</v>
      </c>
      <c r="Q304" s="18">
        <f t="shared" si="400"/>
        <v>1.74</v>
      </c>
      <c r="R304" s="92">
        <f t="shared" si="396"/>
        <v>58</v>
      </c>
      <c r="S304" s="18">
        <f t="shared" si="401"/>
        <v>1.74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58</v>
      </c>
      <c r="Q305" s="18">
        <f t="shared" si="400"/>
        <v>1.1599999999999999</v>
      </c>
      <c r="R305" s="92">
        <f t="shared" si="396"/>
        <v>58</v>
      </c>
      <c r="S305" s="18">
        <f t="shared" si="401"/>
        <v>1.1599999999999999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53</v>
      </c>
      <c r="D306" s="84">
        <f>SUM(D299:D305)</f>
        <v>114.69200000000001</v>
      </c>
      <c r="E306" s="83"/>
      <c r="F306" s="84">
        <f>SUM(F299:F305)</f>
        <v>114.69200000000001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58</v>
      </c>
      <c r="Q306" s="84">
        <f>SUM(Q299:Q305)</f>
        <v>145.48720000000003</v>
      </c>
      <c r="R306" s="276">
        <f>R302</f>
        <v>58</v>
      </c>
      <c r="S306" s="84">
        <f>SUM(S299:S305)</f>
        <v>145.48720000000003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53</v>
      </c>
      <c r="Z306" s="84">
        <f>SUM(Z299:Z305)</f>
        <v>124.99519999999998</v>
      </c>
      <c r="AA306" s="276">
        <f>AA302</f>
        <v>53</v>
      </c>
      <c r="AB306" s="84">
        <f>SUM(AB299:AB305)</f>
        <v>124.99519999999998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10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10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867</v>
      </c>
      <c r="Q319" s="18">
        <f>O319*P319</f>
        <v>4.335</v>
      </c>
      <c r="R319" s="92">
        <f>P319</f>
        <v>867</v>
      </c>
      <c r="S319" s="18">
        <f>L319+Q319</f>
        <v>4.335</v>
      </c>
      <c r="T319" s="127"/>
      <c r="U319" s="129"/>
      <c r="V319" s="127"/>
      <c r="W319" s="129"/>
      <c r="X319" s="131">
        <v>5.0000000000000001E-3</v>
      </c>
      <c r="Y319" s="108">
        <v>867</v>
      </c>
      <c r="Z319" s="18">
        <f t="shared" ref="Z319:Z321" si="425">X319*Y319</f>
        <v>4.335</v>
      </c>
      <c r="AA319" s="14">
        <f t="shared" ref="AA319:AA321" si="426">Y319</f>
        <v>867</v>
      </c>
      <c r="AB319" s="18">
        <f t="shared" ref="AB319:AB321" si="427">U319+Z319</f>
        <v>4.335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907</v>
      </c>
      <c r="Q320" s="18">
        <f t="shared" ref="Q320:Q321" si="428">O320*P320</f>
        <v>4.5350000000000001</v>
      </c>
      <c r="R320" s="92">
        <f t="shared" ref="R320:R321" si="429">P320</f>
        <v>907</v>
      </c>
      <c r="S320" s="18">
        <f t="shared" ref="S320:S321" si="430">L320+Q320</f>
        <v>4.5350000000000001</v>
      </c>
      <c r="T320" s="127"/>
      <c r="U320" s="129"/>
      <c r="V320" s="127"/>
      <c r="W320" s="129"/>
      <c r="X320" s="131">
        <v>5.0000000000000001E-3</v>
      </c>
      <c r="Y320" s="108">
        <v>907</v>
      </c>
      <c r="Z320" s="18">
        <f t="shared" si="425"/>
        <v>4.5350000000000001</v>
      </c>
      <c r="AA320" s="14">
        <f t="shared" si="426"/>
        <v>907</v>
      </c>
      <c r="AB320" s="18">
        <f t="shared" si="427"/>
        <v>4.5350000000000001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1004</v>
      </c>
      <c r="Q321" s="18">
        <f t="shared" si="428"/>
        <v>5.0200000000000005</v>
      </c>
      <c r="R321" s="92">
        <f t="shared" si="429"/>
        <v>1004</v>
      </c>
      <c r="S321" s="18">
        <f t="shared" si="430"/>
        <v>5.0200000000000005</v>
      </c>
      <c r="T321" s="127"/>
      <c r="U321" s="129"/>
      <c r="V321" s="127"/>
      <c r="W321" s="129"/>
      <c r="X321" s="131">
        <v>5.0000000000000001E-3</v>
      </c>
      <c r="Y321" s="108">
        <v>1004</v>
      </c>
      <c r="Z321" s="18">
        <f t="shared" si="425"/>
        <v>5.0200000000000005</v>
      </c>
      <c r="AA321" s="14">
        <f t="shared" si="426"/>
        <v>1004</v>
      </c>
      <c r="AB321" s="18">
        <f t="shared" si="427"/>
        <v>5.0200000000000005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2778</v>
      </c>
      <c r="Q322" s="84">
        <f t="shared" si="433"/>
        <v>13.89</v>
      </c>
      <c r="R322" s="276">
        <f t="shared" si="433"/>
        <v>2778</v>
      </c>
      <c r="S322" s="84">
        <f t="shared" si="433"/>
        <v>13.89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2778</v>
      </c>
      <c r="Z322" s="84">
        <f>SUM(Z319:Z321)</f>
        <v>13.89</v>
      </c>
      <c r="AA322" s="276">
        <f>SUM(AA319:AA321)</f>
        <v>2778</v>
      </c>
      <c r="AB322" s="84">
        <f>SUM(AB319:AB321)</f>
        <v>13.89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795</v>
      </c>
      <c r="D324" s="18">
        <v>39.75</v>
      </c>
      <c r="E324" s="17">
        <f t="shared" ref="E324:F325" si="435">C324</f>
        <v>795</v>
      </c>
      <c r="F324" s="18">
        <f t="shared" si="435"/>
        <v>39.75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>
        <v>773</v>
      </c>
      <c r="Q324" s="18">
        <f t="shared" ref="Q324:Q325" si="436">O324*P324</f>
        <v>38.650000000000006</v>
      </c>
      <c r="R324" s="92">
        <f t="shared" ref="R324:R325" si="437">P324</f>
        <v>773</v>
      </c>
      <c r="S324" s="18">
        <f t="shared" ref="S324:S325" si="438">L324+Q324</f>
        <v>38.650000000000006</v>
      </c>
      <c r="T324" s="16"/>
      <c r="U324" s="18"/>
      <c r="V324" s="16"/>
      <c r="W324" s="18"/>
      <c r="X324" s="21">
        <v>0.05</v>
      </c>
      <c r="Y324" s="14">
        <v>714</v>
      </c>
      <c r="Z324" s="18">
        <f t="shared" ref="Z324:Z325" si="439">X324*Y324</f>
        <v>35.700000000000003</v>
      </c>
      <c r="AA324" s="14">
        <f t="shared" ref="AA324:AA325" si="440">Y324</f>
        <v>714</v>
      </c>
      <c r="AB324" s="18">
        <f t="shared" ref="AB324:AB325" si="441">U324+Z324</f>
        <v>35.700000000000003</v>
      </c>
      <c r="AC324" s="343">
        <f>P324-Y324</f>
        <v>59</v>
      </c>
    </row>
    <row r="325" spans="1:29" s="66" customFormat="1">
      <c r="A325" s="8">
        <v>17.02</v>
      </c>
      <c r="B325" s="16" t="s">
        <v>205</v>
      </c>
      <c r="C325" s="17">
        <v>260</v>
      </c>
      <c r="D325" s="18">
        <v>18.200000000000003</v>
      </c>
      <c r="E325" s="17">
        <f t="shared" si="435"/>
        <v>260</v>
      </c>
      <c r="F325" s="18">
        <f t="shared" si="435"/>
        <v>18.200000000000003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>
        <v>257</v>
      </c>
      <c r="Q325" s="18">
        <f t="shared" si="436"/>
        <v>17.990000000000002</v>
      </c>
      <c r="R325" s="92">
        <f t="shared" si="437"/>
        <v>257</v>
      </c>
      <c r="S325" s="18">
        <f t="shared" si="438"/>
        <v>17.990000000000002</v>
      </c>
      <c r="T325" s="16"/>
      <c r="U325" s="18"/>
      <c r="V325" s="16"/>
      <c r="W325" s="18"/>
      <c r="X325" s="21">
        <v>7.0000000000000007E-2</v>
      </c>
      <c r="Y325" s="14">
        <v>240</v>
      </c>
      <c r="Z325" s="18">
        <f t="shared" si="439"/>
        <v>16.8</v>
      </c>
      <c r="AA325" s="14">
        <f t="shared" si="440"/>
        <v>240</v>
      </c>
      <c r="AB325" s="18">
        <f t="shared" si="441"/>
        <v>16.8</v>
      </c>
      <c r="AC325" s="343">
        <f>P325-Y325</f>
        <v>17</v>
      </c>
    </row>
    <row r="326" spans="1:29" s="50" customFormat="1">
      <c r="A326" s="46"/>
      <c r="B326" s="82" t="s">
        <v>106</v>
      </c>
      <c r="C326" s="83">
        <f>SUM(C324:C325)</f>
        <v>1055</v>
      </c>
      <c r="D326" s="84">
        <f>SUM(D324:D325)</f>
        <v>57.95</v>
      </c>
      <c r="E326" s="83">
        <f>SUM(E324:E325)</f>
        <v>1055</v>
      </c>
      <c r="F326" s="84">
        <f>SUM(F324:F325)</f>
        <v>57.95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1030</v>
      </c>
      <c r="Q326" s="84">
        <f t="shared" si="444"/>
        <v>56.640000000000008</v>
      </c>
      <c r="R326" s="276">
        <f t="shared" si="444"/>
        <v>1030</v>
      </c>
      <c r="S326" s="84">
        <f t="shared" si="444"/>
        <v>56.640000000000008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954</v>
      </c>
      <c r="Z326" s="84">
        <f t="shared" si="446"/>
        <v>52.5</v>
      </c>
      <c r="AA326" s="276">
        <f t="shared" si="446"/>
        <v>954</v>
      </c>
      <c r="AB326" s="84">
        <f t="shared" si="446"/>
        <v>52.5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1077</v>
      </c>
      <c r="D332" s="18">
        <v>67.95</v>
      </c>
      <c r="E332" s="17">
        <f t="shared" ref="E332:F332" si="449">C332</f>
        <v>1077</v>
      </c>
      <c r="F332" s="18">
        <f t="shared" si="449"/>
        <v>67.95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1082</v>
      </c>
      <c r="Q332" s="18">
        <v>68.599999999999994</v>
      </c>
      <c r="R332" s="92">
        <f>P332</f>
        <v>1082</v>
      </c>
      <c r="S332" s="18">
        <f>L332+Q332</f>
        <v>68.599999999999994</v>
      </c>
      <c r="T332" s="16"/>
      <c r="U332" s="18"/>
      <c r="V332" s="16"/>
      <c r="W332" s="18"/>
      <c r="X332" s="21"/>
      <c r="Y332" s="14">
        <v>1082</v>
      </c>
      <c r="Z332" s="18">
        <v>68.599999999999994</v>
      </c>
      <c r="AA332" s="14">
        <f>Y332</f>
        <v>1082</v>
      </c>
      <c r="AB332" s="18">
        <f>U332+Z332</f>
        <v>68.599999999999994</v>
      </c>
    </row>
    <row r="333" spans="1:29" s="50" customFormat="1">
      <c r="A333" s="46"/>
      <c r="B333" s="82" t="s">
        <v>106</v>
      </c>
      <c r="C333" s="83">
        <f>C332</f>
        <v>1077</v>
      </c>
      <c r="D333" s="84">
        <f>D332</f>
        <v>67.95</v>
      </c>
      <c r="E333" s="83">
        <f>E332</f>
        <v>1077</v>
      </c>
      <c r="F333" s="84">
        <f>F332</f>
        <v>67.95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1082</v>
      </c>
      <c r="Q333" s="84">
        <f t="shared" si="452"/>
        <v>68.599999999999994</v>
      </c>
      <c r="R333" s="276">
        <f t="shared" si="452"/>
        <v>1082</v>
      </c>
      <c r="S333" s="84">
        <f t="shared" si="452"/>
        <v>68.599999999999994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1082</v>
      </c>
      <c r="Z333" s="84">
        <f>Z332</f>
        <v>68.599999999999994</v>
      </c>
      <c r="AA333" s="276">
        <f>AA332</f>
        <v>1082</v>
      </c>
      <c r="AB333" s="84">
        <f>AB332</f>
        <v>68.599999999999994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1521</v>
      </c>
      <c r="D336" s="18">
        <v>45.63</v>
      </c>
      <c r="E336" s="17">
        <f>C336</f>
        <v>1521</v>
      </c>
      <c r="F336" s="18">
        <f>D336</f>
        <v>45.63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1294</v>
      </c>
      <c r="Q336" s="18">
        <f>O336*P336</f>
        <v>38.82</v>
      </c>
      <c r="R336" s="92">
        <f>P336</f>
        <v>1294</v>
      </c>
      <c r="S336" s="18">
        <f>L336+Q336</f>
        <v>38.82</v>
      </c>
      <c r="T336" s="16"/>
      <c r="U336" s="18"/>
      <c r="V336" s="16"/>
      <c r="W336" s="18"/>
      <c r="X336" s="21">
        <v>0.03</v>
      </c>
      <c r="Y336" s="14">
        <v>839</v>
      </c>
      <c r="Z336" s="18">
        <f t="shared" ref="Z336" si="454">X336*Y336</f>
        <v>25.169999999999998</v>
      </c>
      <c r="AA336" s="14">
        <f t="shared" ref="AA336" si="455">Y336</f>
        <v>839</v>
      </c>
      <c r="AB336" s="18">
        <f t="shared" ref="AB336" si="456">U336+Z336</f>
        <v>25.169999999999998</v>
      </c>
    </row>
    <row r="337" spans="1:28" s="50" customFormat="1">
      <c r="A337" s="46"/>
      <c r="B337" s="82" t="s">
        <v>106</v>
      </c>
      <c r="C337" s="83">
        <f>C336</f>
        <v>1521</v>
      </c>
      <c r="D337" s="84">
        <f>D336</f>
        <v>45.63</v>
      </c>
      <c r="E337" s="83">
        <f>E336</f>
        <v>1521</v>
      </c>
      <c r="F337" s="84">
        <f>F336</f>
        <v>45.63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1294</v>
      </c>
      <c r="Q337" s="84">
        <f t="shared" si="459"/>
        <v>38.82</v>
      </c>
      <c r="R337" s="276">
        <f t="shared" si="459"/>
        <v>1294</v>
      </c>
      <c r="S337" s="84">
        <f t="shared" si="459"/>
        <v>38.82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839</v>
      </c>
      <c r="Z337" s="84">
        <f t="shared" si="461"/>
        <v>25.169999999999998</v>
      </c>
      <c r="AA337" s="276">
        <f t="shared" si="461"/>
        <v>839</v>
      </c>
      <c r="AB337" s="84">
        <f t="shared" si="461"/>
        <v>25.169999999999998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2.5</v>
      </c>
      <c r="E339" s="19"/>
      <c r="F339" s="18">
        <f>D339</f>
        <v>2.5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2.5</v>
      </c>
      <c r="E340" s="19"/>
      <c r="F340" s="18">
        <f t="shared" ref="F340:F342" si="465">D340</f>
        <v>2.5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2.5</v>
      </c>
      <c r="E341" s="19"/>
      <c r="F341" s="18">
        <f t="shared" si="465"/>
        <v>2.5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2.5</v>
      </c>
      <c r="E342" s="19"/>
      <c r="F342" s="18">
        <f t="shared" si="465"/>
        <v>2.5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10</v>
      </c>
      <c r="E343" s="82"/>
      <c r="F343" s="84">
        <f>SUM(F339:F342)</f>
        <v>10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5772</v>
      </c>
      <c r="D346" s="18">
        <v>17.315999999999999</v>
      </c>
      <c r="E346" s="17">
        <v>4704</v>
      </c>
      <c r="F346" s="18">
        <v>14.112</v>
      </c>
      <c r="G346" s="8">
        <f>E346/C346*100</f>
        <v>81.4968814968815</v>
      </c>
      <c r="H346" s="18">
        <f>F346/D346*100</f>
        <v>81.4968814968815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f>P326*6</f>
        <v>6180</v>
      </c>
      <c r="Q346" s="18">
        <f>O346*P346</f>
        <v>18.54</v>
      </c>
      <c r="R346" s="92">
        <f>P346</f>
        <v>6180</v>
      </c>
      <c r="S346" s="18">
        <f>L346+Q346</f>
        <v>18.54</v>
      </c>
      <c r="T346" s="16"/>
      <c r="U346" s="18"/>
      <c r="V346" s="16"/>
      <c r="W346" s="18"/>
      <c r="X346" s="21">
        <v>3.0000000000000001E-3</v>
      </c>
      <c r="Y346" s="14">
        <v>5802</v>
      </c>
      <c r="Z346" s="18">
        <f t="shared" ref="Z346" si="469">X346*Y346</f>
        <v>17.405999999999999</v>
      </c>
      <c r="AA346" s="14">
        <f t="shared" ref="AA346" si="470">Y346</f>
        <v>5802</v>
      </c>
      <c r="AB346" s="18">
        <f t="shared" ref="AB346" si="471">U346+Z346</f>
        <v>17.405999999999999</v>
      </c>
    </row>
    <row r="347" spans="1:28" s="50" customFormat="1">
      <c r="A347" s="46"/>
      <c r="B347" s="47" t="s">
        <v>104</v>
      </c>
      <c r="C347" s="48">
        <f>C346</f>
        <v>5772</v>
      </c>
      <c r="D347" s="49">
        <f>D346</f>
        <v>17.315999999999999</v>
      </c>
      <c r="E347" s="48">
        <f>E346</f>
        <v>4704</v>
      </c>
      <c r="F347" s="49">
        <f>F346</f>
        <v>14.112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6180</v>
      </c>
      <c r="Q347" s="49">
        <f t="shared" si="474"/>
        <v>18.54</v>
      </c>
      <c r="R347" s="286">
        <f t="shared" si="474"/>
        <v>6180</v>
      </c>
      <c r="S347" s="49">
        <f t="shared" si="474"/>
        <v>18.54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5802</v>
      </c>
      <c r="Z347" s="49">
        <f>Z346</f>
        <v>17.405999999999999</v>
      </c>
      <c r="AA347" s="286">
        <f>AA346</f>
        <v>5802</v>
      </c>
      <c r="AB347" s="49">
        <f>AB346</f>
        <v>17.405999999999999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/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0</v>
      </c>
      <c r="T350" s="16">
        <v>0</v>
      </c>
      <c r="U350" s="18">
        <v>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 t="e">
        <f t="shared" si="478"/>
        <v>#DIV/0!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115.89</v>
      </c>
      <c r="E355" s="17">
        <f t="shared" si="476"/>
        <v>0</v>
      </c>
      <c r="F355" s="18">
        <f t="shared" si="477"/>
        <v>19</v>
      </c>
      <c r="G355" s="8" t="e">
        <f t="shared" si="486"/>
        <v>#DIV/0!</v>
      </c>
      <c r="H355" s="18">
        <f t="shared" si="486"/>
        <v>16.394857192164984</v>
      </c>
      <c r="I355" s="16"/>
      <c r="J355" s="20"/>
      <c r="K355" s="16">
        <v>0</v>
      </c>
      <c r="L355" s="18">
        <v>96.89</v>
      </c>
      <c r="M355" s="16"/>
      <c r="N355" s="18"/>
      <c r="O355" s="138">
        <v>8.3000000000000007</v>
      </c>
      <c r="P355" s="92">
        <v>10</v>
      </c>
      <c r="Q355" s="18">
        <f t="shared" si="479"/>
        <v>83</v>
      </c>
      <c r="R355" s="92">
        <f t="shared" si="480"/>
        <v>10</v>
      </c>
      <c r="S355" s="18">
        <f t="shared" si="481"/>
        <v>179.89</v>
      </c>
      <c r="T355" s="16">
        <v>0</v>
      </c>
      <c r="U355" s="18">
        <v>96.89</v>
      </c>
      <c r="V355" s="16"/>
      <c r="W355" s="18"/>
      <c r="X355" s="138">
        <v>8.3000000000000007</v>
      </c>
      <c r="Y355" s="14">
        <v>2</v>
      </c>
      <c r="Z355" s="18">
        <f t="shared" si="482"/>
        <v>16.600000000000001</v>
      </c>
      <c r="AA355" s="14">
        <f t="shared" si="483"/>
        <v>2</v>
      </c>
      <c r="AB355" s="18">
        <f t="shared" si="484"/>
        <v>113.49000000000001</v>
      </c>
    </row>
    <row r="356" spans="1:28">
      <c r="A356" s="8">
        <f t="shared" si="485"/>
        <v>23.070000000000011</v>
      </c>
      <c r="B356" s="16" t="s">
        <v>237</v>
      </c>
      <c r="C356" s="17"/>
      <c r="D356" s="18"/>
      <c r="E356" s="17">
        <f t="shared" si="476"/>
        <v>0</v>
      </c>
      <c r="F356" s="18">
        <f t="shared" si="477"/>
        <v>0</v>
      </c>
      <c r="G356" s="8" t="e">
        <f t="shared" si="486"/>
        <v>#DIV/0!</v>
      </c>
      <c r="H356" s="18" t="e">
        <f t="shared" si="486"/>
        <v>#DIV/0!</v>
      </c>
      <c r="I356" s="16"/>
      <c r="J356" s="20"/>
      <c r="K356" s="16">
        <v>0</v>
      </c>
      <c r="L356" s="18">
        <v>0</v>
      </c>
      <c r="M356" s="16"/>
      <c r="N356" s="18"/>
      <c r="O356" s="138">
        <v>9.25</v>
      </c>
      <c r="P356" s="92"/>
      <c r="Q356" s="18">
        <f t="shared" si="479"/>
        <v>0</v>
      </c>
      <c r="R356" s="92">
        <f t="shared" si="480"/>
        <v>0</v>
      </c>
      <c r="S356" s="18">
        <f t="shared" si="481"/>
        <v>0</v>
      </c>
      <c r="T356" s="16">
        <v>0</v>
      </c>
      <c r="U356" s="18">
        <v>0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0</v>
      </c>
    </row>
    <row r="357" spans="1:28">
      <c r="A357" s="8">
        <f t="shared" si="485"/>
        <v>23.080000000000013</v>
      </c>
      <c r="B357" s="16" t="s">
        <v>238</v>
      </c>
      <c r="C357" s="17"/>
      <c r="D357" s="18"/>
      <c r="E357" s="17">
        <f t="shared" si="476"/>
        <v>0</v>
      </c>
      <c r="F357" s="18">
        <f t="shared" si="477"/>
        <v>0</v>
      </c>
      <c r="G357" s="8" t="e">
        <f t="shared" si="486"/>
        <v>#DIV/0!</v>
      </c>
      <c r="H357" s="18" t="e">
        <f t="shared" si="486"/>
        <v>#DIV/0!</v>
      </c>
      <c r="I357" s="16"/>
      <c r="J357" s="20"/>
      <c r="K357" s="16">
        <v>0</v>
      </c>
      <c r="L357" s="18">
        <v>0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0</v>
      </c>
      <c r="T357" s="16">
        <v>0</v>
      </c>
      <c r="U357" s="18">
        <v>0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0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/>
      <c r="D359" s="129"/>
      <c r="E359" s="17">
        <f t="shared" si="476"/>
        <v>0</v>
      </c>
      <c r="F359" s="18">
        <f t="shared" si="477"/>
        <v>0</v>
      </c>
      <c r="G359" s="8" t="e">
        <f t="shared" si="486"/>
        <v>#DIV/0!</v>
      </c>
      <c r="H359" s="18" t="e">
        <f t="shared" si="486"/>
        <v>#DIV/0!</v>
      </c>
      <c r="I359" s="127"/>
      <c r="J359" s="130"/>
      <c r="K359" s="127">
        <v>0</v>
      </c>
      <c r="L359" s="129">
        <v>0</v>
      </c>
      <c r="M359" s="127"/>
      <c r="N359" s="129"/>
      <c r="O359" s="245">
        <v>2.1</v>
      </c>
      <c r="P359" s="92">
        <v>4</v>
      </c>
      <c r="Q359" s="18">
        <f t="shared" si="479"/>
        <v>8.4</v>
      </c>
      <c r="R359" s="92">
        <f t="shared" si="480"/>
        <v>4</v>
      </c>
      <c r="S359" s="18">
        <f t="shared" si="481"/>
        <v>8.4</v>
      </c>
      <c r="T359" s="127">
        <v>0</v>
      </c>
      <c r="U359" s="129">
        <v>0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0</v>
      </c>
    </row>
    <row r="360" spans="1:28">
      <c r="A360" s="8">
        <f t="shared" si="485"/>
        <v>23.110000000000003</v>
      </c>
      <c r="B360" s="16" t="s">
        <v>240</v>
      </c>
      <c r="C360" s="17"/>
      <c r="D360" s="18"/>
      <c r="E360" s="17">
        <f t="shared" si="476"/>
        <v>0</v>
      </c>
      <c r="F360" s="18">
        <f t="shared" si="477"/>
        <v>0</v>
      </c>
      <c r="G360" s="8" t="e">
        <f t="shared" si="486"/>
        <v>#DIV/0!</v>
      </c>
      <c r="H360" s="18" t="e">
        <f t="shared" si="486"/>
        <v>#DIV/0!</v>
      </c>
      <c r="I360" s="16"/>
      <c r="J360" s="20"/>
      <c r="K360" s="16">
        <v>0</v>
      </c>
      <c r="L360" s="18">
        <v>0</v>
      </c>
      <c r="M360" s="16"/>
      <c r="N360" s="18"/>
      <c r="O360" s="138">
        <v>2.1</v>
      </c>
      <c r="P360" s="92">
        <v>2</v>
      </c>
      <c r="Q360" s="18">
        <f t="shared" si="479"/>
        <v>4.2</v>
      </c>
      <c r="R360" s="92">
        <f t="shared" si="480"/>
        <v>2</v>
      </c>
      <c r="S360" s="18">
        <f t="shared" si="481"/>
        <v>4.2</v>
      </c>
      <c r="T360" s="16">
        <v>0</v>
      </c>
      <c r="U360" s="18">
        <v>0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0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29</v>
      </c>
      <c r="Q361" s="18">
        <f t="shared" si="479"/>
        <v>31.900000000000002</v>
      </c>
      <c r="R361" s="92">
        <f t="shared" si="480"/>
        <v>29</v>
      </c>
      <c r="S361" s="18">
        <f t="shared" si="481"/>
        <v>31.900000000000002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19</v>
      </c>
      <c r="D364" s="129">
        <v>22.8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19</v>
      </c>
      <c r="L364" s="129">
        <v>22.8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22.8</v>
      </c>
      <c r="T364" s="127">
        <v>19</v>
      </c>
      <c r="U364" s="129">
        <v>22.8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22.8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2</v>
      </c>
      <c r="Q367" s="18">
        <f t="shared" si="479"/>
        <v>16.600000000000001</v>
      </c>
      <c r="R367" s="92">
        <f t="shared" si="480"/>
        <v>2</v>
      </c>
      <c r="S367" s="18">
        <f t="shared" si="481"/>
        <v>16.600000000000001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121</v>
      </c>
      <c r="Q370" s="18">
        <f>O370*P370</f>
        <v>31.46</v>
      </c>
      <c r="R370" s="92">
        <f>P370</f>
        <v>121</v>
      </c>
      <c r="S370" s="18">
        <f>L370+Q370</f>
        <v>31.46</v>
      </c>
      <c r="T370" s="24">
        <v>0</v>
      </c>
      <c r="U370" s="26">
        <v>0</v>
      </c>
      <c r="V370" s="24"/>
      <c r="W370" s="26"/>
      <c r="X370" s="244">
        <v>0.26</v>
      </c>
      <c r="Y370" s="14">
        <v>121</v>
      </c>
      <c r="Z370" s="18">
        <f t="shared" si="482"/>
        <v>31.46</v>
      </c>
      <c r="AA370" s="14">
        <f t="shared" si="483"/>
        <v>121</v>
      </c>
      <c r="AB370" s="18">
        <f t="shared" si="484"/>
        <v>31.46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3</v>
      </c>
      <c r="Q373" s="18">
        <v>2</v>
      </c>
      <c r="R373" s="92">
        <f t="shared" si="488"/>
        <v>3</v>
      </c>
      <c r="S373" s="18">
        <f t="shared" si="489"/>
        <v>2</v>
      </c>
      <c r="T373" s="195">
        <v>0</v>
      </c>
      <c r="U373" s="194">
        <v>0</v>
      </c>
      <c r="V373" s="195"/>
      <c r="W373" s="194"/>
      <c r="X373" s="246"/>
      <c r="Y373" s="14">
        <v>3</v>
      </c>
      <c r="Z373" s="18">
        <v>2</v>
      </c>
      <c r="AA373" s="14">
        <f t="shared" si="483"/>
        <v>3</v>
      </c>
      <c r="AB373" s="18">
        <f t="shared" si="484"/>
        <v>2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11</v>
      </c>
      <c r="Q374" s="18">
        <v>10</v>
      </c>
      <c r="R374" s="92">
        <f t="shared" si="488"/>
        <v>11</v>
      </c>
      <c r="S374" s="18">
        <f t="shared" si="489"/>
        <v>10</v>
      </c>
      <c r="T374" s="195">
        <v>0</v>
      </c>
      <c r="U374" s="194">
        <v>0</v>
      </c>
      <c r="V374" s="195"/>
      <c r="W374" s="194"/>
      <c r="X374" s="246"/>
      <c r="Y374" s="14">
        <v>11</v>
      </c>
      <c r="Z374" s="18">
        <v>10</v>
      </c>
      <c r="AA374" s="14">
        <f t="shared" si="483"/>
        <v>11</v>
      </c>
      <c r="AB374" s="18">
        <f t="shared" si="484"/>
        <v>10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3</v>
      </c>
      <c r="Q381" s="18">
        <f t="shared" si="487"/>
        <v>93</v>
      </c>
      <c r="R381" s="92">
        <f t="shared" si="488"/>
        <v>3</v>
      </c>
      <c r="S381" s="18">
        <f t="shared" si="489"/>
        <v>93</v>
      </c>
      <c r="T381" s="263">
        <v>0</v>
      </c>
      <c r="U381" s="265">
        <v>0</v>
      </c>
      <c r="V381" s="263"/>
      <c r="W381" s="265"/>
      <c r="X381" s="268">
        <v>31</v>
      </c>
      <c r="Y381" s="14">
        <v>3</v>
      </c>
      <c r="Z381" s="18">
        <f t="shared" si="482"/>
        <v>93</v>
      </c>
      <c r="AA381" s="14">
        <f t="shared" si="483"/>
        <v>3</v>
      </c>
      <c r="AB381" s="18">
        <f t="shared" si="484"/>
        <v>93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2</v>
      </c>
      <c r="Q382" s="18">
        <f t="shared" si="487"/>
        <v>18.5</v>
      </c>
      <c r="R382" s="92">
        <f t="shared" si="488"/>
        <v>2</v>
      </c>
      <c r="S382" s="18">
        <f t="shared" si="489"/>
        <v>18.5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27</v>
      </c>
      <c r="Q383" s="18">
        <f t="shared" si="487"/>
        <v>224.10000000000002</v>
      </c>
      <c r="R383" s="92">
        <f t="shared" si="488"/>
        <v>27</v>
      </c>
      <c r="S383" s="18">
        <f t="shared" si="489"/>
        <v>224.10000000000002</v>
      </c>
      <c r="T383" s="271">
        <v>0</v>
      </c>
      <c r="U383" s="267">
        <v>0</v>
      </c>
      <c r="V383" s="271"/>
      <c r="W383" s="267"/>
      <c r="X383" s="274">
        <v>8.3000000000000007</v>
      </c>
      <c r="Y383" s="14">
        <v>12</v>
      </c>
      <c r="Z383" s="18">
        <f t="shared" si="482"/>
        <v>99.600000000000009</v>
      </c>
      <c r="AA383" s="14">
        <f t="shared" si="483"/>
        <v>12</v>
      </c>
      <c r="AB383" s="18">
        <f t="shared" si="484"/>
        <v>99.600000000000009</v>
      </c>
    </row>
    <row r="384" spans="1:28" s="50" customFormat="1">
      <c r="A384" s="46"/>
      <c r="B384" s="82" t="s">
        <v>104</v>
      </c>
      <c r="C384" s="83">
        <f>SUM(C350:C383)</f>
        <v>19</v>
      </c>
      <c r="D384" s="84">
        <f>SUM(D350:D383)</f>
        <v>138.69</v>
      </c>
      <c r="E384" s="83">
        <f>SUM(E350:E383)</f>
        <v>0</v>
      </c>
      <c r="F384" s="84">
        <f>SUM(F350:F383)</f>
        <v>19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19</v>
      </c>
      <c r="L384" s="84">
        <f t="shared" si="490"/>
        <v>119.69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214</v>
      </c>
      <c r="Q384" s="84">
        <f t="shared" si="491"/>
        <v>523.16000000000008</v>
      </c>
      <c r="R384" s="276">
        <f t="shared" si="491"/>
        <v>214</v>
      </c>
      <c r="S384" s="84">
        <f t="shared" si="491"/>
        <v>642.85</v>
      </c>
      <c r="T384" s="83">
        <f t="shared" si="491"/>
        <v>19</v>
      </c>
      <c r="U384" s="84">
        <f t="shared" si="491"/>
        <v>119.69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152</v>
      </c>
      <c r="Z384" s="84">
        <f t="shared" si="492"/>
        <v>252.66000000000003</v>
      </c>
      <c r="AA384" s="276">
        <f t="shared" si="492"/>
        <v>152</v>
      </c>
      <c r="AB384" s="84">
        <f t="shared" si="492"/>
        <v>372.35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300.65796249999994</v>
      </c>
      <c r="R388" s="92"/>
      <c r="S388" s="18">
        <f>Q388</f>
        <v>300.65796249999994</v>
      </c>
      <c r="T388" s="16"/>
      <c r="U388" s="18"/>
      <c r="V388" s="16"/>
      <c r="W388" s="18"/>
      <c r="X388" s="21"/>
      <c r="Y388" s="14"/>
      <c r="Z388" s="18">
        <v>138</v>
      </c>
      <c r="AA388" s="14">
        <f t="shared" ref="AA388" si="494">Y388</f>
        <v>0</v>
      </c>
      <c r="AB388" s="18">
        <f t="shared" ref="AB388" si="495">U388+Z388</f>
        <v>138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300.65796249999994</v>
      </c>
      <c r="R391" s="276">
        <f t="shared" si="500"/>
        <v>0</v>
      </c>
      <c r="S391" s="84">
        <f t="shared" si="500"/>
        <v>300.65796249999994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138</v>
      </c>
      <c r="AA391" s="276">
        <f>SUM(AA388:AA390)</f>
        <v>0</v>
      </c>
      <c r="AB391" s="84">
        <f>SUM(AB388:AB390)</f>
        <v>138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39.35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1023</v>
      </c>
      <c r="Q393" s="129">
        <v>35.822000000000003</v>
      </c>
      <c r="R393" s="92">
        <f>P393</f>
        <v>1023</v>
      </c>
      <c r="S393" s="18">
        <f>Q393</f>
        <v>35.822000000000003</v>
      </c>
      <c r="T393" s="127"/>
      <c r="U393" s="129"/>
      <c r="V393" s="127"/>
      <c r="W393" s="129"/>
      <c r="X393" s="131"/>
      <c r="Y393" s="108">
        <v>1023</v>
      </c>
      <c r="Z393" s="129">
        <v>35.822000000000003</v>
      </c>
      <c r="AA393" s="14">
        <f t="shared" ref="AA393:AA396" si="503">Y393</f>
        <v>1023</v>
      </c>
      <c r="AB393" s="18">
        <f t="shared" ref="AB393:AB396" si="504">U393+Z393</f>
        <v>35.822000000000003</v>
      </c>
    </row>
    <row r="394" spans="1:29">
      <c r="A394" s="126"/>
      <c r="B394" s="127" t="s">
        <v>172</v>
      </c>
      <c r="C394" s="128"/>
      <c r="D394" s="129">
        <v>6.12</v>
      </c>
      <c r="E394" s="189">
        <v>32662</v>
      </c>
      <c r="F394" s="129">
        <v>1.96</v>
      </c>
      <c r="G394" s="8" t="e">
        <f t="shared" si="502"/>
        <v>#DIV/0!</v>
      </c>
      <c r="H394" s="18">
        <f t="shared" si="502"/>
        <v>32.026143790849673</v>
      </c>
      <c r="I394" s="127"/>
      <c r="J394" s="130"/>
      <c r="K394" s="127"/>
      <c r="L394" s="129"/>
      <c r="M394" s="127"/>
      <c r="N394" s="129"/>
      <c r="O394" s="131"/>
      <c r="P394" s="277">
        <v>7682</v>
      </c>
      <c r="Q394" s="129">
        <v>9.218</v>
      </c>
      <c r="R394" s="92">
        <f t="shared" ref="R394:R396" si="505">P394</f>
        <v>7682</v>
      </c>
      <c r="S394" s="18">
        <f t="shared" ref="S394:S396" si="506">Q394</f>
        <v>9.218</v>
      </c>
      <c r="T394" s="127"/>
      <c r="U394" s="129"/>
      <c r="V394" s="127"/>
      <c r="W394" s="129"/>
      <c r="X394" s="131"/>
      <c r="Y394" s="108">
        <v>7682</v>
      </c>
      <c r="Z394" s="129">
        <v>9.218</v>
      </c>
      <c r="AA394" s="14">
        <f t="shared" si="503"/>
        <v>7682</v>
      </c>
      <c r="AB394" s="18">
        <f t="shared" si="504"/>
        <v>9.218</v>
      </c>
    </row>
    <row r="395" spans="1:29">
      <c r="A395" s="126"/>
      <c r="B395" s="127" t="s">
        <v>173</v>
      </c>
      <c r="C395" s="128"/>
      <c r="D395" s="129">
        <v>50.56</v>
      </c>
      <c r="E395" s="189">
        <v>20280</v>
      </c>
      <c r="F395" s="129">
        <v>1.62</v>
      </c>
      <c r="G395" s="8" t="e">
        <f t="shared" si="502"/>
        <v>#DIV/0!</v>
      </c>
      <c r="H395" s="18">
        <f t="shared" si="502"/>
        <v>3.2041139240506324</v>
      </c>
      <c r="I395" s="127"/>
      <c r="J395" s="130"/>
      <c r="K395" s="127"/>
      <c r="L395" s="129"/>
      <c r="M395" s="127"/>
      <c r="N395" s="129"/>
      <c r="O395" s="131"/>
      <c r="P395" s="277">
        <v>259</v>
      </c>
      <c r="Q395" s="129">
        <v>71.400000000000006</v>
      </c>
      <c r="R395" s="92">
        <f t="shared" si="505"/>
        <v>259</v>
      </c>
      <c r="S395" s="18">
        <f t="shared" si="506"/>
        <v>71.400000000000006</v>
      </c>
      <c r="T395" s="127"/>
      <c r="U395" s="129"/>
      <c r="V395" s="127"/>
      <c r="W395" s="129"/>
      <c r="X395" s="131"/>
      <c r="Y395" s="108">
        <v>259</v>
      </c>
      <c r="Z395" s="129">
        <v>50</v>
      </c>
      <c r="AA395" s="14">
        <f t="shared" si="503"/>
        <v>259</v>
      </c>
      <c r="AB395" s="18">
        <f t="shared" si="504"/>
        <v>50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44.454427312500002</v>
      </c>
      <c r="R396" s="92">
        <f t="shared" si="505"/>
        <v>0</v>
      </c>
      <c r="S396" s="18">
        <f t="shared" si="506"/>
        <v>44.454427312500002</v>
      </c>
      <c r="T396" s="16"/>
      <c r="U396" s="18"/>
      <c r="V396" s="16"/>
      <c r="W396" s="18"/>
      <c r="X396" s="21"/>
      <c r="Y396" s="14"/>
      <c r="Z396" s="18">
        <v>22</v>
      </c>
      <c r="AA396" s="14">
        <f t="shared" si="503"/>
        <v>0</v>
      </c>
      <c r="AB396" s="18">
        <f t="shared" si="504"/>
        <v>22</v>
      </c>
    </row>
    <row r="397" spans="1:29" s="50" customFormat="1">
      <c r="A397" s="46"/>
      <c r="B397" s="82" t="s">
        <v>106</v>
      </c>
      <c r="C397" s="83"/>
      <c r="D397" s="84">
        <f>SUM(D393:D396)</f>
        <v>119.86199999999999</v>
      </c>
      <c r="E397" s="83">
        <f>SUM(E393:E396)</f>
        <v>52942</v>
      </c>
      <c r="F397" s="84">
        <f>SUM(F393:F396)</f>
        <v>3.58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8964</v>
      </c>
      <c r="Q397" s="84">
        <f t="shared" si="508"/>
        <v>160.8944273125</v>
      </c>
      <c r="R397" s="276">
        <f t="shared" si="508"/>
        <v>8964</v>
      </c>
      <c r="S397" s="84">
        <f t="shared" si="508"/>
        <v>160.8944273125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8964</v>
      </c>
      <c r="Z397" s="84">
        <f>SUM(Z393:Z396)</f>
        <v>117.04</v>
      </c>
      <c r="AA397" s="276">
        <f>SUM(AA393:AA396)</f>
        <v>8964</v>
      </c>
      <c r="AB397" s="84">
        <f>SUM(AB393:AB396)</f>
        <v>117.04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3101.2163999999993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2672.0327999999995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19</v>
      </c>
      <c r="L398" s="84">
        <f>SUM(L21+L44+L52+L76+L86+L109+L117+L141+L147+L149+L156+L162+L168+L174+L180+L186+L192+L206+L212+L216+L237+L258+L283+L297+L306+L311+L315+L322+L326+L330+L333+L337+L343+L347+L384+L391+L397)</f>
        <v>119.69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121458</v>
      </c>
      <c r="Q398" s="84">
        <f>SUM(Q21+Q44+Q52+Q76+Q86+Q109+Q117+Q141+Q147+Q149+Q156+Q162+Q168+Q174+Q180+Q186+Q192+Q206+Q212+Q216+Q237+Q258+Q283+Q297+Q306+Q311+Q315+Q322+Q326+Q330+Q333+Q337+Q343+Q347+Q384+Q391+Q397)</f>
        <v>4229.5410898125001</v>
      </c>
      <c r="R398" s="276">
        <f>R397+R391+R384+R347+R343+R337+R333+R330+R326+R322+R315+R311+R306+R297+R283+R260+R216+R212+R206+R193+R147+R143+R78</f>
        <v>121458</v>
      </c>
      <c r="S398" s="84">
        <f>SUM(S21+S44+S52+S76+S86+S109+S117+S141+S147+S149+S156+S162+S168+S174+S180+S186+S192+S206+S212+S216+S237+S258+S283+S297+S306+S311+S315+S322+S326+S330+S333+S337+S343+S347+S384+S391+S397)</f>
        <v>4349.2310898124997</v>
      </c>
      <c r="T398" s="83">
        <f>T397+T391+T384+T347+T343+T337+T333+T330+T326+T322+T315+T311+T306+T297+T283+T260+T216+T212+T206+T193+T147+T143+T78</f>
        <v>19</v>
      </c>
      <c r="U398" s="84">
        <f>SUM(U21+U44+U52+U76+U86+U109+U117+U141+U147+U149+U156+U162+U168+U174+U180+U186+U192+U206+U212+U216+U237+U258+U283+U297+U306+U311+U315+U322+U326+U330+U333+U337+U343+U347+U384+U391+U397)</f>
        <v>119.69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120482</v>
      </c>
      <c r="Z398" s="84">
        <f>SUM(Z21+Z44+Z52+Z76+Z86+Z109+Z117+Z141+Z147+Z149+Z156+Z162+Z168+Z174+Z180+Z186+Z192+Z206+Z212+Z216+Z237+Z258+Z283+Z297+Z306+Z311+Z315+Z322+Z326+Z330+Z333+Z337+Z343+Z347+Z384+Z391+Z397)</f>
        <v>3659.6566999999995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120482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3779.3466999999996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3101.2163999999993</v>
      </c>
      <c r="E403" s="82"/>
      <c r="F403" s="84">
        <f>F398</f>
        <v>2672.0327999999995</v>
      </c>
      <c r="G403" s="82"/>
      <c r="H403" s="82"/>
      <c r="I403" s="82"/>
      <c r="J403" s="84">
        <f>J398</f>
        <v>0</v>
      </c>
      <c r="K403" s="83"/>
      <c r="L403" s="84">
        <f>L398</f>
        <v>119.69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4229.5410898125001</v>
      </c>
      <c r="R403" s="276"/>
      <c r="S403" s="84">
        <f>S398</f>
        <v>4349.2310898124997</v>
      </c>
      <c r="T403" s="83"/>
      <c r="U403" s="84">
        <f>U398</f>
        <v>119.69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3659.6566999999995</v>
      </c>
      <c r="AA403" s="276"/>
      <c r="AB403" s="84">
        <f>AB398</f>
        <v>3779.3466999999996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>
        <v>0</v>
      </c>
      <c r="D407" s="18">
        <v>0</v>
      </c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3</v>
      </c>
      <c r="Q407" s="18">
        <f>O407*P407</f>
        <v>810</v>
      </c>
      <c r="R407" s="92">
        <f>P407</f>
        <v>3</v>
      </c>
      <c r="S407" s="18">
        <f>L407+Q407</f>
        <v>810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>
        <v>0</v>
      </c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>
        <v>0</v>
      </c>
      <c r="D409" s="129">
        <v>0</v>
      </c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>
        <v>0</v>
      </c>
      <c r="D410" s="129">
        <v>0</v>
      </c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>
        <v>0</v>
      </c>
      <c r="D411" s="129">
        <v>0</v>
      </c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>
        <v>0</v>
      </c>
      <c r="D412" s="18">
        <v>0</v>
      </c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19</v>
      </c>
      <c r="Q412" s="18">
        <f t="shared" si="512"/>
        <v>57</v>
      </c>
      <c r="R412" s="92">
        <f t="shared" si="513"/>
        <v>19</v>
      </c>
      <c r="S412" s="18">
        <f t="shared" si="514"/>
        <v>57</v>
      </c>
      <c r="T412" s="22"/>
      <c r="U412" s="18"/>
      <c r="V412" s="22"/>
      <c r="W412" s="18"/>
      <c r="X412" s="21">
        <v>3</v>
      </c>
      <c r="Y412" s="14">
        <v>3</v>
      </c>
      <c r="Z412" s="18">
        <f t="shared" si="515"/>
        <v>9</v>
      </c>
      <c r="AA412" s="14">
        <f t="shared" si="516"/>
        <v>3</v>
      </c>
      <c r="AB412" s="18">
        <f t="shared" si="517"/>
        <v>9</v>
      </c>
    </row>
    <row r="413" spans="1:28">
      <c r="A413" s="8">
        <f t="shared" si="518"/>
        <v>26.070000000000011</v>
      </c>
      <c r="B413" s="22" t="s">
        <v>32</v>
      </c>
      <c r="C413" s="17">
        <v>0</v>
      </c>
      <c r="D413" s="18">
        <v>0</v>
      </c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19</v>
      </c>
      <c r="Q413" s="18">
        <f t="shared" si="512"/>
        <v>66.5</v>
      </c>
      <c r="R413" s="92">
        <f t="shared" si="513"/>
        <v>19</v>
      </c>
      <c r="S413" s="18">
        <f t="shared" si="514"/>
        <v>66.5</v>
      </c>
      <c r="T413" s="22"/>
      <c r="U413" s="18"/>
      <c r="V413" s="22"/>
      <c r="W413" s="18"/>
      <c r="X413" s="21">
        <v>3.5</v>
      </c>
      <c r="Y413" s="14">
        <v>3</v>
      </c>
      <c r="Z413" s="18">
        <f t="shared" si="515"/>
        <v>10.5</v>
      </c>
      <c r="AA413" s="14">
        <f t="shared" si="516"/>
        <v>3</v>
      </c>
      <c r="AB413" s="18">
        <f t="shared" si="517"/>
        <v>10.5</v>
      </c>
    </row>
    <row r="414" spans="1:28">
      <c r="A414" s="8">
        <f t="shared" si="518"/>
        <v>26.080000000000013</v>
      </c>
      <c r="B414" s="22" t="s">
        <v>281</v>
      </c>
      <c r="C414" s="17">
        <v>0</v>
      </c>
      <c r="D414" s="18">
        <v>0</v>
      </c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3</v>
      </c>
      <c r="Q414" s="18">
        <f t="shared" si="512"/>
        <v>2.25</v>
      </c>
      <c r="R414" s="92">
        <f t="shared" si="513"/>
        <v>3</v>
      </c>
      <c r="S414" s="18">
        <f t="shared" si="514"/>
        <v>2.25</v>
      </c>
      <c r="T414" s="22"/>
      <c r="U414" s="18"/>
      <c r="V414" s="22"/>
      <c r="W414" s="18"/>
      <c r="X414" s="21">
        <v>0.75</v>
      </c>
      <c r="Y414" s="14">
        <v>3</v>
      </c>
      <c r="Z414" s="18">
        <f t="shared" si="515"/>
        <v>2.25</v>
      </c>
      <c r="AA414" s="14">
        <f t="shared" si="516"/>
        <v>3</v>
      </c>
      <c r="AB414" s="18">
        <f t="shared" si="517"/>
        <v>2.25</v>
      </c>
    </row>
    <row r="415" spans="1:28">
      <c r="A415" s="8">
        <f t="shared" si="518"/>
        <v>26.090000000000014</v>
      </c>
      <c r="B415" s="22" t="s">
        <v>34</v>
      </c>
      <c r="C415" s="17">
        <v>3</v>
      </c>
      <c r="D415" s="18">
        <v>2.7</v>
      </c>
      <c r="E415" s="17">
        <f>C415</f>
        <v>3</v>
      </c>
      <c r="F415" s="18">
        <f>D415</f>
        <v>2.7</v>
      </c>
      <c r="G415" s="8">
        <f t="shared" si="511"/>
        <v>100</v>
      </c>
      <c r="H415" s="18">
        <f t="shared" si="511"/>
        <v>100</v>
      </c>
      <c r="I415" s="22"/>
      <c r="J415" s="23"/>
      <c r="K415" s="22"/>
      <c r="L415" s="18"/>
      <c r="M415" s="22"/>
      <c r="N415" s="18"/>
      <c r="O415" s="21">
        <v>0.9</v>
      </c>
      <c r="P415" s="92">
        <v>13</v>
      </c>
      <c r="Q415" s="18">
        <f t="shared" si="512"/>
        <v>11.700000000000001</v>
      </c>
      <c r="R415" s="92">
        <f t="shared" si="513"/>
        <v>13</v>
      </c>
      <c r="S415" s="18">
        <f t="shared" si="514"/>
        <v>11.700000000000001</v>
      </c>
      <c r="T415" s="22"/>
      <c r="U415" s="18"/>
      <c r="V415" s="22"/>
      <c r="W415" s="18"/>
      <c r="X415" s="21">
        <v>0.9</v>
      </c>
      <c r="Y415" s="14">
        <v>13</v>
      </c>
      <c r="Z415" s="18">
        <f t="shared" si="515"/>
        <v>11.700000000000001</v>
      </c>
      <c r="AA415" s="14">
        <f t="shared" si="516"/>
        <v>13</v>
      </c>
      <c r="AB415" s="18">
        <f t="shared" si="517"/>
        <v>11.700000000000001</v>
      </c>
    </row>
    <row r="416" spans="1:28" s="50" customFormat="1">
      <c r="A416" s="46"/>
      <c r="B416" s="89" t="s">
        <v>282</v>
      </c>
      <c r="C416" s="83">
        <f>SUM(C407:C415)</f>
        <v>3</v>
      </c>
      <c r="D416" s="84">
        <f>SUM(D407:D415)</f>
        <v>2.7</v>
      </c>
      <c r="E416" s="83">
        <f>SUM(E407:E415)</f>
        <v>3</v>
      </c>
      <c r="F416" s="84">
        <f>SUM(F407:F415)</f>
        <v>2.7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947.45</v>
      </c>
      <c r="R416" s="276"/>
      <c r="S416" s="84">
        <f>SUM(S407:S415)</f>
        <v>947.45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573.45000000000005</v>
      </c>
      <c r="AA416" s="276"/>
      <c r="AB416" s="84">
        <f>SUM(AB407:AB415)</f>
        <v>573.45000000000005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1920</v>
      </c>
      <c r="D418" s="53">
        <v>345.59999999999997</v>
      </c>
      <c r="E418" s="17">
        <f t="shared" ref="E418:F439" si="520">C418</f>
        <v>1920</v>
      </c>
      <c r="F418" s="18">
        <f t="shared" si="520"/>
        <v>345.59999999999997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2280</v>
      </c>
      <c r="Q418" s="18">
        <f t="shared" ref="Q418:Q439" si="522">O418*P418</f>
        <v>410.4</v>
      </c>
      <c r="R418" s="92">
        <f t="shared" ref="R418:R439" si="523">P418</f>
        <v>2280</v>
      </c>
      <c r="S418" s="18">
        <f t="shared" ref="S418:S439" si="524">L418+Q418</f>
        <v>410.4</v>
      </c>
      <c r="T418" s="51"/>
      <c r="U418" s="53"/>
      <c r="V418" s="51"/>
      <c r="W418" s="53"/>
      <c r="X418" s="250">
        <v>0.18</v>
      </c>
      <c r="Y418" s="312">
        <v>2280</v>
      </c>
      <c r="Z418" s="18">
        <f t="shared" ref="Z418:Z439" si="525">X418*Y418</f>
        <v>410.4</v>
      </c>
      <c r="AA418" s="14">
        <f t="shared" ref="AA418:AA439" si="526">Y418</f>
        <v>2280</v>
      </c>
      <c r="AB418" s="18">
        <f t="shared" ref="AB418:AB439" si="527">U418+Z418</f>
        <v>410.4</v>
      </c>
    </row>
    <row r="419" spans="1:28">
      <c r="A419" s="206">
        <f>+A418+0.01</f>
        <v>26.110000000000003</v>
      </c>
      <c r="B419" s="51" t="s">
        <v>285</v>
      </c>
      <c r="C419" s="52">
        <v>1920</v>
      </c>
      <c r="D419" s="53">
        <v>23.04</v>
      </c>
      <c r="E419" s="17">
        <f t="shared" si="520"/>
        <v>1920</v>
      </c>
      <c r="F419" s="18">
        <f t="shared" si="520"/>
        <v>23.04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2280</v>
      </c>
      <c r="Q419" s="18">
        <f t="shared" si="522"/>
        <v>27.36</v>
      </c>
      <c r="R419" s="92">
        <f t="shared" si="523"/>
        <v>2280</v>
      </c>
      <c r="S419" s="18">
        <f t="shared" si="524"/>
        <v>27.36</v>
      </c>
      <c r="T419" s="51"/>
      <c r="U419" s="53"/>
      <c r="V419" s="51"/>
      <c r="W419" s="53"/>
      <c r="X419" s="250">
        <v>1.2E-2</v>
      </c>
      <c r="Y419" s="312">
        <v>2280</v>
      </c>
      <c r="Z419" s="18">
        <f t="shared" si="525"/>
        <v>27.36</v>
      </c>
      <c r="AA419" s="14">
        <f t="shared" si="526"/>
        <v>2280</v>
      </c>
      <c r="AB419" s="18">
        <f t="shared" si="527"/>
        <v>27.36</v>
      </c>
    </row>
    <row r="420" spans="1:28" ht="47.25">
      <c r="A420" s="206">
        <f>+A419+0.01</f>
        <v>26.120000000000005</v>
      </c>
      <c r="B420" s="51" t="s">
        <v>286</v>
      </c>
      <c r="C420" s="52">
        <v>1920</v>
      </c>
      <c r="D420" s="53">
        <v>19.2</v>
      </c>
      <c r="E420" s="17">
        <f t="shared" si="520"/>
        <v>1920</v>
      </c>
      <c r="F420" s="18">
        <f t="shared" si="520"/>
        <v>19.2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2280</v>
      </c>
      <c r="Q420" s="18">
        <f t="shared" si="522"/>
        <v>22.8</v>
      </c>
      <c r="R420" s="92">
        <f t="shared" si="523"/>
        <v>2280</v>
      </c>
      <c r="S420" s="18">
        <f t="shared" si="524"/>
        <v>22.8</v>
      </c>
      <c r="T420" s="51"/>
      <c r="U420" s="53"/>
      <c r="V420" s="51"/>
      <c r="W420" s="53"/>
      <c r="X420" s="250">
        <v>0.01</v>
      </c>
      <c r="Y420" s="312">
        <v>2280</v>
      </c>
      <c r="Z420" s="18">
        <f t="shared" si="525"/>
        <v>22.8</v>
      </c>
      <c r="AA420" s="14">
        <f t="shared" si="526"/>
        <v>2280</v>
      </c>
      <c r="AB420" s="18">
        <f t="shared" si="527"/>
        <v>22.8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16</v>
      </c>
      <c r="D422" s="18">
        <v>48</v>
      </c>
      <c r="E422" s="17">
        <f t="shared" si="520"/>
        <v>16</v>
      </c>
      <c r="F422" s="18">
        <f t="shared" si="520"/>
        <v>48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19</v>
      </c>
      <c r="Q422" s="18">
        <f t="shared" si="522"/>
        <v>57</v>
      </c>
      <c r="R422" s="92">
        <f t="shared" si="523"/>
        <v>19</v>
      </c>
      <c r="S422" s="18">
        <f t="shared" si="524"/>
        <v>57</v>
      </c>
      <c r="T422" s="22"/>
      <c r="U422" s="18"/>
      <c r="V422" s="22"/>
      <c r="W422" s="18"/>
      <c r="X422" s="21">
        <v>3</v>
      </c>
      <c r="Y422" s="14">
        <v>19</v>
      </c>
      <c r="Z422" s="18">
        <f t="shared" si="525"/>
        <v>57</v>
      </c>
      <c r="AA422" s="14">
        <f t="shared" si="526"/>
        <v>19</v>
      </c>
      <c r="AB422" s="18">
        <f t="shared" si="527"/>
        <v>57</v>
      </c>
    </row>
    <row r="423" spans="1:28" ht="31.5">
      <c r="A423" s="206" t="s">
        <v>43</v>
      </c>
      <c r="B423" s="22" t="s">
        <v>77</v>
      </c>
      <c r="C423" s="17">
        <v>16</v>
      </c>
      <c r="D423" s="18">
        <v>48</v>
      </c>
      <c r="E423" s="17">
        <f t="shared" si="520"/>
        <v>16</v>
      </c>
      <c r="F423" s="18">
        <f t="shared" si="520"/>
        <v>48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19</v>
      </c>
      <c r="Q423" s="18">
        <f t="shared" si="522"/>
        <v>57</v>
      </c>
      <c r="R423" s="92">
        <f t="shared" si="523"/>
        <v>19</v>
      </c>
      <c r="S423" s="18">
        <f t="shared" si="524"/>
        <v>57</v>
      </c>
      <c r="T423" s="22"/>
      <c r="U423" s="18"/>
      <c r="V423" s="22"/>
      <c r="W423" s="18"/>
      <c r="X423" s="21">
        <v>3</v>
      </c>
      <c r="Y423" s="14">
        <v>19</v>
      </c>
      <c r="Z423" s="18">
        <f t="shared" si="525"/>
        <v>57</v>
      </c>
      <c r="AA423" s="14">
        <f t="shared" si="526"/>
        <v>19</v>
      </c>
      <c r="AB423" s="18">
        <f t="shared" si="527"/>
        <v>57</v>
      </c>
    </row>
    <row r="424" spans="1:28" ht="31.5">
      <c r="A424" s="206" t="s">
        <v>45</v>
      </c>
      <c r="B424" s="22" t="s">
        <v>78</v>
      </c>
      <c r="C424" s="17">
        <v>16</v>
      </c>
      <c r="D424" s="18">
        <v>153.60000000000002</v>
      </c>
      <c r="E424" s="17">
        <f t="shared" si="520"/>
        <v>16</v>
      </c>
      <c r="F424" s="18">
        <f t="shared" si="520"/>
        <v>153.60000000000002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19</v>
      </c>
      <c r="Q424" s="18">
        <f t="shared" si="522"/>
        <v>182.4</v>
      </c>
      <c r="R424" s="92">
        <f t="shared" si="523"/>
        <v>19</v>
      </c>
      <c r="S424" s="18">
        <f t="shared" si="524"/>
        <v>182.4</v>
      </c>
      <c r="T424" s="22"/>
      <c r="U424" s="18"/>
      <c r="V424" s="22"/>
      <c r="W424" s="18"/>
      <c r="X424" s="21">
        <v>9.6</v>
      </c>
      <c r="Y424" s="14">
        <v>19</v>
      </c>
      <c r="Z424" s="18">
        <f t="shared" si="525"/>
        <v>182.4</v>
      </c>
      <c r="AA424" s="14">
        <f t="shared" si="526"/>
        <v>19</v>
      </c>
      <c r="AB424" s="18">
        <f t="shared" si="527"/>
        <v>182.4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16</v>
      </c>
      <c r="D426" s="18">
        <v>28.8</v>
      </c>
      <c r="E426" s="17">
        <f t="shared" si="520"/>
        <v>16</v>
      </c>
      <c r="F426" s="18">
        <f t="shared" si="520"/>
        <v>28.8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19</v>
      </c>
      <c r="Q426" s="18">
        <f t="shared" si="522"/>
        <v>34.200000000000003</v>
      </c>
      <c r="R426" s="92">
        <f t="shared" si="523"/>
        <v>19</v>
      </c>
      <c r="S426" s="18">
        <f t="shared" si="524"/>
        <v>34.200000000000003</v>
      </c>
      <c r="T426" s="22"/>
      <c r="U426" s="18"/>
      <c r="V426" s="22"/>
      <c r="W426" s="18"/>
      <c r="X426" s="21">
        <v>1.8</v>
      </c>
      <c r="Y426" s="14">
        <v>19</v>
      </c>
      <c r="Z426" s="18">
        <f t="shared" si="525"/>
        <v>34.200000000000003</v>
      </c>
      <c r="AA426" s="14">
        <f t="shared" si="526"/>
        <v>19</v>
      </c>
      <c r="AB426" s="18">
        <f t="shared" si="527"/>
        <v>34.200000000000003</v>
      </c>
    </row>
    <row r="427" spans="1:28" ht="31.5">
      <c r="A427" s="206" t="s">
        <v>51</v>
      </c>
      <c r="B427" s="22" t="s">
        <v>50</v>
      </c>
      <c r="C427" s="17">
        <v>16</v>
      </c>
      <c r="D427" s="18">
        <v>19.2</v>
      </c>
      <c r="E427" s="17">
        <f t="shared" si="520"/>
        <v>16</v>
      </c>
      <c r="F427" s="18">
        <f t="shared" si="520"/>
        <v>19.2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19</v>
      </c>
      <c r="Q427" s="18">
        <f t="shared" si="522"/>
        <v>22.8</v>
      </c>
      <c r="R427" s="92">
        <f t="shared" si="523"/>
        <v>19</v>
      </c>
      <c r="S427" s="18">
        <f t="shared" si="524"/>
        <v>22.8</v>
      </c>
      <c r="T427" s="22"/>
      <c r="U427" s="18"/>
      <c r="V427" s="22"/>
      <c r="W427" s="18"/>
      <c r="X427" s="21">
        <v>1.2</v>
      </c>
      <c r="Y427" s="14">
        <v>19</v>
      </c>
      <c r="Z427" s="18">
        <f t="shared" si="525"/>
        <v>22.8</v>
      </c>
      <c r="AA427" s="14">
        <f t="shared" si="526"/>
        <v>19</v>
      </c>
      <c r="AB427" s="18">
        <f t="shared" si="527"/>
        <v>22.8</v>
      </c>
    </row>
    <row r="428" spans="1:28" ht="47.25">
      <c r="A428" s="206" t="s">
        <v>53</v>
      </c>
      <c r="B428" s="22" t="s">
        <v>81</v>
      </c>
      <c r="C428" s="17">
        <v>16</v>
      </c>
      <c r="D428" s="18">
        <v>19.2</v>
      </c>
      <c r="E428" s="17">
        <f t="shared" si="520"/>
        <v>16</v>
      </c>
      <c r="F428" s="18">
        <f t="shared" si="520"/>
        <v>19.2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19</v>
      </c>
      <c r="Q428" s="18">
        <f t="shared" si="522"/>
        <v>22.8</v>
      </c>
      <c r="R428" s="92">
        <f t="shared" si="523"/>
        <v>19</v>
      </c>
      <c r="S428" s="18">
        <f t="shared" si="524"/>
        <v>22.8</v>
      </c>
      <c r="T428" s="22"/>
      <c r="U428" s="18"/>
      <c r="V428" s="22"/>
      <c r="W428" s="18"/>
      <c r="X428" s="21">
        <v>1.2</v>
      </c>
      <c r="Y428" s="14">
        <v>19</v>
      </c>
      <c r="Z428" s="18">
        <f t="shared" si="525"/>
        <v>22.8</v>
      </c>
      <c r="AA428" s="14">
        <f t="shared" si="526"/>
        <v>19</v>
      </c>
      <c r="AB428" s="18">
        <f t="shared" si="527"/>
        <v>22.8</v>
      </c>
    </row>
    <row r="429" spans="1:28" ht="47.25">
      <c r="A429" s="206" t="s">
        <v>82</v>
      </c>
      <c r="B429" s="22" t="s">
        <v>83</v>
      </c>
      <c r="C429" s="17">
        <v>16</v>
      </c>
      <c r="D429" s="18">
        <v>28.8</v>
      </c>
      <c r="E429" s="17">
        <f t="shared" si="520"/>
        <v>16</v>
      </c>
      <c r="F429" s="18">
        <f t="shared" si="520"/>
        <v>28.8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19</v>
      </c>
      <c r="Q429" s="18">
        <f t="shared" si="522"/>
        <v>34.200000000000003</v>
      </c>
      <c r="R429" s="92">
        <f t="shared" si="523"/>
        <v>19</v>
      </c>
      <c r="S429" s="18">
        <f t="shared" si="524"/>
        <v>34.200000000000003</v>
      </c>
      <c r="T429" s="22"/>
      <c r="U429" s="18"/>
      <c r="V429" s="22"/>
      <c r="W429" s="18"/>
      <c r="X429" s="21">
        <v>1.8</v>
      </c>
      <c r="Y429" s="14">
        <v>19</v>
      </c>
      <c r="Z429" s="18">
        <f t="shared" si="525"/>
        <v>34.200000000000003</v>
      </c>
      <c r="AA429" s="14">
        <f t="shared" si="526"/>
        <v>19</v>
      </c>
      <c r="AB429" s="18">
        <f t="shared" si="527"/>
        <v>34.200000000000003</v>
      </c>
    </row>
    <row r="430" spans="1:28" ht="31.5">
      <c r="A430" s="206">
        <v>26.14</v>
      </c>
      <c r="B430" s="51" t="s">
        <v>287</v>
      </c>
      <c r="C430" s="52">
        <v>1920</v>
      </c>
      <c r="D430" s="53">
        <v>19.2</v>
      </c>
      <c r="E430" s="17">
        <f t="shared" si="520"/>
        <v>1920</v>
      </c>
      <c r="F430" s="18">
        <f t="shared" si="520"/>
        <v>19.2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2280</v>
      </c>
      <c r="Q430" s="18">
        <f t="shared" si="522"/>
        <v>22.8</v>
      </c>
      <c r="R430" s="92">
        <f t="shared" si="523"/>
        <v>2280</v>
      </c>
      <c r="S430" s="18">
        <f t="shared" si="524"/>
        <v>22.8</v>
      </c>
      <c r="T430" s="51"/>
      <c r="U430" s="53"/>
      <c r="V430" s="51"/>
      <c r="W430" s="53"/>
      <c r="X430" s="250">
        <v>0.01</v>
      </c>
      <c r="Y430" s="312">
        <v>2280</v>
      </c>
      <c r="Z430" s="18">
        <f t="shared" si="525"/>
        <v>22.8</v>
      </c>
      <c r="AA430" s="14">
        <f t="shared" si="526"/>
        <v>2280</v>
      </c>
      <c r="AB430" s="18">
        <f t="shared" si="527"/>
        <v>22.8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1920</v>
      </c>
      <c r="D431" s="53">
        <v>19.2</v>
      </c>
      <c r="E431" s="17">
        <f t="shared" si="520"/>
        <v>1920</v>
      </c>
      <c r="F431" s="18">
        <f t="shared" si="520"/>
        <v>19.2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2280</v>
      </c>
      <c r="Q431" s="18">
        <f t="shared" si="522"/>
        <v>22.8</v>
      </c>
      <c r="R431" s="92">
        <f t="shared" si="523"/>
        <v>2280</v>
      </c>
      <c r="S431" s="18">
        <f t="shared" si="524"/>
        <v>22.8</v>
      </c>
      <c r="T431" s="51"/>
      <c r="U431" s="53"/>
      <c r="V431" s="51"/>
      <c r="W431" s="53"/>
      <c r="X431" s="250">
        <v>0.01</v>
      </c>
      <c r="Y431" s="312">
        <v>2280</v>
      </c>
      <c r="Z431" s="18">
        <f t="shared" si="525"/>
        <v>22.8</v>
      </c>
      <c r="AA431" s="14">
        <f t="shared" si="526"/>
        <v>2280</v>
      </c>
      <c r="AB431" s="18">
        <f t="shared" si="527"/>
        <v>22.8</v>
      </c>
    </row>
    <row r="432" spans="1:28" ht="31.5">
      <c r="A432" s="206">
        <f t="shared" si="528"/>
        <v>26.160000000000004</v>
      </c>
      <c r="B432" s="51" t="s">
        <v>289</v>
      </c>
      <c r="C432" s="52">
        <v>1920</v>
      </c>
      <c r="D432" s="53">
        <v>24</v>
      </c>
      <c r="E432" s="17">
        <f t="shared" si="520"/>
        <v>1920</v>
      </c>
      <c r="F432" s="18">
        <f t="shared" si="520"/>
        <v>24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2280</v>
      </c>
      <c r="Q432" s="18">
        <f t="shared" si="522"/>
        <v>28.5</v>
      </c>
      <c r="R432" s="92">
        <f t="shared" si="523"/>
        <v>2280</v>
      </c>
      <c r="S432" s="18">
        <f t="shared" si="524"/>
        <v>28.5</v>
      </c>
      <c r="T432" s="51"/>
      <c r="U432" s="53"/>
      <c r="V432" s="51"/>
      <c r="W432" s="53"/>
      <c r="X432" s="250">
        <v>1.2500000000000001E-2</v>
      </c>
      <c r="Y432" s="312">
        <v>2280</v>
      </c>
      <c r="Z432" s="18">
        <f t="shared" si="525"/>
        <v>28.5</v>
      </c>
      <c r="AA432" s="14">
        <f t="shared" si="526"/>
        <v>2280</v>
      </c>
      <c r="AB432" s="18">
        <f t="shared" si="527"/>
        <v>28.5</v>
      </c>
    </row>
    <row r="433" spans="1:28">
      <c r="A433" s="206">
        <f t="shared" si="528"/>
        <v>26.170000000000005</v>
      </c>
      <c r="B433" s="51" t="s">
        <v>290</v>
      </c>
      <c r="C433" s="52">
        <v>1920</v>
      </c>
      <c r="D433" s="53">
        <v>14.399999999999999</v>
      </c>
      <c r="E433" s="17">
        <f t="shared" si="520"/>
        <v>1920</v>
      </c>
      <c r="F433" s="18">
        <f t="shared" si="520"/>
        <v>14.399999999999999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2280</v>
      </c>
      <c r="Q433" s="18">
        <f t="shared" si="522"/>
        <v>17.099999999999998</v>
      </c>
      <c r="R433" s="92">
        <f t="shared" si="523"/>
        <v>2280</v>
      </c>
      <c r="S433" s="18">
        <f t="shared" si="524"/>
        <v>17.099999999999998</v>
      </c>
      <c r="T433" s="51"/>
      <c r="U433" s="53"/>
      <c r="V433" s="51"/>
      <c r="W433" s="53"/>
      <c r="X433" s="250">
        <v>7.4999999999999997E-3</v>
      </c>
      <c r="Y433" s="312">
        <v>2280</v>
      </c>
      <c r="Z433" s="18">
        <f t="shared" si="525"/>
        <v>17.099999999999998</v>
      </c>
      <c r="AA433" s="14">
        <f t="shared" si="526"/>
        <v>2280</v>
      </c>
      <c r="AB433" s="18">
        <f t="shared" si="527"/>
        <v>17.099999999999998</v>
      </c>
    </row>
    <row r="434" spans="1:28" ht="31.5">
      <c r="A434" s="206">
        <f t="shared" si="528"/>
        <v>26.180000000000007</v>
      </c>
      <c r="B434" s="51" t="s">
        <v>291</v>
      </c>
      <c r="C434" s="52">
        <v>1920</v>
      </c>
      <c r="D434" s="53">
        <v>14.399999999999999</v>
      </c>
      <c r="E434" s="17">
        <f t="shared" si="520"/>
        <v>1920</v>
      </c>
      <c r="F434" s="18">
        <f t="shared" si="520"/>
        <v>14.399999999999999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2280</v>
      </c>
      <c r="Q434" s="18">
        <f t="shared" si="522"/>
        <v>17.099999999999998</v>
      </c>
      <c r="R434" s="92">
        <f t="shared" si="523"/>
        <v>2280</v>
      </c>
      <c r="S434" s="18">
        <f t="shared" si="524"/>
        <v>17.099999999999998</v>
      </c>
      <c r="T434" s="51"/>
      <c r="U434" s="53"/>
      <c r="V434" s="51"/>
      <c r="W434" s="53"/>
      <c r="X434" s="250">
        <v>7.4999999999999997E-3</v>
      </c>
      <c r="Y434" s="312">
        <v>2280</v>
      </c>
      <c r="Z434" s="18">
        <f t="shared" si="525"/>
        <v>17.099999999999998</v>
      </c>
      <c r="AA434" s="14">
        <f t="shared" si="526"/>
        <v>2280</v>
      </c>
      <c r="AB434" s="18">
        <f t="shared" si="527"/>
        <v>17.099999999999998</v>
      </c>
    </row>
    <row r="435" spans="1:28" ht="31.5">
      <c r="A435" s="206">
        <f t="shared" si="528"/>
        <v>26.190000000000008</v>
      </c>
      <c r="B435" s="51" t="s">
        <v>292</v>
      </c>
      <c r="C435" s="52">
        <v>1920</v>
      </c>
      <c r="D435" s="53">
        <v>3.84</v>
      </c>
      <c r="E435" s="17">
        <f t="shared" si="520"/>
        <v>1920</v>
      </c>
      <c r="F435" s="18">
        <f t="shared" si="520"/>
        <v>3.84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2280</v>
      </c>
      <c r="Q435" s="18">
        <f t="shared" si="522"/>
        <v>4.5600000000000005</v>
      </c>
      <c r="R435" s="92">
        <f t="shared" si="523"/>
        <v>2280</v>
      </c>
      <c r="S435" s="18">
        <f t="shared" si="524"/>
        <v>4.5600000000000005</v>
      </c>
      <c r="T435" s="51"/>
      <c r="U435" s="53"/>
      <c r="V435" s="51"/>
      <c r="W435" s="53"/>
      <c r="X435" s="250">
        <v>2E-3</v>
      </c>
      <c r="Y435" s="312">
        <v>2280</v>
      </c>
      <c r="Z435" s="18">
        <f t="shared" si="525"/>
        <v>4.5600000000000005</v>
      </c>
      <c r="AA435" s="14">
        <f t="shared" si="526"/>
        <v>2280</v>
      </c>
      <c r="AB435" s="18">
        <f t="shared" si="527"/>
        <v>4.5600000000000005</v>
      </c>
    </row>
    <row r="436" spans="1:28" ht="31.5">
      <c r="A436" s="206">
        <f t="shared" si="528"/>
        <v>26.20000000000001</v>
      </c>
      <c r="B436" s="51" t="s">
        <v>293</v>
      </c>
      <c r="C436" s="52">
        <v>1920</v>
      </c>
      <c r="D436" s="53">
        <v>3.84</v>
      </c>
      <c r="E436" s="17">
        <f t="shared" si="520"/>
        <v>1920</v>
      </c>
      <c r="F436" s="18">
        <f t="shared" si="520"/>
        <v>3.84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2280</v>
      </c>
      <c r="Q436" s="18">
        <f t="shared" si="522"/>
        <v>4.5600000000000005</v>
      </c>
      <c r="R436" s="92">
        <f t="shared" si="523"/>
        <v>2280</v>
      </c>
      <c r="S436" s="18">
        <f t="shared" si="524"/>
        <v>4.5600000000000005</v>
      </c>
      <c r="T436" s="51"/>
      <c r="U436" s="53"/>
      <c r="V436" s="51"/>
      <c r="W436" s="53"/>
      <c r="X436" s="250">
        <v>2E-3</v>
      </c>
      <c r="Y436" s="312">
        <v>2280</v>
      </c>
      <c r="Z436" s="18">
        <f t="shared" si="525"/>
        <v>4.5600000000000005</v>
      </c>
      <c r="AA436" s="14">
        <f t="shared" si="526"/>
        <v>2280</v>
      </c>
      <c r="AB436" s="18">
        <f t="shared" si="527"/>
        <v>4.5600000000000005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>
        <v>1</v>
      </c>
      <c r="D437" s="210">
        <v>2.25</v>
      </c>
      <c r="E437" s="17">
        <f t="shared" si="520"/>
        <v>1</v>
      </c>
      <c r="F437" s="18">
        <f t="shared" si="520"/>
        <v>2.25</v>
      </c>
      <c r="G437" s="211">
        <f t="shared" si="521"/>
        <v>100</v>
      </c>
      <c r="H437" s="212">
        <f t="shared" si="521"/>
        <v>100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4</v>
      </c>
      <c r="Q437" s="18">
        <f t="shared" si="522"/>
        <v>6.96</v>
      </c>
      <c r="R437" s="92">
        <f t="shared" si="523"/>
        <v>4</v>
      </c>
      <c r="S437" s="18">
        <f t="shared" si="524"/>
        <v>6.96</v>
      </c>
      <c r="T437" s="208"/>
      <c r="U437" s="210"/>
      <c r="V437" s="208"/>
      <c r="W437" s="210"/>
      <c r="X437" s="259">
        <v>1.74</v>
      </c>
      <c r="Y437" s="214">
        <v>3</v>
      </c>
      <c r="Z437" s="18">
        <f t="shared" si="525"/>
        <v>5.22</v>
      </c>
      <c r="AA437" s="14">
        <f t="shared" si="526"/>
        <v>3</v>
      </c>
      <c r="AB437" s="18">
        <f t="shared" si="527"/>
        <v>5.22</v>
      </c>
    </row>
    <row r="438" spans="1:28" ht="31.5">
      <c r="A438" s="206">
        <f t="shared" si="528"/>
        <v>26.220000000000013</v>
      </c>
      <c r="B438" s="51" t="s">
        <v>294</v>
      </c>
      <c r="C438" s="52">
        <v>1920</v>
      </c>
      <c r="D438" s="53">
        <v>9.6</v>
      </c>
      <c r="E438" s="17">
        <f t="shared" si="520"/>
        <v>1920</v>
      </c>
      <c r="F438" s="18">
        <f t="shared" si="520"/>
        <v>9.6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2280</v>
      </c>
      <c r="Q438" s="18">
        <f t="shared" si="522"/>
        <v>11.4</v>
      </c>
      <c r="R438" s="92">
        <f t="shared" si="523"/>
        <v>2280</v>
      </c>
      <c r="S438" s="18">
        <f t="shared" si="524"/>
        <v>11.4</v>
      </c>
      <c r="T438" s="51"/>
      <c r="U438" s="53"/>
      <c r="V438" s="51"/>
      <c r="W438" s="53"/>
      <c r="X438" s="250">
        <v>5.0000000000000001E-3</v>
      </c>
      <c r="Y438" s="312">
        <v>2280</v>
      </c>
      <c r="Z438" s="18">
        <f t="shared" si="525"/>
        <v>11.4</v>
      </c>
      <c r="AA438" s="14">
        <f t="shared" si="526"/>
        <v>2280</v>
      </c>
      <c r="AB438" s="18">
        <f t="shared" si="527"/>
        <v>11.4</v>
      </c>
    </row>
    <row r="439" spans="1:28" ht="31.5">
      <c r="A439" s="206">
        <f t="shared" si="528"/>
        <v>26.230000000000015</v>
      </c>
      <c r="B439" s="51" t="s">
        <v>93</v>
      </c>
      <c r="C439" s="52">
        <v>1920</v>
      </c>
      <c r="D439" s="53">
        <v>3.84</v>
      </c>
      <c r="E439" s="17">
        <f t="shared" si="520"/>
        <v>1920</v>
      </c>
      <c r="F439" s="18">
        <f t="shared" si="520"/>
        <v>3.84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2280</v>
      </c>
      <c r="Q439" s="18">
        <f t="shared" si="522"/>
        <v>4.5600000000000005</v>
      </c>
      <c r="R439" s="92">
        <f t="shared" si="523"/>
        <v>2280</v>
      </c>
      <c r="S439" s="18">
        <f t="shared" si="524"/>
        <v>4.5600000000000005</v>
      </c>
      <c r="T439" s="51"/>
      <c r="U439" s="53"/>
      <c r="V439" s="51"/>
      <c r="W439" s="53"/>
      <c r="X439" s="250">
        <v>2E-3</v>
      </c>
      <c r="Y439" s="312">
        <v>2280</v>
      </c>
      <c r="Z439" s="18">
        <f t="shared" si="525"/>
        <v>4.5600000000000005</v>
      </c>
      <c r="AA439" s="14">
        <f t="shared" si="526"/>
        <v>2280</v>
      </c>
      <c r="AB439" s="18">
        <f t="shared" si="527"/>
        <v>4.5600000000000005</v>
      </c>
    </row>
    <row r="440" spans="1:28" s="50" customFormat="1">
      <c r="A440" s="46"/>
      <c r="B440" s="89" t="s">
        <v>295</v>
      </c>
      <c r="C440" s="82"/>
      <c r="D440" s="84">
        <f>SUM(D418:D439)</f>
        <v>848.01000000000022</v>
      </c>
      <c r="E440" s="82"/>
      <c r="F440" s="84">
        <f>SUM(F418:F439)</f>
        <v>848.01000000000022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1011.2999999999997</v>
      </c>
      <c r="R440" s="85"/>
      <c r="S440" s="84">
        <f>SUM(S418:S439)</f>
        <v>1011.2999999999997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2280</v>
      </c>
      <c r="Z440" s="84">
        <f>SUM(Z418:Z439)</f>
        <v>1009.5599999999997</v>
      </c>
      <c r="AA440" s="276"/>
      <c r="AB440" s="84">
        <f>SUM(AB418:AB439)</f>
        <v>1009.5599999999997</v>
      </c>
    </row>
    <row r="441" spans="1:28" s="50" customFormat="1" ht="31.5">
      <c r="A441" s="46"/>
      <c r="B441" s="89" t="s">
        <v>296</v>
      </c>
      <c r="C441" s="82"/>
      <c r="D441" s="84">
        <f>D416+D440</f>
        <v>850.71000000000026</v>
      </c>
      <c r="E441" s="82"/>
      <c r="F441" s="84">
        <f>F416+F440</f>
        <v>850.71000000000026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1958.7499999999998</v>
      </c>
      <c r="R441" s="85"/>
      <c r="S441" s="84">
        <f>S416+S440</f>
        <v>1958.7499999999998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2280</v>
      </c>
      <c r="Z441" s="84">
        <f>Z416+Z440</f>
        <v>1583.0099999999998</v>
      </c>
      <c r="AA441" s="276"/>
      <c r="AB441" s="84">
        <f>AB416+AB440</f>
        <v>1583.0099999999998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850.71000000000026</v>
      </c>
      <c r="E514" s="228">
        <f t="shared" ref="E514" si="547">E440</f>
        <v>0</v>
      </c>
      <c r="F514" s="11">
        <f>F441</f>
        <v>850.71000000000026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1958.7499999999998</v>
      </c>
      <c r="R514" s="199">
        <f>R422</f>
        <v>19</v>
      </c>
      <c r="S514" s="11">
        <f>S441</f>
        <v>1958.7499999999998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2280</v>
      </c>
      <c r="Z514" s="11">
        <f>Z441</f>
        <v>1583.0099999999998</v>
      </c>
      <c r="AA514" s="199">
        <f>AA422</f>
        <v>19</v>
      </c>
      <c r="AB514" s="11">
        <f>AB441</f>
        <v>1583.0099999999998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850.71000000000026</v>
      </c>
      <c r="E515" s="228">
        <f t="shared" ref="E515" si="554">E514</f>
        <v>0</v>
      </c>
      <c r="F515" s="11">
        <f>F514</f>
        <v>850.71000000000026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1958.7499999999998</v>
      </c>
      <c r="R515" s="199">
        <f t="shared" ref="R515:U515" si="558">R514</f>
        <v>19</v>
      </c>
      <c r="S515" s="11">
        <f>S514</f>
        <v>1958.7499999999998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2280</v>
      </c>
      <c r="Z515" s="11">
        <f>Z514</f>
        <v>1583.0099999999998</v>
      </c>
      <c r="AA515" s="199">
        <f t="shared" si="560"/>
        <v>19</v>
      </c>
      <c r="AB515" s="11">
        <f>AB514</f>
        <v>1583.0099999999998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3951.9263999999994</v>
      </c>
      <c r="E516" s="228">
        <f t="shared" ref="E516" si="561">E515+E403</f>
        <v>0</v>
      </c>
      <c r="F516" s="11">
        <f>F403+F515</f>
        <v>3522.7428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119.69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6188.2910898125001</v>
      </c>
      <c r="R516" s="199">
        <f t="shared" ref="R516:T516" si="565">R515+R403</f>
        <v>19</v>
      </c>
      <c r="S516" s="11">
        <f>S403+S515</f>
        <v>6307.9810898124997</v>
      </c>
      <c r="T516" s="228">
        <f t="shared" si="565"/>
        <v>0</v>
      </c>
      <c r="U516" s="11">
        <f>U403+U515</f>
        <v>119.69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2280</v>
      </c>
      <c r="Z516" s="11">
        <f>Z403+Z515</f>
        <v>5242.6666999999998</v>
      </c>
      <c r="AA516" s="199">
        <f t="shared" si="566"/>
        <v>19</v>
      </c>
      <c r="AB516" s="11">
        <f>AB403+AB515</f>
        <v>5362.3566999999994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Jayashankar&amp;C&amp;"-,Bold"&amp;18Costing Sheets for AWP&amp;&amp;B 2017-18 - SSA-RTE&amp;R&amp;"-,Bold"&amp;20Annexure-XII(Rs. in lakh)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>
    <tabColor theme="5" tint="-0.249977111117893"/>
  </sheetPr>
  <dimension ref="A1:AC517"/>
  <sheetViews>
    <sheetView showZeros="0" zoomScale="70" zoomScaleNormal="70" zoomScaleSheetLayoutView="70" workbookViewId="0">
      <pane xSplit="2" ySplit="5" topLeftCell="O430" activePane="bottomRight" state="frozen"/>
      <selection activeCell="AA522" sqref="AA522"/>
      <selection pane="topRight" activeCell="AA522" sqref="AA522"/>
      <selection pane="bottomLeft" activeCell="AA522" sqref="AA522"/>
      <selection pane="bottomRight" activeCell="AA522" sqref="AA522"/>
    </sheetView>
  </sheetViews>
  <sheetFormatPr defaultColWidth="9.140625" defaultRowHeight="15.75"/>
  <cols>
    <col min="1" max="1" width="6.85546875" style="230" bestFit="1" customWidth="1"/>
    <col min="2" max="2" width="46.85546875" style="1" customWidth="1"/>
    <col min="3" max="3" width="10" style="231" bestFit="1" customWidth="1"/>
    <col min="4" max="4" width="12" style="232" customWidth="1"/>
    <col min="5" max="5" width="10" style="231" customWidth="1"/>
    <col min="6" max="6" width="12" style="232" customWidth="1"/>
    <col min="7" max="8" width="10.7109375" style="1" customWidth="1"/>
    <col min="9" max="9" width="6" style="1" customWidth="1"/>
    <col min="10" max="10" width="5.28515625" style="236" customWidth="1"/>
    <col min="11" max="11" width="6" style="1" customWidth="1"/>
    <col min="12" max="12" width="10.5703125" style="232" customWidth="1"/>
    <col min="13" max="13" width="6" style="1" customWidth="1"/>
    <col min="14" max="14" width="5.28515625" style="232" customWidth="1"/>
    <col min="15" max="15" width="13.42578125" style="233" customWidth="1"/>
    <col min="16" max="16" width="13" style="230" customWidth="1"/>
    <col min="17" max="17" width="12" style="232" customWidth="1"/>
    <col min="18" max="18" width="10" style="230" customWidth="1"/>
    <col min="19" max="19" width="12" style="232" customWidth="1"/>
    <col min="20" max="20" width="6" style="1" bestFit="1" customWidth="1"/>
    <col min="21" max="21" width="10.5703125" style="232" customWidth="1"/>
    <col min="22" max="22" width="6" style="1" customWidth="1"/>
    <col min="23" max="23" width="5.28515625" style="232" customWidth="1"/>
    <col min="24" max="24" width="13.42578125" style="233" bestFit="1" customWidth="1"/>
    <col min="25" max="25" width="10" style="324" customWidth="1"/>
    <col min="26" max="26" width="12" style="232" customWidth="1"/>
    <col min="27" max="27" width="10" style="324" customWidth="1"/>
    <col min="28" max="28" width="12" style="232" bestFit="1" customWidth="1"/>
    <col min="29" max="16384" width="9.140625" style="1"/>
  </cols>
  <sheetData>
    <row r="1" spans="1:28">
      <c r="A1" s="347" t="s">
        <v>0</v>
      </c>
      <c r="B1" s="348" t="s">
        <v>1</v>
      </c>
      <c r="C1" s="344" t="s">
        <v>2</v>
      </c>
      <c r="D1" s="344"/>
      <c r="E1" s="344"/>
      <c r="F1" s="344"/>
      <c r="G1" s="344"/>
      <c r="H1" s="344"/>
      <c r="I1" s="344"/>
      <c r="J1" s="344"/>
      <c r="K1" s="344" t="s">
        <v>3</v>
      </c>
      <c r="L1" s="344"/>
      <c r="M1" s="344"/>
      <c r="N1" s="344"/>
      <c r="O1" s="344"/>
      <c r="P1" s="344"/>
      <c r="Q1" s="344"/>
      <c r="R1" s="344"/>
      <c r="S1" s="344"/>
      <c r="T1" s="344" t="s">
        <v>344</v>
      </c>
      <c r="U1" s="344"/>
      <c r="V1" s="344"/>
      <c r="W1" s="344"/>
      <c r="X1" s="344"/>
      <c r="Y1" s="344"/>
      <c r="Z1" s="344"/>
      <c r="AA1" s="344"/>
      <c r="AB1" s="344"/>
    </row>
    <row r="2" spans="1:28" ht="65.25" customHeight="1">
      <c r="A2" s="347"/>
      <c r="B2" s="348"/>
      <c r="C2" s="344" t="s">
        <v>4</v>
      </c>
      <c r="D2" s="344"/>
      <c r="E2" s="344" t="s">
        <v>5</v>
      </c>
      <c r="F2" s="344"/>
      <c r="G2" s="344"/>
      <c r="H2" s="344"/>
      <c r="I2" s="349" t="s">
        <v>6</v>
      </c>
      <c r="J2" s="349"/>
      <c r="K2" s="345" t="s">
        <v>7</v>
      </c>
      <c r="L2" s="346"/>
      <c r="M2" s="344" t="s">
        <v>8</v>
      </c>
      <c r="N2" s="344"/>
      <c r="O2" s="344" t="s">
        <v>9</v>
      </c>
      <c r="P2" s="344"/>
      <c r="Q2" s="344"/>
      <c r="R2" s="345" t="s">
        <v>10</v>
      </c>
      <c r="S2" s="346"/>
      <c r="T2" s="345" t="s">
        <v>7</v>
      </c>
      <c r="U2" s="346"/>
      <c r="V2" s="344" t="s">
        <v>8</v>
      </c>
      <c r="W2" s="344"/>
      <c r="X2" s="344" t="s">
        <v>9</v>
      </c>
      <c r="Y2" s="344"/>
      <c r="Z2" s="344"/>
      <c r="AA2" s="345" t="s">
        <v>10</v>
      </c>
      <c r="AB2" s="346"/>
    </row>
    <row r="3" spans="1:28">
      <c r="A3" s="347"/>
      <c r="B3" s="348"/>
      <c r="C3" s="2" t="s">
        <v>11</v>
      </c>
      <c r="D3" s="3" t="s">
        <v>12</v>
      </c>
      <c r="E3" s="2" t="s">
        <v>11</v>
      </c>
      <c r="F3" s="3" t="s">
        <v>13</v>
      </c>
      <c r="G3" s="4" t="s">
        <v>14</v>
      </c>
      <c r="H3" s="5" t="s">
        <v>15</v>
      </c>
      <c r="I3" s="4" t="s">
        <v>11</v>
      </c>
      <c r="J3" s="6" t="s">
        <v>13</v>
      </c>
      <c r="K3" s="4" t="s">
        <v>11</v>
      </c>
      <c r="L3" s="3" t="s">
        <v>13</v>
      </c>
      <c r="M3" s="4" t="s">
        <v>11</v>
      </c>
      <c r="N3" s="3" t="s">
        <v>13</v>
      </c>
      <c r="O3" s="7" t="s">
        <v>16</v>
      </c>
      <c r="P3" s="4" t="s">
        <v>11</v>
      </c>
      <c r="Q3" s="3" t="s">
        <v>13</v>
      </c>
      <c r="R3" s="4" t="s">
        <v>11</v>
      </c>
      <c r="S3" s="3" t="s">
        <v>13</v>
      </c>
      <c r="T3" s="4" t="s">
        <v>11</v>
      </c>
      <c r="U3" s="3" t="s">
        <v>13</v>
      </c>
      <c r="V3" s="4" t="s">
        <v>11</v>
      </c>
      <c r="W3" s="3" t="s">
        <v>13</v>
      </c>
      <c r="X3" s="7" t="s">
        <v>16</v>
      </c>
      <c r="Y3" s="4" t="s">
        <v>11</v>
      </c>
      <c r="Z3" s="3" t="s">
        <v>13</v>
      </c>
      <c r="AA3" s="4" t="s">
        <v>11</v>
      </c>
      <c r="AB3" s="3" t="s">
        <v>13</v>
      </c>
    </row>
    <row r="4" spans="1:28">
      <c r="A4" s="8" t="s">
        <v>17</v>
      </c>
      <c r="B4" s="9" t="s">
        <v>18</v>
      </c>
      <c r="C4" s="10"/>
      <c r="D4" s="11"/>
      <c r="E4" s="10"/>
      <c r="F4" s="11"/>
      <c r="G4" s="9"/>
      <c r="H4" s="9"/>
      <c r="I4" s="9"/>
      <c r="J4" s="12"/>
      <c r="K4" s="9"/>
      <c r="L4" s="11"/>
      <c r="M4" s="9"/>
      <c r="N4" s="11"/>
      <c r="O4" s="13"/>
      <c r="P4" s="315"/>
      <c r="Q4" s="11"/>
      <c r="R4" s="315"/>
      <c r="S4" s="11"/>
      <c r="T4" s="9"/>
      <c r="U4" s="11"/>
      <c r="V4" s="9"/>
      <c r="W4" s="11"/>
      <c r="X4" s="13"/>
      <c r="Y4" s="199"/>
      <c r="Z4" s="11"/>
      <c r="AA4" s="199"/>
      <c r="AB4" s="11"/>
    </row>
    <row r="5" spans="1:28">
      <c r="A5" s="8"/>
      <c r="B5" s="9" t="s">
        <v>19</v>
      </c>
      <c r="C5" s="10"/>
      <c r="D5" s="11"/>
      <c r="E5" s="10"/>
      <c r="F5" s="11"/>
      <c r="G5" s="9"/>
      <c r="H5" s="9"/>
      <c r="I5" s="9"/>
      <c r="J5" s="12"/>
      <c r="K5" s="9"/>
      <c r="L5" s="11"/>
      <c r="M5" s="9"/>
      <c r="N5" s="11"/>
      <c r="O5" s="13"/>
      <c r="P5" s="315"/>
      <c r="Q5" s="11"/>
      <c r="R5" s="315"/>
      <c r="S5" s="11"/>
      <c r="T5" s="9"/>
      <c r="U5" s="11"/>
      <c r="V5" s="9"/>
      <c r="W5" s="11"/>
      <c r="X5" s="13"/>
      <c r="Y5" s="199"/>
      <c r="Z5" s="11"/>
      <c r="AA5" s="199"/>
      <c r="AB5" s="11"/>
    </row>
    <row r="6" spans="1:28">
      <c r="A6" s="14">
        <v>1</v>
      </c>
      <c r="B6" s="9" t="s">
        <v>20</v>
      </c>
      <c r="C6" s="10"/>
      <c r="D6" s="11"/>
      <c r="E6" s="10"/>
      <c r="F6" s="11"/>
      <c r="G6" s="9"/>
      <c r="H6" s="9"/>
      <c r="I6" s="9"/>
      <c r="J6" s="12"/>
      <c r="K6" s="9"/>
      <c r="L6" s="11"/>
      <c r="M6" s="9"/>
      <c r="N6" s="11"/>
      <c r="O6" s="13"/>
      <c r="P6" s="315"/>
      <c r="Q6" s="11"/>
      <c r="R6" s="315"/>
      <c r="S6" s="11"/>
      <c r="T6" s="9"/>
      <c r="U6" s="11"/>
      <c r="V6" s="9"/>
      <c r="W6" s="11"/>
      <c r="X6" s="13"/>
      <c r="Y6" s="199"/>
      <c r="Z6" s="11"/>
      <c r="AA6" s="199"/>
      <c r="AB6" s="11"/>
    </row>
    <row r="7" spans="1:28">
      <c r="A7" s="15">
        <v>1.01</v>
      </c>
      <c r="B7" s="16" t="s">
        <v>21</v>
      </c>
      <c r="C7" s="17"/>
      <c r="D7" s="18"/>
      <c r="E7" s="19"/>
      <c r="F7" s="18"/>
      <c r="G7" s="8" t="e">
        <f>E7/C7*100</f>
        <v>#DIV/0!</v>
      </c>
      <c r="H7" s="18" t="e">
        <f>F7/D7*100</f>
        <v>#DIV/0!</v>
      </c>
      <c r="I7" s="16"/>
      <c r="J7" s="20"/>
      <c r="K7" s="16"/>
      <c r="L7" s="18"/>
      <c r="M7" s="16"/>
      <c r="N7" s="18"/>
      <c r="O7" s="21"/>
      <c r="P7" s="92"/>
      <c r="Q7" s="18"/>
      <c r="R7" s="92"/>
      <c r="S7" s="18"/>
      <c r="T7" s="16"/>
      <c r="U7" s="18"/>
      <c r="V7" s="16"/>
      <c r="W7" s="18"/>
      <c r="X7" s="21"/>
      <c r="Y7" s="14"/>
      <c r="Z7" s="18"/>
      <c r="AA7" s="14"/>
      <c r="AB7" s="18"/>
    </row>
    <row r="8" spans="1:28">
      <c r="A8" s="8">
        <v>1.02</v>
      </c>
      <c r="B8" s="16" t="s">
        <v>22</v>
      </c>
      <c r="C8" s="17"/>
      <c r="D8" s="18"/>
      <c r="E8" s="19"/>
      <c r="F8" s="18"/>
      <c r="G8" s="8" t="e">
        <f t="shared" ref="G8:H14" si="0">E8/C8*100</f>
        <v>#DIV/0!</v>
      </c>
      <c r="H8" s="18" t="e">
        <f t="shared" si="0"/>
        <v>#DIV/0!</v>
      </c>
      <c r="I8" s="16"/>
      <c r="J8" s="20"/>
      <c r="K8" s="16"/>
      <c r="L8" s="18"/>
      <c r="M8" s="16"/>
      <c r="N8" s="18"/>
      <c r="O8" s="21"/>
      <c r="P8" s="92"/>
      <c r="Q8" s="18"/>
      <c r="R8" s="92"/>
      <c r="S8" s="18"/>
      <c r="T8" s="16"/>
      <c r="U8" s="18"/>
      <c r="V8" s="16"/>
      <c r="W8" s="18"/>
      <c r="X8" s="21"/>
      <c r="Y8" s="14"/>
      <c r="Z8" s="18"/>
      <c r="AA8" s="14"/>
      <c r="AB8" s="18"/>
    </row>
    <row r="9" spans="1:28">
      <c r="A9" s="8">
        <v>1.03</v>
      </c>
      <c r="B9" s="16" t="s">
        <v>23</v>
      </c>
      <c r="C9" s="17"/>
      <c r="D9" s="18"/>
      <c r="E9" s="19"/>
      <c r="F9" s="18"/>
      <c r="G9" s="8" t="e">
        <f t="shared" si="0"/>
        <v>#DIV/0!</v>
      </c>
      <c r="H9" s="18" t="e">
        <f t="shared" si="0"/>
        <v>#DIV/0!</v>
      </c>
      <c r="I9" s="16"/>
      <c r="J9" s="20"/>
      <c r="K9" s="16"/>
      <c r="L9" s="18"/>
      <c r="M9" s="16"/>
      <c r="N9" s="18"/>
      <c r="O9" s="21"/>
      <c r="P9" s="92"/>
      <c r="Q9" s="18"/>
      <c r="R9" s="92"/>
      <c r="S9" s="18"/>
      <c r="T9" s="16"/>
      <c r="U9" s="18"/>
      <c r="V9" s="16"/>
      <c r="W9" s="18"/>
      <c r="X9" s="21"/>
      <c r="Y9" s="14"/>
      <c r="Z9" s="18"/>
      <c r="AA9" s="14"/>
      <c r="AB9" s="18"/>
    </row>
    <row r="10" spans="1:28" ht="31.5">
      <c r="A10" s="8">
        <v>1.04</v>
      </c>
      <c r="B10" s="22" t="s">
        <v>24</v>
      </c>
      <c r="C10" s="17"/>
      <c r="D10" s="18"/>
      <c r="E10" s="19"/>
      <c r="F10" s="18"/>
      <c r="G10" s="8" t="e">
        <f t="shared" si="0"/>
        <v>#DIV/0!</v>
      </c>
      <c r="H10" s="18" t="e">
        <f t="shared" si="0"/>
        <v>#DIV/0!</v>
      </c>
      <c r="I10" s="22"/>
      <c r="J10" s="23"/>
      <c r="K10" s="22"/>
      <c r="L10" s="18"/>
      <c r="M10" s="22"/>
      <c r="N10" s="18"/>
      <c r="O10" s="21"/>
      <c r="P10" s="92"/>
      <c r="Q10" s="18"/>
      <c r="R10" s="92"/>
      <c r="S10" s="18"/>
      <c r="T10" s="22"/>
      <c r="U10" s="18"/>
      <c r="V10" s="22"/>
      <c r="W10" s="18"/>
      <c r="X10" s="21"/>
      <c r="Y10" s="14"/>
      <c r="Z10" s="18"/>
      <c r="AA10" s="14"/>
      <c r="AB10" s="18"/>
    </row>
    <row r="11" spans="1:28">
      <c r="A11" s="8">
        <v>1.05</v>
      </c>
      <c r="B11" s="22" t="s">
        <v>25</v>
      </c>
      <c r="C11" s="17"/>
      <c r="D11" s="18"/>
      <c r="E11" s="19"/>
      <c r="F11" s="18"/>
      <c r="G11" s="8" t="e">
        <f t="shared" si="0"/>
        <v>#DIV/0!</v>
      </c>
      <c r="H11" s="18" t="e">
        <f t="shared" si="0"/>
        <v>#DIV/0!</v>
      </c>
      <c r="I11" s="22"/>
      <c r="J11" s="23"/>
      <c r="K11" s="22"/>
      <c r="L11" s="18"/>
      <c r="M11" s="22"/>
      <c r="N11" s="18"/>
      <c r="O11" s="21"/>
      <c r="P11" s="92"/>
      <c r="Q11" s="18"/>
      <c r="R11" s="92"/>
      <c r="S11" s="18"/>
      <c r="T11" s="22"/>
      <c r="U11" s="18"/>
      <c r="V11" s="22"/>
      <c r="W11" s="18"/>
      <c r="X11" s="21"/>
      <c r="Y11" s="14"/>
      <c r="Z11" s="18"/>
      <c r="AA11" s="14"/>
      <c r="AB11" s="18"/>
    </row>
    <row r="12" spans="1:28">
      <c r="A12" s="8">
        <v>1.06</v>
      </c>
      <c r="B12" s="24" t="s">
        <v>26</v>
      </c>
      <c r="C12" s="25"/>
      <c r="D12" s="26"/>
      <c r="E12" s="27"/>
      <c r="F12" s="26"/>
      <c r="G12" s="8" t="e">
        <f t="shared" si="0"/>
        <v>#DIV/0!</v>
      </c>
      <c r="H12" s="18" t="e">
        <f t="shared" si="0"/>
        <v>#DIV/0!</v>
      </c>
      <c r="I12" s="24"/>
      <c r="J12" s="28"/>
      <c r="K12" s="24"/>
      <c r="L12" s="26"/>
      <c r="M12" s="24"/>
      <c r="N12" s="26"/>
      <c r="O12" s="243"/>
      <c r="P12" s="283"/>
      <c r="Q12" s="26"/>
      <c r="R12" s="92"/>
      <c r="S12" s="26"/>
      <c r="T12" s="24"/>
      <c r="U12" s="26"/>
      <c r="V12" s="24"/>
      <c r="W12" s="26"/>
      <c r="X12" s="243"/>
      <c r="Y12" s="325"/>
      <c r="Z12" s="26"/>
      <c r="AA12" s="14"/>
      <c r="AB12" s="26"/>
    </row>
    <row r="13" spans="1:28" ht="31.5">
      <c r="A13" s="8">
        <v>1.07</v>
      </c>
      <c r="B13" s="24" t="s">
        <v>27</v>
      </c>
      <c r="C13" s="25"/>
      <c r="D13" s="26"/>
      <c r="E13" s="29"/>
      <c r="F13" s="26"/>
      <c r="G13" s="8" t="e">
        <f t="shared" si="0"/>
        <v>#DIV/0!</v>
      </c>
      <c r="H13" s="18" t="e">
        <f t="shared" si="0"/>
        <v>#DIV/0!</v>
      </c>
      <c r="I13" s="24"/>
      <c r="J13" s="28"/>
      <c r="K13" s="24"/>
      <c r="L13" s="26"/>
      <c r="M13" s="24"/>
      <c r="N13" s="26"/>
      <c r="O13" s="243"/>
      <c r="P13" s="283"/>
      <c r="Q13" s="26"/>
      <c r="R13" s="92"/>
      <c r="S13" s="26"/>
      <c r="T13" s="24"/>
      <c r="U13" s="26"/>
      <c r="V13" s="24"/>
      <c r="W13" s="26"/>
      <c r="X13" s="243"/>
      <c r="Y13" s="325"/>
      <c r="Z13" s="26"/>
      <c r="AA13" s="14"/>
      <c r="AB13" s="26"/>
    </row>
    <row r="14" spans="1:28" ht="31.5">
      <c r="A14" s="14">
        <v>2</v>
      </c>
      <c r="B14" s="30" t="s">
        <v>28</v>
      </c>
      <c r="C14" s="31">
        <f>[14]adilabad!$AA$14</f>
        <v>0</v>
      </c>
      <c r="D14" s="32"/>
      <c r="E14" s="33"/>
      <c r="F14" s="32"/>
      <c r="G14" s="8" t="e">
        <f t="shared" si="0"/>
        <v>#DIV/0!</v>
      </c>
      <c r="H14" s="18" t="e">
        <f t="shared" si="0"/>
        <v>#DIV/0!</v>
      </c>
      <c r="I14" s="30"/>
      <c r="J14" s="34"/>
      <c r="K14" s="30"/>
      <c r="L14" s="32"/>
      <c r="M14" s="30"/>
      <c r="N14" s="32"/>
      <c r="O14" s="247"/>
      <c r="P14" s="275"/>
      <c r="Q14" s="32"/>
      <c r="R14" s="92"/>
      <c r="S14" s="32"/>
      <c r="T14" s="30"/>
      <c r="U14" s="32"/>
      <c r="V14" s="30"/>
      <c r="W14" s="32"/>
      <c r="X14" s="247"/>
      <c r="Y14" s="319"/>
      <c r="Z14" s="32"/>
      <c r="AA14" s="14"/>
      <c r="AB14" s="32"/>
    </row>
    <row r="15" spans="1:28">
      <c r="A15" s="14"/>
      <c r="B15" s="35" t="s">
        <v>29</v>
      </c>
      <c r="C15" s="36"/>
      <c r="D15" s="37"/>
      <c r="E15" s="38"/>
      <c r="F15" s="37"/>
      <c r="G15" s="35"/>
      <c r="H15" s="35"/>
      <c r="I15" s="35"/>
      <c r="J15" s="39"/>
      <c r="K15" s="35"/>
      <c r="L15" s="37"/>
      <c r="M15" s="35"/>
      <c r="N15" s="37"/>
      <c r="O15" s="248"/>
      <c r="P15" s="284"/>
      <c r="Q15" s="37"/>
      <c r="R15" s="284"/>
      <c r="S15" s="37"/>
      <c r="T15" s="35"/>
      <c r="U15" s="37"/>
      <c r="V15" s="35"/>
      <c r="W15" s="37"/>
      <c r="X15" s="248"/>
      <c r="Y15" s="316"/>
      <c r="Z15" s="37"/>
      <c r="AA15" s="316"/>
      <c r="AB15" s="37"/>
    </row>
    <row r="16" spans="1:28">
      <c r="A16" s="8"/>
      <c r="B16" s="40" t="s">
        <v>30</v>
      </c>
      <c r="C16" s="41"/>
      <c r="D16" s="42"/>
      <c r="E16" s="43"/>
      <c r="F16" s="42"/>
      <c r="G16" s="40"/>
      <c r="H16" s="40"/>
      <c r="I16" s="40"/>
      <c r="J16" s="44"/>
      <c r="K16" s="40"/>
      <c r="L16" s="42"/>
      <c r="M16" s="40"/>
      <c r="N16" s="42"/>
      <c r="O16" s="45"/>
      <c r="P16" s="285"/>
      <c r="Q16" s="42"/>
      <c r="R16" s="285"/>
      <c r="S16" s="42"/>
      <c r="T16" s="40"/>
      <c r="U16" s="42"/>
      <c r="V16" s="40"/>
      <c r="W16" s="42"/>
      <c r="X16" s="45"/>
      <c r="Y16" s="317"/>
      <c r="Z16" s="42"/>
      <c r="AA16" s="317"/>
      <c r="AB16" s="42"/>
    </row>
    <row r="17" spans="1:28">
      <c r="A17" s="8">
        <v>2.0099999999999998</v>
      </c>
      <c r="B17" s="22" t="s">
        <v>31</v>
      </c>
      <c r="C17" s="17"/>
      <c r="D17" s="18"/>
      <c r="E17" s="19"/>
      <c r="F17" s="18"/>
      <c r="G17" s="8" t="e">
        <f t="shared" ref="G17:H20" si="1">E17/C17*100</f>
        <v>#DIV/0!</v>
      </c>
      <c r="H17" s="18" t="e">
        <f t="shared" si="1"/>
        <v>#DIV/0!</v>
      </c>
      <c r="I17" s="22"/>
      <c r="J17" s="23"/>
      <c r="K17" s="22"/>
      <c r="L17" s="18"/>
      <c r="M17" s="22"/>
      <c r="N17" s="18"/>
      <c r="O17" s="21">
        <v>2</v>
      </c>
      <c r="P17" s="92"/>
      <c r="Q17" s="18">
        <f>O17*P17</f>
        <v>0</v>
      </c>
      <c r="R17" s="92">
        <f>P17</f>
        <v>0</v>
      </c>
      <c r="S17" s="18">
        <f>L17+Q17</f>
        <v>0</v>
      </c>
      <c r="T17" s="22"/>
      <c r="U17" s="18"/>
      <c r="V17" s="22"/>
      <c r="W17" s="18"/>
      <c r="X17" s="21">
        <v>2</v>
      </c>
      <c r="Y17" s="14"/>
      <c r="Z17" s="18">
        <f>X17*Y17</f>
        <v>0</v>
      </c>
      <c r="AA17" s="14">
        <f>Y17</f>
        <v>0</v>
      </c>
      <c r="AB17" s="18">
        <f>U17+Z17</f>
        <v>0</v>
      </c>
    </row>
    <row r="18" spans="1:28">
      <c r="A18" s="8">
        <v>2.02</v>
      </c>
      <c r="B18" s="22" t="s">
        <v>32</v>
      </c>
      <c r="C18" s="17"/>
      <c r="D18" s="18"/>
      <c r="E18" s="19"/>
      <c r="F18" s="18"/>
      <c r="G18" s="8" t="e">
        <f t="shared" si="1"/>
        <v>#DIV/0!</v>
      </c>
      <c r="H18" s="18" t="e">
        <f t="shared" si="1"/>
        <v>#DIV/0!</v>
      </c>
      <c r="I18" s="22"/>
      <c r="J18" s="23"/>
      <c r="K18" s="22"/>
      <c r="L18" s="18"/>
      <c r="M18" s="22"/>
      <c r="N18" s="18"/>
      <c r="O18" s="21">
        <v>3</v>
      </c>
      <c r="P18" s="92"/>
      <c r="Q18" s="18">
        <f t="shared" ref="Q18:Q20" si="2">O18*P18</f>
        <v>0</v>
      </c>
      <c r="R18" s="92">
        <f t="shared" ref="R18:R20" si="3">P18</f>
        <v>0</v>
      </c>
      <c r="S18" s="18">
        <f t="shared" ref="S18:S20" si="4">L18+Q18</f>
        <v>0</v>
      </c>
      <c r="T18" s="22"/>
      <c r="U18" s="18"/>
      <c r="V18" s="22"/>
      <c r="W18" s="18"/>
      <c r="X18" s="21">
        <v>3</v>
      </c>
      <c r="Y18" s="14"/>
      <c r="Z18" s="18">
        <f t="shared" ref="Z18:Z20" si="5">X18*Y18</f>
        <v>0</v>
      </c>
      <c r="AA18" s="14">
        <f t="shared" ref="AA18:AA20" si="6">Y18</f>
        <v>0</v>
      </c>
      <c r="AB18" s="18">
        <f t="shared" ref="AB18:AB20" si="7">U18+Z18</f>
        <v>0</v>
      </c>
    </row>
    <row r="19" spans="1:28">
      <c r="A19" s="8">
        <v>2.0299999999999998</v>
      </c>
      <c r="B19" s="22" t="s">
        <v>33</v>
      </c>
      <c r="C19" s="17"/>
      <c r="D19" s="18"/>
      <c r="E19" s="19"/>
      <c r="F19" s="18"/>
      <c r="G19" s="8" t="e">
        <f t="shared" si="1"/>
        <v>#DIV/0!</v>
      </c>
      <c r="H19" s="18" t="e">
        <f t="shared" si="1"/>
        <v>#DIV/0!</v>
      </c>
      <c r="I19" s="22"/>
      <c r="J19" s="23"/>
      <c r="K19" s="22"/>
      <c r="L19" s="18"/>
      <c r="M19" s="22"/>
      <c r="N19" s="18"/>
      <c r="O19" s="21">
        <v>0.375</v>
      </c>
      <c r="P19" s="92"/>
      <c r="Q19" s="18">
        <f t="shared" si="2"/>
        <v>0</v>
      </c>
      <c r="R19" s="92">
        <f t="shared" si="3"/>
        <v>0</v>
      </c>
      <c r="S19" s="18">
        <f t="shared" si="4"/>
        <v>0</v>
      </c>
      <c r="T19" s="22"/>
      <c r="U19" s="18"/>
      <c r="V19" s="22"/>
      <c r="W19" s="18"/>
      <c r="X19" s="21">
        <v>0.375</v>
      </c>
      <c r="Y19" s="14"/>
      <c r="Z19" s="18">
        <f t="shared" si="5"/>
        <v>0</v>
      </c>
      <c r="AA19" s="14">
        <f t="shared" si="6"/>
        <v>0</v>
      </c>
      <c r="AB19" s="18">
        <f t="shared" si="7"/>
        <v>0</v>
      </c>
    </row>
    <row r="20" spans="1:28">
      <c r="A20" s="8">
        <v>2.04</v>
      </c>
      <c r="B20" s="22" t="s">
        <v>34</v>
      </c>
      <c r="C20" s="17"/>
      <c r="D20" s="18"/>
      <c r="E20" s="19"/>
      <c r="F20" s="18"/>
      <c r="G20" s="8" t="e">
        <f t="shared" si="1"/>
        <v>#DIV/0!</v>
      </c>
      <c r="H20" s="18" t="e">
        <f t="shared" si="1"/>
        <v>#DIV/0!</v>
      </c>
      <c r="I20" s="22"/>
      <c r="J20" s="23"/>
      <c r="K20" s="22"/>
      <c r="L20" s="18"/>
      <c r="M20" s="22"/>
      <c r="N20" s="18"/>
      <c r="O20" s="21"/>
      <c r="P20" s="92"/>
      <c r="Q20" s="18">
        <f t="shared" si="2"/>
        <v>0</v>
      </c>
      <c r="R20" s="92">
        <f t="shared" si="3"/>
        <v>0</v>
      </c>
      <c r="S20" s="18">
        <f t="shared" si="4"/>
        <v>0</v>
      </c>
      <c r="T20" s="22"/>
      <c r="U20" s="18"/>
      <c r="V20" s="22"/>
      <c r="W20" s="18"/>
      <c r="X20" s="21"/>
      <c r="Y20" s="14"/>
      <c r="Z20" s="18">
        <f t="shared" si="5"/>
        <v>0</v>
      </c>
      <c r="AA20" s="14">
        <f t="shared" si="6"/>
        <v>0</v>
      </c>
      <c r="AB20" s="18">
        <f t="shared" si="7"/>
        <v>0</v>
      </c>
    </row>
    <row r="21" spans="1:28" s="50" customFormat="1">
      <c r="A21" s="46"/>
      <c r="B21" s="47" t="s">
        <v>35</v>
      </c>
      <c r="C21" s="48">
        <f>SUM(C17:C20)</f>
        <v>0</v>
      </c>
      <c r="D21" s="49">
        <f>SUM(D17:D20)</f>
        <v>0</v>
      </c>
      <c r="E21" s="48">
        <f>SUM(E17:E20)</f>
        <v>0</v>
      </c>
      <c r="F21" s="49">
        <f>SUM(F17:F20)</f>
        <v>0</v>
      </c>
      <c r="G21" s="47"/>
      <c r="H21" s="47"/>
      <c r="I21" s="48">
        <f t="shared" ref="I21:L21" si="8">SUM(I17:I20)</f>
        <v>0</v>
      </c>
      <c r="J21" s="49">
        <f t="shared" si="8"/>
        <v>0</v>
      </c>
      <c r="K21" s="48">
        <f t="shared" si="8"/>
        <v>0</v>
      </c>
      <c r="L21" s="49">
        <f t="shared" si="8"/>
        <v>0</v>
      </c>
      <c r="M21" s="47">
        <f>SUM(M17:M20)</f>
        <v>0</v>
      </c>
      <c r="N21" s="49">
        <f>SUM(N17:N20)</f>
        <v>0</v>
      </c>
      <c r="O21" s="249"/>
      <c r="P21" s="286">
        <f t="shared" ref="P21:U21" si="9">SUM(P17:P20)</f>
        <v>0</v>
      </c>
      <c r="Q21" s="49">
        <f t="shared" si="9"/>
        <v>0</v>
      </c>
      <c r="R21" s="286">
        <f t="shared" si="9"/>
        <v>0</v>
      </c>
      <c r="S21" s="49">
        <f t="shared" si="9"/>
        <v>0</v>
      </c>
      <c r="T21" s="48">
        <f t="shared" si="9"/>
        <v>0</v>
      </c>
      <c r="U21" s="49">
        <f t="shared" si="9"/>
        <v>0</v>
      </c>
      <c r="V21" s="47">
        <f>SUM(V17:V20)</f>
        <v>0</v>
      </c>
      <c r="W21" s="49">
        <f>SUM(W17:W20)</f>
        <v>0</v>
      </c>
      <c r="X21" s="249"/>
      <c r="Y21" s="286">
        <f t="shared" ref="Y21:AB21" si="10">SUM(Y17:Y20)</f>
        <v>0</v>
      </c>
      <c r="Z21" s="49">
        <f t="shared" si="10"/>
        <v>0</v>
      </c>
      <c r="AA21" s="286">
        <f t="shared" si="10"/>
        <v>0</v>
      </c>
      <c r="AB21" s="49">
        <f t="shared" si="10"/>
        <v>0</v>
      </c>
    </row>
    <row r="22" spans="1:28">
      <c r="A22" s="8"/>
      <c r="B22" s="40" t="s">
        <v>36</v>
      </c>
      <c r="C22" s="43"/>
      <c r="D22" s="42"/>
      <c r="E22" s="43"/>
      <c r="F22" s="42"/>
      <c r="G22" s="40"/>
      <c r="H22" s="40"/>
      <c r="I22" s="40"/>
      <c r="J22" s="44"/>
      <c r="K22" s="40"/>
      <c r="L22" s="42"/>
      <c r="M22" s="40"/>
      <c r="N22" s="42"/>
      <c r="O22" s="45"/>
      <c r="P22" s="285"/>
      <c r="Q22" s="42"/>
      <c r="R22" s="285"/>
      <c r="S22" s="42"/>
      <c r="T22" s="40"/>
      <c r="U22" s="42"/>
      <c r="V22" s="40"/>
      <c r="W22" s="42"/>
      <c r="X22" s="45"/>
      <c r="Y22" s="317"/>
      <c r="Z22" s="42"/>
      <c r="AA22" s="317"/>
      <c r="AB22" s="42"/>
    </row>
    <row r="23" spans="1:28" ht="31.5">
      <c r="A23" s="8">
        <v>2.0499999999999998</v>
      </c>
      <c r="B23" s="51" t="s">
        <v>37</v>
      </c>
      <c r="C23" s="52"/>
      <c r="D23" s="53"/>
      <c r="E23" s="54"/>
      <c r="F23" s="53"/>
      <c r="G23" s="8" t="e">
        <f t="shared" ref="G23:H43" si="11">E23/C23*100</f>
        <v>#DIV/0!</v>
      </c>
      <c r="H23" s="18" t="e">
        <f t="shared" si="11"/>
        <v>#DIV/0!</v>
      </c>
      <c r="I23" s="51"/>
      <c r="J23" s="55"/>
      <c r="K23" s="51"/>
      <c r="L23" s="53"/>
      <c r="M23" s="51"/>
      <c r="N23" s="53"/>
      <c r="O23" s="250">
        <v>9</v>
      </c>
      <c r="P23" s="287"/>
      <c r="Q23" s="18">
        <f t="shared" ref="Q23:Q43" si="12">O23*P23</f>
        <v>0</v>
      </c>
      <c r="R23" s="92">
        <f t="shared" ref="R23:R43" si="13">P23</f>
        <v>0</v>
      </c>
      <c r="S23" s="18">
        <f t="shared" ref="S23:S43" si="14">L23+Q23</f>
        <v>0</v>
      </c>
      <c r="T23" s="51"/>
      <c r="U23" s="53"/>
      <c r="V23" s="51"/>
      <c r="W23" s="53"/>
      <c r="X23" s="250">
        <v>9</v>
      </c>
      <c r="Y23" s="312"/>
      <c r="Z23" s="18">
        <f t="shared" ref="Z23:Z43" si="15">X23*Y23</f>
        <v>0</v>
      </c>
      <c r="AA23" s="14">
        <f t="shared" ref="AA23:AA43" si="16">Y23</f>
        <v>0</v>
      </c>
      <c r="AB23" s="18">
        <f t="shared" ref="AB23:AB43" si="17">U23+Z23</f>
        <v>0</v>
      </c>
    </row>
    <row r="24" spans="1:28">
      <c r="A24" s="8">
        <v>2.06</v>
      </c>
      <c r="B24" s="51" t="s">
        <v>38</v>
      </c>
      <c r="C24" s="52"/>
      <c r="D24" s="53"/>
      <c r="E24" s="54"/>
      <c r="F24" s="53"/>
      <c r="G24" s="8" t="e">
        <f t="shared" si="11"/>
        <v>#DIV/0!</v>
      </c>
      <c r="H24" s="18" t="e">
        <f t="shared" si="11"/>
        <v>#DIV/0!</v>
      </c>
      <c r="I24" s="51"/>
      <c r="J24" s="55"/>
      <c r="K24" s="51"/>
      <c r="L24" s="53"/>
      <c r="M24" s="51"/>
      <c r="N24" s="53"/>
      <c r="O24" s="250">
        <v>0.6</v>
      </c>
      <c r="P24" s="287"/>
      <c r="Q24" s="18">
        <f t="shared" si="12"/>
        <v>0</v>
      </c>
      <c r="R24" s="92">
        <f t="shared" si="13"/>
        <v>0</v>
      </c>
      <c r="S24" s="18">
        <f t="shared" si="14"/>
        <v>0</v>
      </c>
      <c r="T24" s="51"/>
      <c r="U24" s="53"/>
      <c r="V24" s="51"/>
      <c r="W24" s="53"/>
      <c r="X24" s="250">
        <v>0.6</v>
      </c>
      <c r="Y24" s="312"/>
      <c r="Z24" s="18">
        <f t="shared" si="15"/>
        <v>0</v>
      </c>
      <c r="AA24" s="14">
        <f t="shared" si="16"/>
        <v>0</v>
      </c>
      <c r="AB24" s="18">
        <f t="shared" si="17"/>
        <v>0</v>
      </c>
    </row>
    <row r="25" spans="1:28" ht="47.25">
      <c r="A25" s="8">
        <v>2.0699999999999998</v>
      </c>
      <c r="B25" s="51" t="s">
        <v>39</v>
      </c>
      <c r="C25" s="52"/>
      <c r="D25" s="53"/>
      <c r="E25" s="54"/>
      <c r="F25" s="53"/>
      <c r="G25" s="8" t="e">
        <f t="shared" si="11"/>
        <v>#DIV/0!</v>
      </c>
      <c r="H25" s="18" t="e">
        <f t="shared" si="11"/>
        <v>#DIV/0!</v>
      </c>
      <c r="I25" s="51"/>
      <c r="J25" s="55"/>
      <c r="K25" s="51"/>
      <c r="L25" s="53"/>
      <c r="M25" s="51"/>
      <c r="N25" s="53"/>
      <c r="O25" s="250">
        <v>0.5</v>
      </c>
      <c r="P25" s="287"/>
      <c r="Q25" s="18">
        <f t="shared" si="12"/>
        <v>0</v>
      </c>
      <c r="R25" s="92">
        <f t="shared" si="13"/>
        <v>0</v>
      </c>
      <c r="S25" s="18">
        <f t="shared" si="14"/>
        <v>0</v>
      </c>
      <c r="T25" s="51"/>
      <c r="U25" s="53"/>
      <c r="V25" s="51"/>
      <c r="W25" s="53"/>
      <c r="X25" s="250">
        <v>0.5</v>
      </c>
      <c r="Y25" s="312"/>
      <c r="Z25" s="18">
        <f t="shared" si="15"/>
        <v>0</v>
      </c>
      <c r="AA25" s="14">
        <f t="shared" si="16"/>
        <v>0</v>
      </c>
      <c r="AB25" s="18">
        <f t="shared" si="17"/>
        <v>0</v>
      </c>
    </row>
    <row r="26" spans="1:28">
      <c r="A26" s="8">
        <v>2.08</v>
      </c>
      <c r="B26" s="51" t="s">
        <v>40</v>
      </c>
      <c r="C26" s="52"/>
      <c r="D26" s="53"/>
      <c r="E26" s="54"/>
      <c r="F26" s="53"/>
      <c r="G26" s="8" t="e">
        <f t="shared" si="11"/>
        <v>#DIV/0!</v>
      </c>
      <c r="H26" s="18" t="e">
        <f t="shared" si="11"/>
        <v>#DIV/0!</v>
      </c>
      <c r="I26" s="51"/>
      <c r="J26" s="55"/>
      <c r="K26" s="51"/>
      <c r="L26" s="53"/>
      <c r="M26" s="51"/>
      <c r="N26" s="53"/>
      <c r="O26" s="250"/>
      <c r="P26" s="287"/>
      <c r="Q26" s="18">
        <f t="shared" si="12"/>
        <v>0</v>
      </c>
      <c r="R26" s="92">
        <f t="shared" si="13"/>
        <v>0</v>
      </c>
      <c r="S26" s="18">
        <f t="shared" si="14"/>
        <v>0</v>
      </c>
      <c r="T26" s="51"/>
      <c r="U26" s="53"/>
      <c r="V26" s="51"/>
      <c r="W26" s="53"/>
      <c r="X26" s="250"/>
      <c r="Y26" s="312"/>
      <c r="Z26" s="18">
        <f t="shared" si="15"/>
        <v>0</v>
      </c>
      <c r="AA26" s="14">
        <f t="shared" si="16"/>
        <v>0</v>
      </c>
      <c r="AB26" s="18">
        <f t="shared" si="17"/>
        <v>0</v>
      </c>
    </row>
    <row r="27" spans="1:28">
      <c r="A27" s="8" t="s">
        <v>41</v>
      </c>
      <c r="B27" s="56" t="s">
        <v>42</v>
      </c>
      <c r="C27" s="57"/>
      <c r="D27" s="58"/>
      <c r="E27" s="59"/>
      <c r="F27" s="58"/>
      <c r="G27" s="8" t="e">
        <f t="shared" si="11"/>
        <v>#DIV/0!</v>
      </c>
      <c r="H27" s="18" t="e">
        <f t="shared" si="11"/>
        <v>#DIV/0!</v>
      </c>
      <c r="I27" s="56"/>
      <c r="J27" s="60"/>
      <c r="K27" s="56"/>
      <c r="L27" s="58"/>
      <c r="M27" s="56"/>
      <c r="N27" s="58"/>
      <c r="O27" s="251">
        <v>3</v>
      </c>
      <c r="P27" s="288"/>
      <c r="Q27" s="18">
        <f t="shared" si="12"/>
        <v>0</v>
      </c>
      <c r="R27" s="92">
        <f t="shared" si="13"/>
        <v>0</v>
      </c>
      <c r="S27" s="18">
        <f t="shared" si="14"/>
        <v>0</v>
      </c>
      <c r="T27" s="56"/>
      <c r="U27" s="58"/>
      <c r="V27" s="56"/>
      <c r="W27" s="58"/>
      <c r="X27" s="251">
        <v>3</v>
      </c>
      <c r="Y27" s="311"/>
      <c r="Z27" s="18">
        <f t="shared" si="15"/>
        <v>0</v>
      </c>
      <c r="AA27" s="14">
        <f t="shared" si="16"/>
        <v>0</v>
      </c>
      <c r="AB27" s="18">
        <f t="shared" si="17"/>
        <v>0</v>
      </c>
    </row>
    <row r="28" spans="1:28" ht="31.5">
      <c r="A28" s="8" t="s">
        <v>43</v>
      </c>
      <c r="B28" s="56" t="s">
        <v>44</v>
      </c>
      <c r="C28" s="57"/>
      <c r="D28" s="58"/>
      <c r="E28" s="59"/>
      <c r="F28" s="58"/>
      <c r="G28" s="8" t="e">
        <f t="shared" si="11"/>
        <v>#DIV/0!</v>
      </c>
      <c r="H28" s="18" t="e">
        <f t="shared" si="11"/>
        <v>#DIV/0!</v>
      </c>
      <c r="I28" s="56"/>
      <c r="J28" s="60"/>
      <c r="K28" s="56"/>
      <c r="L28" s="58"/>
      <c r="M28" s="56"/>
      <c r="N28" s="58"/>
      <c r="O28" s="251">
        <v>9.6</v>
      </c>
      <c r="P28" s="288"/>
      <c r="Q28" s="18">
        <f t="shared" si="12"/>
        <v>0</v>
      </c>
      <c r="R28" s="92">
        <f t="shared" si="13"/>
        <v>0</v>
      </c>
      <c r="S28" s="18">
        <f t="shared" si="14"/>
        <v>0</v>
      </c>
      <c r="T28" s="56"/>
      <c r="U28" s="58"/>
      <c r="V28" s="56"/>
      <c r="W28" s="58"/>
      <c r="X28" s="251">
        <v>9.6</v>
      </c>
      <c r="Y28" s="311"/>
      <c r="Z28" s="18">
        <f t="shared" si="15"/>
        <v>0</v>
      </c>
      <c r="AA28" s="14">
        <f t="shared" si="16"/>
        <v>0</v>
      </c>
      <c r="AB28" s="18">
        <f t="shared" si="17"/>
        <v>0</v>
      </c>
    </row>
    <row r="29" spans="1:28" ht="63">
      <c r="A29" s="8" t="s">
        <v>45</v>
      </c>
      <c r="B29" s="56" t="s">
        <v>46</v>
      </c>
      <c r="C29" s="57"/>
      <c r="D29" s="58"/>
      <c r="E29" s="59"/>
      <c r="F29" s="58"/>
      <c r="G29" s="8" t="e">
        <f t="shared" si="11"/>
        <v>#DIV/0!</v>
      </c>
      <c r="H29" s="18" t="e">
        <f t="shared" si="11"/>
        <v>#DIV/0!</v>
      </c>
      <c r="I29" s="56"/>
      <c r="J29" s="60"/>
      <c r="K29" s="56"/>
      <c r="L29" s="58"/>
      <c r="M29" s="56"/>
      <c r="N29" s="58"/>
      <c r="O29" s="251">
        <v>2.88</v>
      </c>
      <c r="P29" s="288"/>
      <c r="Q29" s="18">
        <f t="shared" si="12"/>
        <v>0</v>
      </c>
      <c r="R29" s="92">
        <f t="shared" si="13"/>
        <v>0</v>
      </c>
      <c r="S29" s="18">
        <f t="shared" si="14"/>
        <v>0</v>
      </c>
      <c r="T29" s="56"/>
      <c r="U29" s="58"/>
      <c r="V29" s="56"/>
      <c r="W29" s="58"/>
      <c r="X29" s="251">
        <v>2.88</v>
      </c>
      <c r="Y29" s="311"/>
      <c r="Z29" s="18">
        <f t="shared" si="15"/>
        <v>0</v>
      </c>
      <c r="AA29" s="14">
        <f t="shared" si="16"/>
        <v>0</v>
      </c>
      <c r="AB29" s="18">
        <f t="shared" si="17"/>
        <v>0</v>
      </c>
    </row>
    <row r="30" spans="1:28" ht="31.5">
      <c r="A30" s="8" t="s">
        <v>47</v>
      </c>
      <c r="B30" s="56" t="s">
        <v>48</v>
      </c>
      <c r="C30" s="57"/>
      <c r="D30" s="58"/>
      <c r="E30" s="59"/>
      <c r="F30" s="58"/>
      <c r="G30" s="8" t="e">
        <f t="shared" si="11"/>
        <v>#DIV/0!</v>
      </c>
      <c r="H30" s="18" t="e">
        <f t="shared" si="11"/>
        <v>#DIV/0!</v>
      </c>
      <c r="I30" s="56"/>
      <c r="J30" s="60"/>
      <c r="K30" s="56"/>
      <c r="L30" s="58"/>
      <c r="M30" s="56"/>
      <c r="N30" s="58"/>
      <c r="O30" s="251">
        <v>1.5</v>
      </c>
      <c r="P30" s="288"/>
      <c r="Q30" s="18">
        <f t="shared" si="12"/>
        <v>0</v>
      </c>
      <c r="R30" s="92">
        <f t="shared" si="13"/>
        <v>0</v>
      </c>
      <c r="S30" s="18">
        <f t="shared" si="14"/>
        <v>0</v>
      </c>
      <c r="T30" s="56"/>
      <c r="U30" s="58"/>
      <c r="V30" s="56"/>
      <c r="W30" s="58"/>
      <c r="X30" s="251">
        <v>1.5</v>
      </c>
      <c r="Y30" s="311"/>
      <c r="Z30" s="18">
        <f t="shared" si="15"/>
        <v>0</v>
      </c>
      <c r="AA30" s="14">
        <f t="shared" si="16"/>
        <v>0</v>
      </c>
      <c r="AB30" s="18">
        <f t="shared" si="17"/>
        <v>0</v>
      </c>
    </row>
    <row r="31" spans="1:28" ht="31.5">
      <c r="A31" s="8" t="s">
        <v>49</v>
      </c>
      <c r="B31" s="56" t="s">
        <v>50</v>
      </c>
      <c r="C31" s="57"/>
      <c r="D31" s="58"/>
      <c r="E31" s="59"/>
      <c r="F31" s="58"/>
      <c r="G31" s="8" t="e">
        <f t="shared" si="11"/>
        <v>#DIV/0!</v>
      </c>
      <c r="H31" s="18" t="e">
        <f t="shared" si="11"/>
        <v>#DIV/0!</v>
      </c>
      <c r="I31" s="56"/>
      <c r="J31" s="60"/>
      <c r="K31" s="56"/>
      <c r="L31" s="58"/>
      <c r="M31" s="56"/>
      <c r="N31" s="58"/>
      <c r="O31" s="251">
        <v>1.2</v>
      </c>
      <c r="P31" s="288"/>
      <c r="Q31" s="18">
        <f t="shared" si="12"/>
        <v>0</v>
      </c>
      <c r="R31" s="92">
        <f t="shared" si="13"/>
        <v>0</v>
      </c>
      <c r="S31" s="18">
        <f t="shared" si="14"/>
        <v>0</v>
      </c>
      <c r="T31" s="56"/>
      <c r="U31" s="58"/>
      <c r="V31" s="56"/>
      <c r="W31" s="58"/>
      <c r="X31" s="251">
        <v>1.2</v>
      </c>
      <c r="Y31" s="311"/>
      <c r="Z31" s="18">
        <f t="shared" si="15"/>
        <v>0</v>
      </c>
      <c r="AA31" s="14">
        <f t="shared" si="16"/>
        <v>0</v>
      </c>
      <c r="AB31" s="18">
        <f t="shared" si="17"/>
        <v>0</v>
      </c>
    </row>
    <row r="32" spans="1:28" ht="47.25">
      <c r="A32" s="8" t="s">
        <v>51</v>
      </c>
      <c r="B32" s="56" t="s">
        <v>52</v>
      </c>
      <c r="C32" s="57"/>
      <c r="D32" s="58"/>
      <c r="E32" s="59"/>
      <c r="F32" s="58"/>
      <c r="G32" s="8" t="e">
        <f t="shared" si="11"/>
        <v>#DIV/0!</v>
      </c>
      <c r="H32" s="18" t="e">
        <f t="shared" si="11"/>
        <v>#DIV/0!</v>
      </c>
      <c r="I32" s="56"/>
      <c r="J32" s="60"/>
      <c r="K32" s="56"/>
      <c r="L32" s="58"/>
      <c r="M32" s="56"/>
      <c r="N32" s="58"/>
      <c r="O32" s="251">
        <v>1.2</v>
      </c>
      <c r="P32" s="288"/>
      <c r="Q32" s="18">
        <f t="shared" si="12"/>
        <v>0</v>
      </c>
      <c r="R32" s="92">
        <f t="shared" si="13"/>
        <v>0</v>
      </c>
      <c r="S32" s="18">
        <f t="shared" si="14"/>
        <v>0</v>
      </c>
      <c r="T32" s="56"/>
      <c r="U32" s="58"/>
      <c r="V32" s="56"/>
      <c r="W32" s="58"/>
      <c r="X32" s="251">
        <v>1.2</v>
      </c>
      <c r="Y32" s="311"/>
      <c r="Z32" s="18">
        <f t="shared" si="15"/>
        <v>0</v>
      </c>
      <c r="AA32" s="14">
        <f t="shared" si="16"/>
        <v>0</v>
      </c>
      <c r="AB32" s="18">
        <f t="shared" si="17"/>
        <v>0</v>
      </c>
    </row>
    <row r="33" spans="1:28" ht="47.25">
      <c r="A33" s="8" t="s">
        <v>53</v>
      </c>
      <c r="B33" s="56" t="s">
        <v>54</v>
      </c>
      <c r="C33" s="57"/>
      <c r="D33" s="58"/>
      <c r="E33" s="59"/>
      <c r="F33" s="58"/>
      <c r="G33" s="8" t="e">
        <f t="shared" si="11"/>
        <v>#DIV/0!</v>
      </c>
      <c r="H33" s="18" t="e">
        <f t="shared" si="11"/>
        <v>#DIV/0!</v>
      </c>
      <c r="I33" s="56"/>
      <c r="J33" s="60"/>
      <c r="K33" s="56"/>
      <c r="L33" s="58"/>
      <c r="M33" s="56"/>
      <c r="N33" s="58"/>
      <c r="O33" s="251">
        <v>1.8</v>
      </c>
      <c r="P33" s="288"/>
      <c r="Q33" s="18">
        <f t="shared" si="12"/>
        <v>0</v>
      </c>
      <c r="R33" s="92">
        <f t="shared" si="13"/>
        <v>0</v>
      </c>
      <c r="S33" s="18">
        <f t="shared" si="14"/>
        <v>0</v>
      </c>
      <c r="T33" s="56"/>
      <c r="U33" s="58"/>
      <c r="V33" s="56"/>
      <c r="W33" s="58"/>
      <c r="X33" s="251">
        <v>1.8</v>
      </c>
      <c r="Y33" s="311"/>
      <c r="Z33" s="18">
        <f t="shared" si="15"/>
        <v>0</v>
      </c>
      <c r="AA33" s="14">
        <f t="shared" si="16"/>
        <v>0</v>
      </c>
      <c r="AB33" s="18">
        <f t="shared" si="17"/>
        <v>0</v>
      </c>
    </row>
    <row r="34" spans="1:28" ht="31.5">
      <c r="A34" s="8">
        <v>2.09</v>
      </c>
      <c r="B34" s="56" t="s">
        <v>55</v>
      </c>
      <c r="C34" s="57"/>
      <c r="D34" s="58"/>
      <c r="E34" s="59"/>
      <c r="F34" s="58"/>
      <c r="G34" s="8" t="e">
        <f t="shared" si="11"/>
        <v>#DIV/0!</v>
      </c>
      <c r="H34" s="18" t="e">
        <f t="shared" si="11"/>
        <v>#DIV/0!</v>
      </c>
      <c r="I34" s="56"/>
      <c r="J34" s="60"/>
      <c r="K34" s="56"/>
      <c r="L34" s="58"/>
      <c r="M34" s="56"/>
      <c r="N34" s="58"/>
      <c r="O34" s="251">
        <v>0.5</v>
      </c>
      <c r="P34" s="288"/>
      <c r="Q34" s="18">
        <f t="shared" si="12"/>
        <v>0</v>
      </c>
      <c r="R34" s="92">
        <f t="shared" si="13"/>
        <v>0</v>
      </c>
      <c r="S34" s="18">
        <f t="shared" si="14"/>
        <v>0</v>
      </c>
      <c r="T34" s="56"/>
      <c r="U34" s="58"/>
      <c r="V34" s="56"/>
      <c r="W34" s="58"/>
      <c r="X34" s="251">
        <v>0.5</v>
      </c>
      <c r="Y34" s="311"/>
      <c r="Z34" s="18">
        <f t="shared" si="15"/>
        <v>0</v>
      </c>
      <c r="AA34" s="14">
        <f t="shared" si="16"/>
        <v>0</v>
      </c>
      <c r="AB34" s="18">
        <f t="shared" si="17"/>
        <v>0</v>
      </c>
    </row>
    <row r="35" spans="1:28" ht="31.5">
      <c r="A35" s="8">
        <v>2.1</v>
      </c>
      <c r="B35" s="56" t="s">
        <v>56</v>
      </c>
      <c r="C35" s="57"/>
      <c r="D35" s="58"/>
      <c r="E35" s="59"/>
      <c r="F35" s="58"/>
      <c r="G35" s="8" t="e">
        <f t="shared" si="11"/>
        <v>#DIV/0!</v>
      </c>
      <c r="H35" s="18" t="e">
        <f t="shared" si="11"/>
        <v>#DIV/0!</v>
      </c>
      <c r="I35" s="56"/>
      <c r="J35" s="60"/>
      <c r="K35" s="56"/>
      <c r="L35" s="58"/>
      <c r="M35" s="56"/>
      <c r="N35" s="58"/>
      <c r="O35" s="251">
        <v>0.5</v>
      </c>
      <c r="P35" s="288"/>
      <c r="Q35" s="18">
        <f t="shared" si="12"/>
        <v>0</v>
      </c>
      <c r="R35" s="92">
        <f t="shared" si="13"/>
        <v>0</v>
      </c>
      <c r="S35" s="18">
        <f t="shared" si="14"/>
        <v>0</v>
      </c>
      <c r="T35" s="56"/>
      <c r="U35" s="58"/>
      <c r="V35" s="56"/>
      <c r="W35" s="58"/>
      <c r="X35" s="251">
        <v>0.5</v>
      </c>
      <c r="Y35" s="311"/>
      <c r="Z35" s="18">
        <f t="shared" si="15"/>
        <v>0</v>
      </c>
      <c r="AA35" s="14">
        <f t="shared" si="16"/>
        <v>0</v>
      </c>
      <c r="AB35" s="18">
        <f t="shared" si="17"/>
        <v>0</v>
      </c>
    </row>
    <row r="36" spans="1:28" ht="31.5">
      <c r="A36" s="8">
        <f>+A35+0.01</f>
        <v>2.11</v>
      </c>
      <c r="B36" s="56" t="s">
        <v>57</v>
      </c>
      <c r="C36" s="57"/>
      <c r="D36" s="58"/>
      <c r="E36" s="59"/>
      <c r="F36" s="58"/>
      <c r="G36" s="8" t="e">
        <f t="shared" si="11"/>
        <v>#DIV/0!</v>
      </c>
      <c r="H36" s="18" t="e">
        <f t="shared" si="11"/>
        <v>#DIV/0!</v>
      </c>
      <c r="I36" s="56"/>
      <c r="J36" s="60"/>
      <c r="K36" s="56"/>
      <c r="L36" s="58"/>
      <c r="M36" s="56"/>
      <c r="N36" s="58"/>
      <c r="O36" s="251">
        <v>0.625</v>
      </c>
      <c r="P36" s="288"/>
      <c r="Q36" s="18">
        <f t="shared" si="12"/>
        <v>0</v>
      </c>
      <c r="R36" s="92">
        <f t="shared" si="13"/>
        <v>0</v>
      </c>
      <c r="S36" s="18">
        <f t="shared" si="14"/>
        <v>0</v>
      </c>
      <c r="T36" s="56"/>
      <c r="U36" s="58"/>
      <c r="V36" s="56"/>
      <c r="W36" s="58"/>
      <c r="X36" s="251">
        <v>0.625</v>
      </c>
      <c r="Y36" s="311"/>
      <c r="Z36" s="18">
        <f t="shared" si="15"/>
        <v>0</v>
      </c>
      <c r="AA36" s="14">
        <f t="shared" si="16"/>
        <v>0</v>
      </c>
      <c r="AB36" s="18">
        <f t="shared" si="17"/>
        <v>0</v>
      </c>
    </row>
    <row r="37" spans="1:28" ht="31.5">
      <c r="A37" s="8">
        <f t="shared" ref="A37:A43" si="18">+A36+0.01</f>
        <v>2.1199999999999997</v>
      </c>
      <c r="B37" s="56" t="s">
        <v>58</v>
      </c>
      <c r="C37" s="57"/>
      <c r="D37" s="58"/>
      <c r="E37" s="59"/>
      <c r="F37" s="58"/>
      <c r="G37" s="8" t="e">
        <f t="shared" si="11"/>
        <v>#DIV/0!</v>
      </c>
      <c r="H37" s="18" t="e">
        <f t="shared" si="11"/>
        <v>#DIV/0!</v>
      </c>
      <c r="I37" s="56"/>
      <c r="J37" s="60"/>
      <c r="K37" s="56"/>
      <c r="L37" s="58"/>
      <c r="M37" s="56"/>
      <c r="N37" s="58"/>
      <c r="O37" s="251">
        <v>0.375</v>
      </c>
      <c r="P37" s="288"/>
      <c r="Q37" s="18">
        <f t="shared" si="12"/>
        <v>0</v>
      </c>
      <c r="R37" s="92">
        <f t="shared" si="13"/>
        <v>0</v>
      </c>
      <c r="S37" s="18">
        <f t="shared" si="14"/>
        <v>0</v>
      </c>
      <c r="T37" s="56"/>
      <c r="U37" s="58"/>
      <c r="V37" s="56"/>
      <c r="W37" s="58"/>
      <c r="X37" s="251">
        <v>0.375</v>
      </c>
      <c r="Y37" s="311"/>
      <c r="Z37" s="18">
        <f t="shared" si="15"/>
        <v>0</v>
      </c>
      <c r="AA37" s="14">
        <f t="shared" si="16"/>
        <v>0</v>
      </c>
      <c r="AB37" s="18">
        <f t="shared" si="17"/>
        <v>0</v>
      </c>
    </row>
    <row r="38" spans="1:28" ht="31.5">
      <c r="A38" s="8">
        <f t="shared" si="18"/>
        <v>2.1299999999999994</v>
      </c>
      <c r="B38" s="56" t="s">
        <v>59</v>
      </c>
      <c r="C38" s="57"/>
      <c r="D38" s="58"/>
      <c r="E38" s="59"/>
      <c r="F38" s="58"/>
      <c r="G38" s="8" t="e">
        <f t="shared" si="11"/>
        <v>#DIV/0!</v>
      </c>
      <c r="H38" s="18" t="e">
        <f t="shared" si="11"/>
        <v>#DIV/0!</v>
      </c>
      <c r="I38" s="56"/>
      <c r="J38" s="60"/>
      <c r="K38" s="56"/>
      <c r="L38" s="58"/>
      <c r="M38" s="56"/>
      <c r="N38" s="58"/>
      <c r="O38" s="251">
        <v>0.375</v>
      </c>
      <c r="P38" s="288"/>
      <c r="Q38" s="18">
        <f t="shared" si="12"/>
        <v>0</v>
      </c>
      <c r="R38" s="92">
        <f t="shared" si="13"/>
        <v>0</v>
      </c>
      <c r="S38" s="18">
        <f t="shared" si="14"/>
        <v>0</v>
      </c>
      <c r="T38" s="56"/>
      <c r="U38" s="58"/>
      <c r="V38" s="56"/>
      <c r="W38" s="58"/>
      <c r="X38" s="251">
        <v>0.375</v>
      </c>
      <c r="Y38" s="311"/>
      <c r="Z38" s="18">
        <f t="shared" si="15"/>
        <v>0</v>
      </c>
      <c r="AA38" s="14">
        <f t="shared" si="16"/>
        <v>0</v>
      </c>
      <c r="AB38" s="18">
        <f t="shared" si="17"/>
        <v>0</v>
      </c>
    </row>
    <row r="39" spans="1:28" ht="31.5">
      <c r="A39" s="8">
        <f t="shared" si="18"/>
        <v>2.1399999999999992</v>
      </c>
      <c r="B39" s="56" t="s">
        <v>60</v>
      </c>
      <c r="C39" s="57"/>
      <c r="D39" s="58"/>
      <c r="E39" s="59"/>
      <c r="F39" s="58"/>
      <c r="G39" s="8" t="e">
        <f t="shared" si="11"/>
        <v>#DIV/0!</v>
      </c>
      <c r="H39" s="18" t="e">
        <f t="shared" si="11"/>
        <v>#DIV/0!</v>
      </c>
      <c r="I39" s="56"/>
      <c r="J39" s="60"/>
      <c r="K39" s="56"/>
      <c r="L39" s="58"/>
      <c r="M39" s="56"/>
      <c r="N39" s="58"/>
      <c r="O39" s="251">
        <v>0.15</v>
      </c>
      <c r="P39" s="288"/>
      <c r="Q39" s="18">
        <f t="shared" si="12"/>
        <v>0</v>
      </c>
      <c r="R39" s="92">
        <f t="shared" si="13"/>
        <v>0</v>
      </c>
      <c r="S39" s="18">
        <f t="shared" si="14"/>
        <v>0</v>
      </c>
      <c r="T39" s="56"/>
      <c r="U39" s="58"/>
      <c r="V39" s="56"/>
      <c r="W39" s="58"/>
      <c r="X39" s="251">
        <v>0.15</v>
      </c>
      <c r="Y39" s="311"/>
      <c r="Z39" s="18">
        <f t="shared" si="15"/>
        <v>0</v>
      </c>
      <c r="AA39" s="14">
        <f t="shared" si="16"/>
        <v>0</v>
      </c>
      <c r="AB39" s="18">
        <f t="shared" si="17"/>
        <v>0</v>
      </c>
    </row>
    <row r="40" spans="1:28" ht="31.5">
      <c r="A40" s="8">
        <f t="shared" si="18"/>
        <v>2.149999999999999</v>
      </c>
      <c r="B40" s="56" t="s">
        <v>61</v>
      </c>
      <c r="C40" s="57"/>
      <c r="D40" s="58"/>
      <c r="E40" s="59"/>
      <c r="F40" s="58"/>
      <c r="G40" s="8" t="e">
        <f t="shared" si="11"/>
        <v>#DIV/0!</v>
      </c>
      <c r="H40" s="18" t="e">
        <f t="shared" si="11"/>
        <v>#DIV/0!</v>
      </c>
      <c r="I40" s="56"/>
      <c r="J40" s="60"/>
      <c r="K40" s="56"/>
      <c r="L40" s="58"/>
      <c r="M40" s="56"/>
      <c r="N40" s="58"/>
      <c r="O40" s="251">
        <v>0.15</v>
      </c>
      <c r="P40" s="288"/>
      <c r="Q40" s="18">
        <f t="shared" si="12"/>
        <v>0</v>
      </c>
      <c r="R40" s="92">
        <f t="shared" si="13"/>
        <v>0</v>
      </c>
      <c r="S40" s="18">
        <f t="shared" si="14"/>
        <v>0</v>
      </c>
      <c r="T40" s="56"/>
      <c r="U40" s="58"/>
      <c r="V40" s="56"/>
      <c r="W40" s="58"/>
      <c r="X40" s="251">
        <v>0.15</v>
      </c>
      <c r="Y40" s="311"/>
      <c r="Z40" s="18">
        <f t="shared" si="15"/>
        <v>0</v>
      </c>
      <c r="AA40" s="14">
        <f t="shared" si="16"/>
        <v>0</v>
      </c>
      <c r="AB40" s="18">
        <f t="shared" si="17"/>
        <v>0</v>
      </c>
    </row>
    <row r="41" spans="1:28" ht="31.5">
      <c r="A41" s="8">
        <f t="shared" si="18"/>
        <v>2.1599999999999988</v>
      </c>
      <c r="B41" s="56" t="s">
        <v>62</v>
      </c>
      <c r="C41" s="57"/>
      <c r="D41" s="58"/>
      <c r="E41" s="59"/>
      <c r="F41" s="58"/>
      <c r="G41" s="8" t="e">
        <f t="shared" si="11"/>
        <v>#DIV/0!</v>
      </c>
      <c r="H41" s="18" t="e">
        <f t="shared" si="11"/>
        <v>#DIV/0!</v>
      </c>
      <c r="I41" s="56"/>
      <c r="J41" s="60"/>
      <c r="K41" s="56"/>
      <c r="L41" s="58"/>
      <c r="M41" s="56"/>
      <c r="N41" s="58"/>
      <c r="O41" s="251"/>
      <c r="P41" s="288"/>
      <c r="Q41" s="18">
        <f t="shared" si="12"/>
        <v>0</v>
      </c>
      <c r="R41" s="92">
        <f t="shared" si="13"/>
        <v>0</v>
      </c>
      <c r="S41" s="18">
        <f t="shared" si="14"/>
        <v>0</v>
      </c>
      <c r="T41" s="56"/>
      <c r="U41" s="58"/>
      <c r="V41" s="56"/>
      <c r="W41" s="58"/>
      <c r="X41" s="251"/>
      <c r="Y41" s="311"/>
      <c r="Z41" s="18">
        <f t="shared" si="15"/>
        <v>0</v>
      </c>
      <c r="AA41" s="14">
        <f t="shared" si="16"/>
        <v>0</v>
      </c>
      <c r="AB41" s="18">
        <f t="shared" si="17"/>
        <v>0</v>
      </c>
    </row>
    <row r="42" spans="1:28" ht="31.5">
      <c r="A42" s="8">
        <f t="shared" si="18"/>
        <v>2.1699999999999986</v>
      </c>
      <c r="B42" s="56" t="s">
        <v>63</v>
      </c>
      <c r="C42" s="57"/>
      <c r="D42" s="58"/>
      <c r="E42" s="59"/>
      <c r="F42" s="58"/>
      <c r="G42" s="8" t="e">
        <f t="shared" si="11"/>
        <v>#DIV/0!</v>
      </c>
      <c r="H42" s="18" t="e">
        <f t="shared" si="11"/>
        <v>#DIV/0!</v>
      </c>
      <c r="I42" s="56"/>
      <c r="J42" s="60"/>
      <c r="K42" s="56"/>
      <c r="L42" s="58"/>
      <c r="M42" s="56"/>
      <c r="N42" s="58"/>
      <c r="O42" s="251">
        <v>0.25</v>
      </c>
      <c r="P42" s="288"/>
      <c r="Q42" s="18">
        <f t="shared" si="12"/>
        <v>0</v>
      </c>
      <c r="R42" s="92">
        <f t="shared" si="13"/>
        <v>0</v>
      </c>
      <c r="S42" s="18">
        <f t="shared" si="14"/>
        <v>0</v>
      </c>
      <c r="T42" s="56"/>
      <c r="U42" s="58"/>
      <c r="V42" s="56"/>
      <c r="W42" s="58"/>
      <c r="X42" s="251">
        <v>0.25</v>
      </c>
      <c r="Y42" s="311"/>
      <c r="Z42" s="18">
        <f t="shared" si="15"/>
        <v>0</v>
      </c>
      <c r="AA42" s="14">
        <f t="shared" si="16"/>
        <v>0</v>
      </c>
      <c r="AB42" s="18">
        <f t="shared" si="17"/>
        <v>0</v>
      </c>
    </row>
    <row r="43" spans="1:28" ht="31.5">
      <c r="A43" s="8">
        <f t="shared" si="18"/>
        <v>2.1799999999999984</v>
      </c>
      <c r="B43" s="56" t="s">
        <v>64</v>
      </c>
      <c r="C43" s="57"/>
      <c r="D43" s="58"/>
      <c r="E43" s="59"/>
      <c r="F43" s="58"/>
      <c r="G43" s="8" t="e">
        <f t="shared" si="11"/>
        <v>#DIV/0!</v>
      </c>
      <c r="H43" s="18" t="e">
        <f t="shared" si="11"/>
        <v>#DIV/0!</v>
      </c>
      <c r="I43" s="56"/>
      <c r="J43" s="60"/>
      <c r="K43" s="56"/>
      <c r="L43" s="58"/>
      <c r="M43" s="56"/>
      <c r="N43" s="58"/>
      <c r="O43" s="251">
        <v>0.1</v>
      </c>
      <c r="P43" s="288"/>
      <c r="Q43" s="18">
        <f t="shared" si="12"/>
        <v>0</v>
      </c>
      <c r="R43" s="92">
        <f t="shared" si="13"/>
        <v>0</v>
      </c>
      <c r="S43" s="18">
        <f t="shared" si="14"/>
        <v>0</v>
      </c>
      <c r="T43" s="56"/>
      <c r="U43" s="58"/>
      <c r="V43" s="56"/>
      <c r="W43" s="58"/>
      <c r="X43" s="251">
        <v>0.1</v>
      </c>
      <c r="Y43" s="311"/>
      <c r="Z43" s="18">
        <f t="shared" si="15"/>
        <v>0</v>
      </c>
      <c r="AA43" s="14">
        <f t="shared" si="16"/>
        <v>0</v>
      </c>
      <c r="AB43" s="18">
        <f t="shared" si="17"/>
        <v>0</v>
      </c>
    </row>
    <row r="44" spans="1:28" s="50" customFormat="1">
      <c r="A44" s="46"/>
      <c r="B44" s="61" t="s">
        <v>65</v>
      </c>
      <c r="C44" s="62">
        <f>SUM(C23:C43)</f>
        <v>0</v>
      </c>
      <c r="D44" s="63">
        <f>SUM(D23:D43)</f>
        <v>0</v>
      </c>
      <c r="E44" s="62">
        <f>SUM(E23:E43)</f>
        <v>0</v>
      </c>
      <c r="F44" s="63">
        <f>SUM(F23:F43)</f>
        <v>0</v>
      </c>
      <c r="G44" s="61"/>
      <c r="H44" s="61"/>
      <c r="I44" s="62">
        <f t="shared" ref="I44:L44" si="19">SUM(I23:I43)</f>
        <v>0</v>
      </c>
      <c r="J44" s="63">
        <f t="shared" si="19"/>
        <v>0</v>
      </c>
      <c r="K44" s="62">
        <f t="shared" si="19"/>
        <v>0</v>
      </c>
      <c r="L44" s="63">
        <f t="shared" si="19"/>
        <v>0</v>
      </c>
      <c r="M44" s="61">
        <f t="shared" ref="M44:N44" si="20">SUM(M23:M43)</f>
        <v>0</v>
      </c>
      <c r="N44" s="63">
        <f t="shared" si="20"/>
        <v>0</v>
      </c>
      <c r="O44" s="252"/>
      <c r="P44" s="289">
        <f t="shared" ref="P44:U44" si="21">SUM(P23:P43)</f>
        <v>0</v>
      </c>
      <c r="Q44" s="63">
        <f t="shared" si="21"/>
        <v>0</v>
      </c>
      <c r="R44" s="289">
        <f t="shared" si="21"/>
        <v>0</v>
      </c>
      <c r="S44" s="63">
        <f t="shared" si="21"/>
        <v>0</v>
      </c>
      <c r="T44" s="62">
        <f t="shared" si="21"/>
        <v>0</v>
      </c>
      <c r="U44" s="63">
        <f t="shared" si="21"/>
        <v>0</v>
      </c>
      <c r="V44" s="61">
        <f t="shared" ref="V44:W44" si="22">SUM(V23:V43)</f>
        <v>0</v>
      </c>
      <c r="W44" s="63">
        <f t="shared" si="22"/>
        <v>0</v>
      </c>
      <c r="X44" s="252"/>
      <c r="Y44" s="289">
        <f t="shared" ref="Y44:AB44" si="23">SUM(Y23:Y43)</f>
        <v>0</v>
      </c>
      <c r="Z44" s="63">
        <f t="shared" si="23"/>
        <v>0</v>
      </c>
      <c r="AA44" s="289">
        <f t="shared" si="23"/>
        <v>0</v>
      </c>
      <c r="AB44" s="63">
        <f t="shared" si="23"/>
        <v>0</v>
      </c>
    </row>
    <row r="45" spans="1:28" s="50" customFormat="1">
      <c r="A45" s="46"/>
      <c r="B45" s="47" t="s">
        <v>66</v>
      </c>
      <c r="C45" s="48">
        <f>C21+C44</f>
        <v>0</v>
      </c>
      <c r="D45" s="49">
        <f>D21+D44</f>
        <v>0</v>
      </c>
      <c r="E45" s="48">
        <f>E21+E44</f>
        <v>0</v>
      </c>
      <c r="F45" s="49">
        <f>F21+F44</f>
        <v>0</v>
      </c>
      <c r="G45" s="47"/>
      <c r="H45" s="47"/>
      <c r="I45" s="48">
        <f t="shared" ref="I45:L45" si="24">I21+I44</f>
        <v>0</v>
      </c>
      <c r="J45" s="49">
        <f t="shared" si="24"/>
        <v>0</v>
      </c>
      <c r="K45" s="48">
        <f t="shared" si="24"/>
        <v>0</v>
      </c>
      <c r="L45" s="49">
        <f t="shared" si="24"/>
        <v>0</v>
      </c>
      <c r="M45" s="47">
        <f t="shared" ref="M45:N45" si="25">M21+M44</f>
        <v>0</v>
      </c>
      <c r="N45" s="49">
        <f t="shared" si="25"/>
        <v>0</v>
      </c>
      <c r="O45" s="249"/>
      <c r="P45" s="286">
        <f t="shared" ref="P45:U45" si="26">P21+P44</f>
        <v>0</v>
      </c>
      <c r="Q45" s="49">
        <f t="shared" si="26"/>
        <v>0</v>
      </c>
      <c r="R45" s="286">
        <f t="shared" si="26"/>
        <v>0</v>
      </c>
      <c r="S45" s="49">
        <f t="shared" si="26"/>
        <v>0</v>
      </c>
      <c r="T45" s="48">
        <f t="shared" si="26"/>
        <v>0</v>
      </c>
      <c r="U45" s="49">
        <f t="shared" si="26"/>
        <v>0</v>
      </c>
      <c r="V45" s="47">
        <f t="shared" ref="V45:W45" si="27">V21+V44</f>
        <v>0</v>
      </c>
      <c r="W45" s="49">
        <f t="shared" si="27"/>
        <v>0</v>
      </c>
      <c r="X45" s="249"/>
      <c r="Y45" s="286">
        <f t="shared" ref="Y45:AB45" si="28">Y21+Y44</f>
        <v>0</v>
      </c>
      <c r="Z45" s="49">
        <f t="shared" si="28"/>
        <v>0</v>
      </c>
      <c r="AA45" s="286">
        <f t="shared" si="28"/>
        <v>0</v>
      </c>
      <c r="AB45" s="49">
        <f t="shared" si="28"/>
        <v>0</v>
      </c>
    </row>
    <row r="46" spans="1:28" s="66" customFormat="1">
      <c r="A46" s="8"/>
      <c r="B46" s="64" t="s">
        <v>67</v>
      </c>
      <c r="C46" s="10"/>
      <c r="D46" s="11"/>
      <c r="E46" s="10"/>
      <c r="F46" s="11"/>
      <c r="G46" s="64"/>
      <c r="H46" s="64"/>
      <c r="I46" s="64"/>
      <c r="J46" s="65"/>
      <c r="K46" s="64"/>
      <c r="L46" s="11"/>
      <c r="M46" s="64"/>
      <c r="N46" s="11"/>
      <c r="O46" s="13"/>
      <c r="P46" s="315"/>
      <c r="Q46" s="18">
        <f t="shared" ref="Q46:Q47" si="29">P46*O46</f>
        <v>0</v>
      </c>
      <c r="R46" s="92">
        <f t="shared" ref="R46:R51" si="30">P46</f>
        <v>0</v>
      </c>
      <c r="S46" s="18">
        <f t="shared" ref="S46:S47" si="31">Q46</f>
        <v>0</v>
      </c>
      <c r="T46" s="64"/>
      <c r="U46" s="11"/>
      <c r="V46" s="64"/>
      <c r="W46" s="11"/>
      <c r="X46" s="13"/>
      <c r="Y46" s="199"/>
      <c r="Z46" s="18">
        <f t="shared" ref="Z46:Z47" si="32">Y46*X46</f>
        <v>0</v>
      </c>
      <c r="AA46" s="14">
        <f t="shared" ref="AA46:AA51" si="33">Y46</f>
        <v>0</v>
      </c>
      <c r="AB46" s="18">
        <f t="shared" ref="AB46:AB47" si="34">Z46</f>
        <v>0</v>
      </c>
    </row>
    <row r="47" spans="1:28" s="66" customFormat="1">
      <c r="A47" s="8"/>
      <c r="B47" s="67" t="s">
        <v>30</v>
      </c>
      <c r="C47" s="68"/>
      <c r="D47" s="69"/>
      <c r="E47" s="68"/>
      <c r="F47" s="69"/>
      <c r="G47" s="67"/>
      <c r="H47" s="67"/>
      <c r="I47" s="67"/>
      <c r="J47" s="70"/>
      <c r="K47" s="67"/>
      <c r="L47" s="69"/>
      <c r="M47" s="67"/>
      <c r="N47" s="69"/>
      <c r="O47" s="71"/>
      <c r="P47" s="290"/>
      <c r="Q47" s="18">
        <f t="shared" si="29"/>
        <v>0</v>
      </c>
      <c r="R47" s="92">
        <f t="shared" si="30"/>
        <v>0</v>
      </c>
      <c r="S47" s="18">
        <f t="shared" si="31"/>
        <v>0</v>
      </c>
      <c r="T47" s="67"/>
      <c r="U47" s="69"/>
      <c r="V47" s="67"/>
      <c r="W47" s="69"/>
      <c r="X47" s="71"/>
      <c r="Y47" s="318"/>
      <c r="Z47" s="18">
        <f t="shared" si="32"/>
        <v>0</v>
      </c>
      <c r="AA47" s="14">
        <f t="shared" si="33"/>
        <v>0</v>
      </c>
      <c r="AB47" s="18">
        <f t="shared" si="34"/>
        <v>0</v>
      </c>
    </row>
    <row r="48" spans="1:28" s="66" customFormat="1" ht="31.5">
      <c r="A48" s="8">
        <v>2.19</v>
      </c>
      <c r="B48" s="72" t="s">
        <v>68</v>
      </c>
      <c r="C48" s="73"/>
      <c r="D48" s="74"/>
      <c r="E48" s="75"/>
      <c r="F48" s="74"/>
      <c r="G48" s="8" t="e">
        <f t="shared" ref="G48:H51" si="35">E48/C48*100</f>
        <v>#DIV/0!</v>
      </c>
      <c r="H48" s="18" t="e">
        <f t="shared" si="35"/>
        <v>#DIV/0!</v>
      </c>
      <c r="I48" s="72"/>
      <c r="J48" s="76"/>
      <c r="K48" s="72"/>
      <c r="L48" s="74"/>
      <c r="M48" s="72"/>
      <c r="N48" s="74"/>
      <c r="O48" s="253">
        <v>3</v>
      </c>
      <c r="P48" s="314">
        <v>1</v>
      </c>
      <c r="Q48" s="18">
        <f t="shared" ref="Q48:Q50" si="36">O48*P48</f>
        <v>3</v>
      </c>
      <c r="R48" s="92">
        <f t="shared" si="30"/>
        <v>1</v>
      </c>
      <c r="S48" s="18">
        <f t="shared" ref="S48:S51" si="37">L48+Q48</f>
        <v>3</v>
      </c>
      <c r="T48" s="72"/>
      <c r="U48" s="74"/>
      <c r="V48" s="72"/>
      <c r="W48" s="74"/>
      <c r="X48" s="253">
        <v>3</v>
      </c>
      <c r="Y48" s="326">
        <v>1</v>
      </c>
      <c r="Z48" s="18">
        <f t="shared" ref="Z48:Z50" si="38">X48*Y48</f>
        <v>3</v>
      </c>
      <c r="AA48" s="14">
        <f t="shared" si="33"/>
        <v>1</v>
      </c>
      <c r="AB48" s="18">
        <f t="shared" ref="AB48:AB51" si="39">U48+Z48</f>
        <v>3</v>
      </c>
    </row>
    <row r="49" spans="1:28" s="66" customFormat="1" ht="31.5">
      <c r="A49" s="8">
        <f>+A48+0.01</f>
        <v>2.1999999999999997</v>
      </c>
      <c r="B49" s="72" t="s">
        <v>69</v>
      </c>
      <c r="C49" s="73"/>
      <c r="D49" s="74"/>
      <c r="E49" s="75"/>
      <c r="F49" s="74"/>
      <c r="G49" s="8" t="e">
        <f t="shared" si="35"/>
        <v>#DIV/0!</v>
      </c>
      <c r="H49" s="18" t="e">
        <f t="shared" si="35"/>
        <v>#DIV/0!</v>
      </c>
      <c r="I49" s="72"/>
      <c r="J49" s="76"/>
      <c r="K49" s="72"/>
      <c r="L49" s="74"/>
      <c r="M49" s="72"/>
      <c r="N49" s="74"/>
      <c r="O49" s="253">
        <v>3.5</v>
      </c>
      <c r="P49" s="314">
        <v>1</v>
      </c>
      <c r="Q49" s="18">
        <f t="shared" si="36"/>
        <v>3.5</v>
      </c>
      <c r="R49" s="92">
        <f t="shared" si="30"/>
        <v>1</v>
      </c>
      <c r="S49" s="18">
        <f t="shared" si="37"/>
        <v>3.5</v>
      </c>
      <c r="T49" s="72"/>
      <c r="U49" s="74"/>
      <c r="V49" s="72"/>
      <c r="W49" s="74"/>
      <c r="X49" s="253">
        <v>3.5</v>
      </c>
      <c r="Y49" s="326">
        <v>1</v>
      </c>
      <c r="Z49" s="18">
        <f t="shared" si="38"/>
        <v>3.5</v>
      </c>
      <c r="AA49" s="14">
        <f t="shared" si="33"/>
        <v>1</v>
      </c>
      <c r="AB49" s="18">
        <f t="shared" si="39"/>
        <v>3.5</v>
      </c>
    </row>
    <row r="50" spans="1:28" s="66" customFormat="1">
      <c r="A50" s="8">
        <f>+A49+0.01</f>
        <v>2.2099999999999995</v>
      </c>
      <c r="B50" s="72" t="s">
        <v>70</v>
      </c>
      <c r="C50" s="73"/>
      <c r="D50" s="74"/>
      <c r="E50" s="75"/>
      <c r="F50" s="74"/>
      <c r="G50" s="8" t="e">
        <f t="shared" si="35"/>
        <v>#DIV/0!</v>
      </c>
      <c r="H50" s="18" t="e">
        <f t="shared" si="35"/>
        <v>#DIV/0!</v>
      </c>
      <c r="I50" s="72"/>
      <c r="J50" s="76"/>
      <c r="K50" s="72"/>
      <c r="L50" s="74"/>
      <c r="M50" s="72"/>
      <c r="N50" s="74"/>
      <c r="O50" s="253">
        <v>0.75</v>
      </c>
      <c r="P50" s="314">
        <v>1</v>
      </c>
      <c r="Q50" s="18">
        <f t="shared" si="36"/>
        <v>0.75</v>
      </c>
      <c r="R50" s="92">
        <f t="shared" si="30"/>
        <v>1</v>
      </c>
      <c r="S50" s="18">
        <f t="shared" si="37"/>
        <v>0.75</v>
      </c>
      <c r="T50" s="72"/>
      <c r="U50" s="74"/>
      <c r="V50" s="72"/>
      <c r="W50" s="74"/>
      <c r="X50" s="253">
        <v>0.75</v>
      </c>
      <c r="Y50" s="326">
        <v>1</v>
      </c>
      <c r="Z50" s="18">
        <f t="shared" si="38"/>
        <v>0.75</v>
      </c>
      <c r="AA50" s="14">
        <f t="shared" si="33"/>
        <v>1</v>
      </c>
      <c r="AB50" s="18">
        <f t="shared" si="39"/>
        <v>0.75</v>
      </c>
    </row>
    <row r="51" spans="1:28" s="66" customFormat="1">
      <c r="A51" s="8">
        <f>+A50+0.01</f>
        <v>2.2199999999999993</v>
      </c>
      <c r="B51" s="72" t="s">
        <v>34</v>
      </c>
      <c r="C51" s="73"/>
      <c r="D51" s="74"/>
      <c r="E51" s="75"/>
      <c r="F51" s="74"/>
      <c r="G51" s="8" t="e">
        <f t="shared" si="35"/>
        <v>#DIV/0!</v>
      </c>
      <c r="H51" s="18" t="e">
        <f t="shared" si="35"/>
        <v>#DIV/0!</v>
      </c>
      <c r="I51" s="72"/>
      <c r="J51" s="76"/>
      <c r="K51" s="72"/>
      <c r="L51" s="74"/>
      <c r="M51" s="72"/>
      <c r="N51" s="74"/>
      <c r="O51" s="253">
        <v>7.4999999999999997E-3</v>
      </c>
      <c r="P51" s="314"/>
      <c r="Q51" s="18">
        <f>O51*P51*100</f>
        <v>0</v>
      </c>
      <c r="R51" s="92">
        <f t="shared" si="30"/>
        <v>0</v>
      </c>
      <c r="S51" s="18">
        <f t="shared" si="37"/>
        <v>0</v>
      </c>
      <c r="T51" s="72"/>
      <c r="U51" s="74"/>
      <c r="V51" s="72"/>
      <c r="W51" s="74"/>
      <c r="X51" s="253">
        <v>7.4999999999999997E-3</v>
      </c>
      <c r="Y51" s="326"/>
      <c r="Z51" s="18">
        <f>X51*Y51*100</f>
        <v>0</v>
      </c>
      <c r="AA51" s="14">
        <f t="shared" si="33"/>
        <v>0</v>
      </c>
      <c r="AB51" s="18">
        <f t="shared" si="39"/>
        <v>0</v>
      </c>
    </row>
    <row r="52" spans="1:28" s="50" customFormat="1">
      <c r="A52" s="46"/>
      <c r="B52" s="77" t="s">
        <v>71</v>
      </c>
      <c r="C52" s="78">
        <f>SUM(C48:C51)</f>
        <v>0</v>
      </c>
      <c r="D52" s="79">
        <f>SUM(D48:D51)</f>
        <v>0</v>
      </c>
      <c r="E52" s="78">
        <f>SUM(E48:E51)</f>
        <v>0</v>
      </c>
      <c r="F52" s="79">
        <f>SUM(F48:F51)</f>
        <v>0</v>
      </c>
      <c r="G52" s="77"/>
      <c r="H52" s="77"/>
      <c r="I52" s="78">
        <f t="shared" ref="I52:L52" si="40">SUM(I48:I51)</f>
        <v>0</v>
      </c>
      <c r="J52" s="79">
        <f t="shared" si="40"/>
        <v>0</v>
      </c>
      <c r="K52" s="78">
        <f t="shared" si="40"/>
        <v>0</v>
      </c>
      <c r="L52" s="79">
        <f t="shared" si="40"/>
        <v>0</v>
      </c>
      <c r="M52" s="77">
        <f t="shared" ref="M52:N52" si="41">SUM(M48:M51)</f>
        <v>0</v>
      </c>
      <c r="N52" s="79">
        <f t="shared" si="41"/>
        <v>0</v>
      </c>
      <c r="O52" s="254"/>
      <c r="P52" s="291">
        <f t="shared" ref="P52:U52" si="42">SUM(P48:P51)</f>
        <v>3</v>
      </c>
      <c r="Q52" s="79">
        <f t="shared" si="42"/>
        <v>7.25</v>
      </c>
      <c r="R52" s="291">
        <f t="shared" si="42"/>
        <v>3</v>
      </c>
      <c r="S52" s="79">
        <f t="shared" si="42"/>
        <v>7.25</v>
      </c>
      <c r="T52" s="78">
        <f t="shared" si="42"/>
        <v>0</v>
      </c>
      <c r="U52" s="79">
        <f t="shared" si="42"/>
        <v>0</v>
      </c>
      <c r="V52" s="77">
        <f t="shared" ref="V52:W52" si="43">SUM(V48:V51)</f>
        <v>0</v>
      </c>
      <c r="W52" s="79">
        <f t="shared" si="43"/>
        <v>0</v>
      </c>
      <c r="X52" s="254"/>
      <c r="Y52" s="291">
        <f t="shared" ref="Y52:AB52" si="44">SUM(Y48:Y51)</f>
        <v>3</v>
      </c>
      <c r="Z52" s="79">
        <f t="shared" si="44"/>
        <v>7.25</v>
      </c>
      <c r="AA52" s="291">
        <f t="shared" si="44"/>
        <v>3</v>
      </c>
      <c r="AB52" s="79">
        <f t="shared" si="44"/>
        <v>7.25</v>
      </c>
    </row>
    <row r="53" spans="1:28" s="66" customFormat="1">
      <c r="A53" s="8"/>
      <c r="B53" s="80" t="s">
        <v>72</v>
      </c>
      <c r="C53" s="68"/>
      <c r="D53" s="69"/>
      <c r="E53" s="68"/>
      <c r="F53" s="69"/>
      <c r="G53" s="80"/>
      <c r="H53" s="80"/>
      <c r="I53" s="80"/>
      <c r="J53" s="81"/>
      <c r="K53" s="80"/>
      <c r="L53" s="69"/>
      <c r="M53" s="80"/>
      <c r="N53" s="69"/>
      <c r="O53" s="71"/>
      <c r="P53" s="290"/>
      <c r="Q53" s="69"/>
      <c r="R53" s="290"/>
      <c r="S53" s="69"/>
      <c r="T53" s="80"/>
      <c r="U53" s="69"/>
      <c r="V53" s="80"/>
      <c r="W53" s="69"/>
      <c r="X53" s="71"/>
      <c r="Y53" s="318"/>
      <c r="Z53" s="69"/>
      <c r="AA53" s="318"/>
      <c r="AB53" s="69"/>
    </row>
    <row r="54" spans="1:28" s="66" customFormat="1" ht="31.5">
      <c r="A54" s="8">
        <v>2.23</v>
      </c>
      <c r="B54" s="56" t="s">
        <v>73</v>
      </c>
      <c r="C54" s="57"/>
      <c r="D54" s="58"/>
      <c r="E54" s="59"/>
      <c r="F54" s="58"/>
      <c r="G54" s="8" t="e">
        <f t="shared" ref="G54:H75" si="45">E54/C54*100</f>
        <v>#DIV/0!</v>
      </c>
      <c r="H54" s="18" t="e">
        <f t="shared" si="45"/>
        <v>#DIV/0!</v>
      </c>
      <c r="I54" s="56"/>
      <c r="J54" s="60"/>
      <c r="K54" s="56"/>
      <c r="L54" s="58"/>
      <c r="M54" s="56"/>
      <c r="N54" s="58"/>
      <c r="O54" s="251">
        <v>18</v>
      </c>
      <c r="P54" s="288">
        <v>1</v>
      </c>
      <c r="Q54" s="18">
        <f t="shared" ref="Q54:Q75" si="46">O54*P54</f>
        <v>18</v>
      </c>
      <c r="R54" s="92">
        <f t="shared" ref="R54:R75" si="47">P54</f>
        <v>1</v>
      </c>
      <c r="S54" s="18">
        <f t="shared" ref="S54:S75" si="48">L54+Q54</f>
        <v>18</v>
      </c>
      <c r="T54" s="56"/>
      <c r="U54" s="58"/>
      <c r="V54" s="56"/>
      <c r="W54" s="58"/>
      <c r="X54" s="251">
        <v>18</v>
      </c>
      <c r="Y54" s="311">
        <v>1</v>
      </c>
      <c r="Z54" s="18">
        <f t="shared" ref="Z54:Z75" si="49">X54*Y54</f>
        <v>18</v>
      </c>
      <c r="AA54" s="14">
        <f t="shared" ref="AA54:AA75" si="50">Y54</f>
        <v>1</v>
      </c>
      <c r="AB54" s="18">
        <f t="shared" ref="AB54:AB75" si="51">U54+Z54</f>
        <v>18</v>
      </c>
    </row>
    <row r="55" spans="1:28" s="66" customFormat="1">
      <c r="A55" s="8">
        <f t="shared" ref="A55:A75" si="52">+A54+0.01</f>
        <v>2.2399999999999998</v>
      </c>
      <c r="B55" s="56" t="s">
        <v>38</v>
      </c>
      <c r="C55" s="57"/>
      <c r="D55" s="58"/>
      <c r="E55" s="59"/>
      <c r="F55" s="58"/>
      <c r="G55" s="8" t="e">
        <f t="shared" si="45"/>
        <v>#DIV/0!</v>
      </c>
      <c r="H55" s="18" t="e">
        <f t="shared" si="45"/>
        <v>#DIV/0!</v>
      </c>
      <c r="I55" s="56"/>
      <c r="J55" s="60"/>
      <c r="K55" s="56"/>
      <c r="L55" s="58"/>
      <c r="M55" s="56"/>
      <c r="N55" s="58"/>
      <c r="O55" s="251">
        <v>1.2</v>
      </c>
      <c r="P55" s="288">
        <v>1</v>
      </c>
      <c r="Q55" s="18">
        <f t="shared" si="46"/>
        <v>1.2</v>
      </c>
      <c r="R55" s="92">
        <f t="shared" si="47"/>
        <v>1</v>
      </c>
      <c r="S55" s="18">
        <f t="shared" si="48"/>
        <v>1.2</v>
      </c>
      <c r="T55" s="56"/>
      <c r="U55" s="58"/>
      <c r="V55" s="56"/>
      <c r="W55" s="58"/>
      <c r="X55" s="251">
        <v>1.2</v>
      </c>
      <c r="Y55" s="311">
        <v>1</v>
      </c>
      <c r="Z55" s="18">
        <f t="shared" si="49"/>
        <v>1.2</v>
      </c>
      <c r="AA55" s="14">
        <f t="shared" si="50"/>
        <v>1</v>
      </c>
      <c r="AB55" s="18">
        <f t="shared" si="51"/>
        <v>1.2</v>
      </c>
    </row>
    <row r="56" spans="1:28" s="66" customFormat="1" ht="47.25">
      <c r="A56" s="8">
        <f t="shared" si="52"/>
        <v>2.2499999999999996</v>
      </c>
      <c r="B56" s="22" t="s">
        <v>74</v>
      </c>
      <c r="C56" s="17"/>
      <c r="D56" s="18"/>
      <c r="E56" s="19"/>
      <c r="F56" s="18"/>
      <c r="G56" s="8" t="e">
        <f t="shared" si="45"/>
        <v>#DIV/0!</v>
      </c>
      <c r="H56" s="18" t="e">
        <f t="shared" si="45"/>
        <v>#DIV/0!</v>
      </c>
      <c r="I56" s="22"/>
      <c r="J56" s="23"/>
      <c r="K56" s="22"/>
      <c r="L56" s="18"/>
      <c r="M56" s="22"/>
      <c r="N56" s="18"/>
      <c r="O56" s="21">
        <v>1</v>
      </c>
      <c r="P56" s="92">
        <v>1</v>
      </c>
      <c r="Q56" s="18">
        <f t="shared" si="46"/>
        <v>1</v>
      </c>
      <c r="R56" s="92">
        <f t="shared" si="47"/>
        <v>1</v>
      </c>
      <c r="S56" s="18">
        <f t="shared" si="48"/>
        <v>1</v>
      </c>
      <c r="T56" s="22"/>
      <c r="U56" s="18"/>
      <c r="V56" s="22"/>
      <c r="W56" s="18"/>
      <c r="X56" s="21">
        <v>1</v>
      </c>
      <c r="Y56" s="14">
        <v>1</v>
      </c>
      <c r="Z56" s="18">
        <f t="shared" si="49"/>
        <v>1</v>
      </c>
      <c r="AA56" s="14">
        <f t="shared" si="50"/>
        <v>1</v>
      </c>
      <c r="AB56" s="18">
        <f t="shared" si="51"/>
        <v>1</v>
      </c>
    </row>
    <row r="57" spans="1:28" s="66" customFormat="1">
      <c r="A57" s="8">
        <f t="shared" si="52"/>
        <v>2.2599999999999993</v>
      </c>
      <c r="B57" s="56" t="s">
        <v>75</v>
      </c>
      <c r="C57" s="57"/>
      <c r="D57" s="58"/>
      <c r="E57" s="59"/>
      <c r="F57" s="58"/>
      <c r="G57" s="8" t="e">
        <f t="shared" si="45"/>
        <v>#DIV/0!</v>
      </c>
      <c r="H57" s="18" t="e">
        <f t="shared" si="45"/>
        <v>#DIV/0!</v>
      </c>
      <c r="I57" s="56"/>
      <c r="J57" s="60"/>
      <c r="K57" s="56"/>
      <c r="L57" s="58"/>
      <c r="M57" s="56"/>
      <c r="N57" s="58"/>
      <c r="O57" s="251"/>
      <c r="P57" s="288">
        <v>0</v>
      </c>
      <c r="Q57" s="18">
        <f t="shared" si="46"/>
        <v>0</v>
      </c>
      <c r="R57" s="92">
        <f t="shared" si="47"/>
        <v>0</v>
      </c>
      <c r="S57" s="18">
        <f t="shared" si="48"/>
        <v>0</v>
      </c>
      <c r="T57" s="56"/>
      <c r="U57" s="58"/>
      <c r="V57" s="56"/>
      <c r="W57" s="58"/>
      <c r="X57" s="251"/>
      <c r="Y57" s="311">
        <v>0</v>
      </c>
      <c r="Z57" s="18">
        <f t="shared" si="49"/>
        <v>0</v>
      </c>
      <c r="AA57" s="14">
        <f t="shared" si="50"/>
        <v>0</v>
      </c>
      <c r="AB57" s="18">
        <f t="shared" si="51"/>
        <v>0</v>
      </c>
    </row>
    <row r="58" spans="1:28" s="66" customFormat="1">
      <c r="A58" s="8" t="s">
        <v>41</v>
      </c>
      <c r="B58" s="22" t="s">
        <v>76</v>
      </c>
      <c r="C58" s="17"/>
      <c r="D58" s="18"/>
      <c r="E58" s="19"/>
      <c r="F58" s="18"/>
      <c r="G58" s="8" t="e">
        <f t="shared" si="45"/>
        <v>#DIV/0!</v>
      </c>
      <c r="H58" s="18" t="e">
        <f t="shared" si="45"/>
        <v>#DIV/0!</v>
      </c>
      <c r="I58" s="22"/>
      <c r="J58" s="23"/>
      <c r="K58" s="22"/>
      <c r="L58" s="18"/>
      <c r="M58" s="22"/>
      <c r="N58" s="18"/>
      <c r="O58" s="21">
        <v>3</v>
      </c>
      <c r="P58" s="92">
        <v>1</v>
      </c>
      <c r="Q58" s="18">
        <f t="shared" si="46"/>
        <v>3</v>
      </c>
      <c r="R58" s="92">
        <f t="shared" si="47"/>
        <v>1</v>
      </c>
      <c r="S58" s="18">
        <f t="shared" si="48"/>
        <v>3</v>
      </c>
      <c r="T58" s="22"/>
      <c r="U58" s="18"/>
      <c r="V58" s="22"/>
      <c r="W58" s="18"/>
      <c r="X58" s="21">
        <v>3</v>
      </c>
      <c r="Y58" s="14">
        <v>1</v>
      </c>
      <c r="Z58" s="18">
        <f t="shared" si="49"/>
        <v>3</v>
      </c>
      <c r="AA58" s="14">
        <f t="shared" si="50"/>
        <v>1</v>
      </c>
      <c r="AB58" s="18">
        <f t="shared" si="51"/>
        <v>3</v>
      </c>
    </row>
    <row r="59" spans="1:28" s="66" customFormat="1" ht="31.5">
      <c r="A59" s="8" t="s">
        <v>43</v>
      </c>
      <c r="B59" s="22" t="s">
        <v>77</v>
      </c>
      <c r="C59" s="17"/>
      <c r="D59" s="18"/>
      <c r="E59" s="19"/>
      <c r="F59" s="18"/>
      <c r="G59" s="8" t="e">
        <f t="shared" si="45"/>
        <v>#DIV/0!</v>
      </c>
      <c r="H59" s="18" t="e">
        <f t="shared" si="45"/>
        <v>#DIV/0!</v>
      </c>
      <c r="I59" s="22"/>
      <c r="J59" s="23"/>
      <c r="K59" s="22"/>
      <c r="L59" s="18"/>
      <c r="M59" s="22"/>
      <c r="N59" s="18"/>
      <c r="O59" s="21">
        <v>3</v>
      </c>
      <c r="P59" s="92"/>
      <c r="Q59" s="18">
        <f t="shared" si="46"/>
        <v>0</v>
      </c>
      <c r="R59" s="92">
        <f t="shared" si="47"/>
        <v>0</v>
      </c>
      <c r="S59" s="18">
        <f t="shared" si="48"/>
        <v>0</v>
      </c>
      <c r="T59" s="22"/>
      <c r="U59" s="18"/>
      <c r="V59" s="22"/>
      <c r="W59" s="18"/>
      <c r="X59" s="21">
        <v>3</v>
      </c>
      <c r="Y59" s="14"/>
      <c r="Z59" s="18">
        <f t="shared" si="49"/>
        <v>0</v>
      </c>
      <c r="AA59" s="14">
        <f t="shared" si="50"/>
        <v>0</v>
      </c>
      <c r="AB59" s="18">
        <f t="shared" si="51"/>
        <v>0</v>
      </c>
    </row>
    <row r="60" spans="1:28" s="66" customFormat="1" ht="31.5">
      <c r="A60" s="8" t="s">
        <v>45</v>
      </c>
      <c r="B60" s="22" t="s">
        <v>78</v>
      </c>
      <c r="C60" s="17"/>
      <c r="D60" s="18"/>
      <c r="E60" s="19"/>
      <c r="F60" s="18"/>
      <c r="G60" s="8" t="e">
        <f t="shared" si="45"/>
        <v>#DIV/0!</v>
      </c>
      <c r="H60" s="18" t="e">
        <f t="shared" si="45"/>
        <v>#DIV/0!</v>
      </c>
      <c r="I60" s="22"/>
      <c r="J60" s="23"/>
      <c r="K60" s="22"/>
      <c r="L60" s="18"/>
      <c r="M60" s="22"/>
      <c r="N60" s="18"/>
      <c r="O60" s="21">
        <v>9.6000000000000014</v>
      </c>
      <c r="P60" s="92">
        <v>1</v>
      </c>
      <c r="Q60" s="18">
        <f t="shared" si="46"/>
        <v>9.6000000000000014</v>
      </c>
      <c r="R60" s="92">
        <f t="shared" si="47"/>
        <v>1</v>
      </c>
      <c r="S60" s="18">
        <f t="shared" si="48"/>
        <v>9.6000000000000014</v>
      </c>
      <c r="T60" s="22"/>
      <c r="U60" s="18"/>
      <c r="V60" s="22"/>
      <c r="W60" s="18"/>
      <c r="X60" s="21">
        <v>9.6000000000000014</v>
      </c>
      <c r="Y60" s="14">
        <v>1</v>
      </c>
      <c r="Z60" s="18">
        <f t="shared" si="49"/>
        <v>9.6000000000000014</v>
      </c>
      <c r="AA60" s="14">
        <f t="shared" si="50"/>
        <v>1</v>
      </c>
      <c r="AB60" s="18">
        <f t="shared" si="51"/>
        <v>9.6000000000000014</v>
      </c>
    </row>
    <row r="61" spans="1:28" s="66" customFormat="1" ht="63">
      <c r="A61" s="8" t="s">
        <v>47</v>
      </c>
      <c r="B61" s="22" t="s">
        <v>79</v>
      </c>
      <c r="C61" s="17"/>
      <c r="D61" s="18"/>
      <c r="E61" s="19"/>
      <c r="F61" s="18"/>
      <c r="G61" s="8" t="e">
        <f t="shared" si="45"/>
        <v>#DIV/0!</v>
      </c>
      <c r="H61" s="18" t="e">
        <f t="shared" si="45"/>
        <v>#DIV/0!</v>
      </c>
      <c r="I61" s="22"/>
      <c r="J61" s="23"/>
      <c r="K61" s="22"/>
      <c r="L61" s="18"/>
      <c r="M61" s="22"/>
      <c r="N61" s="18"/>
      <c r="O61" s="21">
        <v>2.88</v>
      </c>
      <c r="P61" s="92"/>
      <c r="Q61" s="18">
        <f t="shared" si="46"/>
        <v>0</v>
      </c>
      <c r="R61" s="92">
        <f t="shared" si="47"/>
        <v>0</v>
      </c>
      <c r="S61" s="18">
        <f t="shared" si="48"/>
        <v>0</v>
      </c>
      <c r="T61" s="22"/>
      <c r="U61" s="18"/>
      <c r="V61" s="22"/>
      <c r="W61" s="18"/>
      <c r="X61" s="21">
        <v>2.88</v>
      </c>
      <c r="Y61" s="14"/>
      <c r="Z61" s="18">
        <f t="shared" si="49"/>
        <v>0</v>
      </c>
      <c r="AA61" s="14">
        <f t="shared" si="50"/>
        <v>0</v>
      </c>
      <c r="AB61" s="18">
        <f t="shared" si="51"/>
        <v>0</v>
      </c>
    </row>
    <row r="62" spans="1:28" s="66" customFormat="1" ht="31.5">
      <c r="A62" s="8" t="s">
        <v>49</v>
      </c>
      <c r="B62" s="22" t="s">
        <v>80</v>
      </c>
      <c r="C62" s="17"/>
      <c r="D62" s="18"/>
      <c r="E62" s="19"/>
      <c r="F62" s="18"/>
      <c r="G62" s="8" t="e">
        <f t="shared" si="45"/>
        <v>#DIV/0!</v>
      </c>
      <c r="H62" s="18" t="e">
        <f t="shared" si="45"/>
        <v>#DIV/0!</v>
      </c>
      <c r="I62" s="22"/>
      <c r="J62" s="23"/>
      <c r="K62" s="22"/>
      <c r="L62" s="18"/>
      <c r="M62" s="22"/>
      <c r="N62" s="18"/>
      <c r="O62" s="21">
        <v>1.5</v>
      </c>
      <c r="P62" s="92">
        <v>1</v>
      </c>
      <c r="Q62" s="18">
        <f t="shared" si="46"/>
        <v>1.5</v>
      </c>
      <c r="R62" s="92">
        <f t="shared" si="47"/>
        <v>1</v>
      </c>
      <c r="S62" s="18">
        <f t="shared" si="48"/>
        <v>1.5</v>
      </c>
      <c r="T62" s="22"/>
      <c r="U62" s="18"/>
      <c r="V62" s="22"/>
      <c r="W62" s="18"/>
      <c r="X62" s="21">
        <v>1.5</v>
      </c>
      <c r="Y62" s="14">
        <v>1</v>
      </c>
      <c r="Z62" s="18">
        <f t="shared" si="49"/>
        <v>1.5</v>
      </c>
      <c r="AA62" s="14">
        <f t="shared" si="50"/>
        <v>1</v>
      </c>
      <c r="AB62" s="18">
        <f t="shared" si="51"/>
        <v>1.5</v>
      </c>
    </row>
    <row r="63" spans="1:28" s="66" customFormat="1" ht="31.5">
      <c r="A63" s="8" t="s">
        <v>51</v>
      </c>
      <c r="B63" s="22" t="s">
        <v>50</v>
      </c>
      <c r="C63" s="17"/>
      <c r="D63" s="18"/>
      <c r="E63" s="19"/>
      <c r="F63" s="18"/>
      <c r="G63" s="8" t="e">
        <f t="shared" si="45"/>
        <v>#DIV/0!</v>
      </c>
      <c r="H63" s="18" t="e">
        <f t="shared" si="45"/>
        <v>#DIV/0!</v>
      </c>
      <c r="I63" s="22"/>
      <c r="J63" s="23"/>
      <c r="K63" s="22"/>
      <c r="L63" s="18"/>
      <c r="M63" s="22"/>
      <c r="N63" s="18"/>
      <c r="O63" s="21">
        <v>1.2000000000000002</v>
      </c>
      <c r="P63" s="92">
        <v>1</v>
      </c>
      <c r="Q63" s="18">
        <f t="shared" si="46"/>
        <v>1.2000000000000002</v>
      </c>
      <c r="R63" s="92">
        <f t="shared" si="47"/>
        <v>1</v>
      </c>
      <c r="S63" s="18">
        <f t="shared" si="48"/>
        <v>1.2000000000000002</v>
      </c>
      <c r="T63" s="22"/>
      <c r="U63" s="18"/>
      <c r="V63" s="22"/>
      <c r="W63" s="18"/>
      <c r="X63" s="21">
        <v>1.2000000000000002</v>
      </c>
      <c r="Y63" s="14">
        <v>1</v>
      </c>
      <c r="Z63" s="18">
        <f t="shared" si="49"/>
        <v>1.2000000000000002</v>
      </c>
      <c r="AA63" s="14">
        <f t="shared" si="50"/>
        <v>1</v>
      </c>
      <c r="AB63" s="18">
        <f t="shared" si="51"/>
        <v>1.2000000000000002</v>
      </c>
    </row>
    <row r="64" spans="1:28" s="66" customFormat="1" ht="47.25">
      <c r="A64" s="8" t="s">
        <v>53</v>
      </c>
      <c r="B64" s="22" t="s">
        <v>81</v>
      </c>
      <c r="C64" s="17"/>
      <c r="D64" s="18"/>
      <c r="E64" s="19"/>
      <c r="F64" s="18"/>
      <c r="G64" s="8" t="e">
        <f t="shared" si="45"/>
        <v>#DIV/0!</v>
      </c>
      <c r="H64" s="18" t="e">
        <f t="shared" si="45"/>
        <v>#DIV/0!</v>
      </c>
      <c r="I64" s="22"/>
      <c r="J64" s="23"/>
      <c r="K64" s="22"/>
      <c r="L64" s="18"/>
      <c r="M64" s="22"/>
      <c r="N64" s="18"/>
      <c r="O64" s="21">
        <v>1.2000000000000002</v>
      </c>
      <c r="P64" s="92">
        <v>1</v>
      </c>
      <c r="Q64" s="18">
        <f t="shared" si="46"/>
        <v>1.2000000000000002</v>
      </c>
      <c r="R64" s="92">
        <f t="shared" si="47"/>
        <v>1</v>
      </c>
      <c r="S64" s="18">
        <f t="shared" si="48"/>
        <v>1.2000000000000002</v>
      </c>
      <c r="T64" s="22"/>
      <c r="U64" s="18"/>
      <c r="V64" s="22"/>
      <c r="W64" s="18"/>
      <c r="X64" s="21">
        <v>1.2000000000000002</v>
      </c>
      <c r="Y64" s="14">
        <v>1</v>
      </c>
      <c r="Z64" s="18">
        <f t="shared" si="49"/>
        <v>1.2000000000000002</v>
      </c>
      <c r="AA64" s="14">
        <f t="shared" si="50"/>
        <v>1</v>
      </c>
      <c r="AB64" s="18">
        <f t="shared" si="51"/>
        <v>1.2000000000000002</v>
      </c>
    </row>
    <row r="65" spans="1:28" s="66" customFormat="1" ht="47.25">
      <c r="A65" s="8" t="s">
        <v>82</v>
      </c>
      <c r="B65" s="22" t="s">
        <v>83</v>
      </c>
      <c r="C65" s="17"/>
      <c r="D65" s="18"/>
      <c r="E65" s="19"/>
      <c r="F65" s="18"/>
      <c r="G65" s="8" t="e">
        <f t="shared" si="45"/>
        <v>#DIV/0!</v>
      </c>
      <c r="H65" s="18" t="e">
        <f t="shared" si="45"/>
        <v>#DIV/0!</v>
      </c>
      <c r="I65" s="22"/>
      <c r="J65" s="23"/>
      <c r="K65" s="22"/>
      <c r="L65" s="18"/>
      <c r="M65" s="22"/>
      <c r="N65" s="18"/>
      <c r="O65" s="21">
        <v>1.7999999999999998</v>
      </c>
      <c r="P65" s="92">
        <v>1</v>
      </c>
      <c r="Q65" s="18">
        <f t="shared" si="46"/>
        <v>1.7999999999999998</v>
      </c>
      <c r="R65" s="92">
        <f t="shared" si="47"/>
        <v>1</v>
      </c>
      <c r="S65" s="18">
        <f t="shared" si="48"/>
        <v>1.7999999999999998</v>
      </c>
      <c r="T65" s="22"/>
      <c r="U65" s="18"/>
      <c r="V65" s="22"/>
      <c r="W65" s="18"/>
      <c r="X65" s="21">
        <v>1.7999999999999998</v>
      </c>
      <c r="Y65" s="14">
        <v>1</v>
      </c>
      <c r="Z65" s="18">
        <f t="shared" si="49"/>
        <v>1.7999999999999998</v>
      </c>
      <c r="AA65" s="14">
        <f t="shared" si="50"/>
        <v>1</v>
      </c>
      <c r="AB65" s="18">
        <f t="shared" si="51"/>
        <v>1.7999999999999998</v>
      </c>
    </row>
    <row r="66" spans="1:28" s="66" customFormat="1" ht="31.5">
      <c r="A66" s="8">
        <v>2.27</v>
      </c>
      <c r="B66" s="51" t="s">
        <v>84</v>
      </c>
      <c r="C66" s="52"/>
      <c r="D66" s="53"/>
      <c r="E66" s="54"/>
      <c r="F66" s="53"/>
      <c r="G66" s="8" t="e">
        <f t="shared" si="45"/>
        <v>#DIV/0!</v>
      </c>
      <c r="H66" s="18" t="e">
        <f t="shared" si="45"/>
        <v>#DIV/0!</v>
      </c>
      <c r="I66" s="51"/>
      <c r="J66" s="55"/>
      <c r="K66" s="51"/>
      <c r="L66" s="53"/>
      <c r="M66" s="51"/>
      <c r="N66" s="53"/>
      <c r="O66" s="250">
        <v>1</v>
      </c>
      <c r="P66" s="287">
        <v>1</v>
      </c>
      <c r="Q66" s="18">
        <f t="shared" si="46"/>
        <v>1</v>
      </c>
      <c r="R66" s="92">
        <f t="shared" si="47"/>
        <v>1</v>
      </c>
      <c r="S66" s="18">
        <f t="shared" si="48"/>
        <v>1</v>
      </c>
      <c r="T66" s="51"/>
      <c r="U66" s="53"/>
      <c r="V66" s="51"/>
      <c r="W66" s="53"/>
      <c r="X66" s="250">
        <v>1</v>
      </c>
      <c r="Y66" s="312">
        <v>1</v>
      </c>
      <c r="Z66" s="18">
        <f t="shared" si="49"/>
        <v>1</v>
      </c>
      <c r="AA66" s="14">
        <f t="shared" si="50"/>
        <v>1</v>
      </c>
      <c r="AB66" s="18">
        <f t="shared" si="51"/>
        <v>1</v>
      </c>
    </row>
    <row r="67" spans="1:28" s="66" customFormat="1" ht="31.5">
      <c r="A67" s="8">
        <f t="shared" si="52"/>
        <v>2.2799999999999998</v>
      </c>
      <c r="B67" s="51" t="s">
        <v>85</v>
      </c>
      <c r="C67" s="52"/>
      <c r="D67" s="53"/>
      <c r="E67" s="54"/>
      <c r="F67" s="53"/>
      <c r="G67" s="8" t="e">
        <f t="shared" si="45"/>
        <v>#DIV/0!</v>
      </c>
      <c r="H67" s="18" t="e">
        <f t="shared" si="45"/>
        <v>#DIV/0!</v>
      </c>
      <c r="I67" s="51"/>
      <c r="J67" s="55"/>
      <c r="K67" s="51"/>
      <c r="L67" s="53"/>
      <c r="M67" s="51"/>
      <c r="N67" s="53"/>
      <c r="O67" s="250">
        <v>1</v>
      </c>
      <c r="P67" s="287">
        <v>1</v>
      </c>
      <c r="Q67" s="18">
        <f t="shared" si="46"/>
        <v>1</v>
      </c>
      <c r="R67" s="92">
        <f t="shared" si="47"/>
        <v>1</v>
      </c>
      <c r="S67" s="18">
        <f t="shared" si="48"/>
        <v>1</v>
      </c>
      <c r="T67" s="51"/>
      <c r="U67" s="53"/>
      <c r="V67" s="51"/>
      <c r="W67" s="53"/>
      <c r="X67" s="250">
        <v>1</v>
      </c>
      <c r="Y67" s="312">
        <v>1</v>
      </c>
      <c r="Z67" s="18">
        <f t="shared" si="49"/>
        <v>1</v>
      </c>
      <c r="AA67" s="14">
        <f t="shared" si="50"/>
        <v>1</v>
      </c>
      <c r="AB67" s="18">
        <f t="shared" si="51"/>
        <v>1</v>
      </c>
    </row>
    <row r="68" spans="1:28" s="66" customFormat="1" ht="31.5">
      <c r="A68" s="8">
        <f t="shared" si="52"/>
        <v>2.2899999999999996</v>
      </c>
      <c r="B68" s="51" t="s">
        <v>86</v>
      </c>
      <c r="C68" s="52"/>
      <c r="D68" s="53"/>
      <c r="E68" s="54"/>
      <c r="F68" s="53"/>
      <c r="G68" s="8" t="e">
        <f t="shared" si="45"/>
        <v>#DIV/0!</v>
      </c>
      <c r="H68" s="18" t="e">
        <f t="shared" si="45"/>
        <v>#DIV/0!</v>
      </c>
      <c r="I68" s="51"/>
      <c r="J68" s="55"/>
      <c r="K68" s="51"/>
      <c r="L68" s="53"/>
      <c r="M68" s="51"/>
      <c r="N68" s="53"/>
      <c r="O68" s="250">
        <v>1.25</v>
      </c>
      <c r="P68" s="287">
        <v>1</v>
      </c>
      <c r="Q68" s="18">
        <f t="shared" si="46"/>
        <v>1.25</v>
      </c>
      <c r="R68" s="92">
        <f t="shared" si="47"/>
        <v>1</v>
      </c>
      <c r="S68" s="18">
        <f t="shared" si="48"/>
        <v>1.25</v>
      </c>
      <c r="T68" s="51"/>
      <c r="U68" s="53"/>
      <c r="V68" s="51"/>
      <c r="W68" s="53"/>
      <c r="X68" s="250">
        <v>1.25</v>
      </c>
      <c r="Y68" s="312">
        <v>1</v>
      </c>
      <c r="Z68" s="18">
        <f t="shared" si="49"/>
        <v>1.25</v>
      </c>
      <c r="AA68" s="14">
        <f t="shared" si="50"/>
        <v>1</v>
      </c>
      <c r="AB68" s="18">
        <f t="shared" si="51"/>
        <v>1.25</v>
      </c>
    </row>
    <row r="69" spans="1:28" s="66" customFormat="1" ht="31.5">
      <c r="A69" s="8">
        <f t="shared" si="52"/>
        <v>2.2999999999999994</v>
      </c>
      <c r="B69" s="51" t="s">
        <v>87</v>
      </c>
      <c r="C69" s="52"/>
      <c r="D69" s="53"/>
      <c r="E69" s="54"/>
      <c r="F69" s="53"/>
      <c r="G69" s="8" t="e">
        <f t="shared" si="45"/>
        <v>#DIV/0!</v>
      </c>
      <c r="H69" s="18" t="e">
        <f t="shared" si="45"/>
        <v>#DIV/0!</v>
      </c>
      <c r="I69" s="51"/>
      <c r="J69" s="55"/>
      <c r="K69" s="51"/>
      <c r="L69" s="53"/>
      <c r="M69" s="51"/>
      <c r="N69" s="53"/>
      <c r="O69" s="250">
        <v>0.75</v>
      </c>
      <c r="P69" s="287">
        <v>1</v>
      </c>
      <c r="Q69" s="18">
        <f t="shared" si="46"/>
        <v>0.75</v>
      </c>
      <c r="R69" s="92">
        <f t="shared" si="47"/>
        <v>1</v>
      </c>
      <c r="S69" s="18">
        <f t="shared" si="48"/>
        <v>0.75</v>
      </c>
      <c r="T69" s="51"/>
      <c r="U69" s="53"/>
      <c r="V69" s="51"/>
      <c r="W69" s="53"/>
      <c r="X69" s="250">
        <v>0.75</v>
      </c>
      <c r="Y69" s="312">
        <v>1</v>
      </c>
      <c r="Z69" s="18">
        <f t="shared" si="49"/>
        <v>0.75</v>
      </c>
      <c r="AA69" s="14">
        <f t="shared" si="50"/>
        <v>1</v>
      </c>
      <c r="AB69" s="18">
        <f t="shared" si="51"/>
        <v>0.75</v>
      </c>
    </row>
    <row r="70" spans="1:28" s="66" customFormat="1" ht="31.5">
      <c r="A70" s="8">
        <f t="shared" si="52"/>
        <v>2.3099999999999992</v>
      </c>
      <c r="B70" s="51" t="s">
        <v>88</v>
      </c>
      <c r="C70" s="52"/>
      <c r="D70" s="53"/>
      <c r="E70" s="54"/>
      <c r="F70" s="53"/>
      <c r="G70" s="8" t="e">
        <f t="shared" si="45"/>
        <v>#DIV/0!</v>
      </c>
      <c r="H70" s="18" t="e">
        <f t="shared" si="45"/>
        <v>#DIV/0!</v>
      </c>
      <c r="I70" s="51"/>
      <c r="J70" s="55"/>
      <c r="K70" s="51"/>
      <c r="L70" s="53"/>
      <c r="M70" s="51"/>
      <c r="N70" s="53"/>
      <c r="O70" s="250">
        <v>0.75</v>
      </c>
      <c r="P70" s="287">
        <v>1</v>
      </c>
      <c r="Q70" s="18">
        <f t="shared" si="46"/>
        <v>0.75</v>
      </c>
      <c r="R70" s="92">
        <f t="shared" si="47"/>
        <v>1</v>
      </c>
      <c r="S70" s="18">
        <f t="shared" si="48"/>
        <v>0.75</v>
      </c>
      <c r="T70" s="51"/>
      <c r="U70" s="53"/>
      <c r="V70" s="51"/>
      <c r="W70" s="53"/>
      <c r="X70" s="250">
        <v>0.75</v>
      </c>
      <c r="Y70" s="312">
        <v>1</v>
      </c>
      <c r="Z70" s="18">
        <f t="shared" si="49"/>
        <v>0.75</v>
      </c>
      <c r="AA70" s="14">
        <f t="shared" si="50"/>
        <v>1</v>
      </c>
      <c r="AB70" s="18">
        <f t="shared" si="51"/>
        <v>0.75</v>
      </c>
    </row>
    <row r="71" spans="1:28" s="66" customFormat="1" ht="31.5">
      <c r="A71" s="8">
        <f t="shared" si="52"/>
        <v>2.319999999999999</v>
      </c>
      <c r="B71" s="51" t="s">
        <v>89</v>
      </c>
      <c r="C71" s="52"/>
      <c r="D71" s="53"/>
      <c r="E71" s="54"/>
      <c r="F71" s="53"/>
      <c r="G71" s="8" t="e">
        <f t="shared" si="45"/>
        <v>#DIV/0!</v>
      </c>
      <c r="H71" s="18" t="e">
        <f t="shared" si="45"/>
        <v>#DIV/0!</v>
      </c>
      <c r="I71" s="51"/>
      <c r="J71" s="55"/>
      <c r="K71" s="51"/>
      <c r="L71" s="53"/>
      <c r="M71" s="51"/>
      <c r="N71" s="53"/>
      <c r="O71" s="250">
        <v>0.2</v>
      </c>
      <c r="P71" s="287">
        <v>1</v>
      </c>
      <c r="Q71" s="18">
        <f t="shared" si="46"/>
        <v>0.2</v>
      </c>
      <c r="R71" s="92">
        <f t="shared" si="47"/>
        <v>1</v>
      </c>
      <c r="S71" s="18">
        <f t="shared" si="48"/>
        <v>0.2</v>
      </c>
      <c r="T71" s="51"/>
      <c r="U71" s="53"/>
      <c r="V71" s="51"/>
      <c r="W71" s="53"/>
      <c r="X71" s="250">
        <v>0.2</v>
      </c>
      <c r="Y71" s="312">
        <v>1</v>
      </c>
      <c r="Z71" s="18">
        <f t="shared" si="49"/>
        <v>0.2</v>
      </c>
      <c r="AA71" s="14">
        <f t="shared" si="50"/>
        <v>1</v>
      </c>
      <c r="AB71" s="18">
        <f t="shared" si="51"/>
        <v>0.2</v>
      </c>
    </row>
    <row r="72" spans="1:28" s="66" customFormat="1" ht="31.5">
      <c r="A72" s="8">
        <f t="shared" si="52"/>
        <v>2.3299999999999987</v>
      </c>
      <c r="B72" s="51" t="s">
        <v>90</v>
      </c>
      <c r="C72" s="52"/>
      <c r="D72" s="53"/>
      <c r="E72" s="54"/>
      <c r="F72" s="53"/>
      <c r="G72" s="8" t="e">
        <f t="shared" si="45"/>
        <v>#DIV/0!</v>
      </c>
      <c r="H72" s="18" t="e">
        <f t="shared" si="45"/>
        <v>#DIV/0!</v>
      </c>
      <c r="I72" s="51"/>
      <c r="J72" s="55"/>
      <c r="K72" s="51"/>
      <c r="L72" s="53"/>
      <c r="M72" s="51"/>
      <c r="N72" s="53"/>
      <c r="O72" s="250">
        <v>0.2</v>
      </c>
      <c r="P72" s="287">
        <v>1</v>
      </c>
      <c r="Q72" s="18">
        <f t="shared" si="46"/>
        <v>0.2</v>
      </c>
      <c r="R72" s="92">
        <f t="shared" si="47"/>
        <v>1</v>
      </c>
      <c r="S72" s="18">
        <f t="shared" si="48"/>
        <v>0.2</v>
      </c>
      <c r="T72" s="51"/>
      <c r="U72" s="53"/>
      <c r="V72" s="51"/>
      <c r="W72" s="53"/>
      <c r="X72" s="250">
        <v>0.2</v>
      </c>
      <c r="Y72" s="312">
        <v>1</v>
      </c>
      <c r="Z72" s="18">
        <f t="shared" si="49"/>
        <v>0.2</v>
      </c>
      <c r="AA72" s="14">
        <f t="shared" si="50"/>
        <v>1</v>
      </c>
      <c r="AB72" s="18">
        <f t="shared" si="51"/>
        <v>0.2</v>
      </c>
    </row>
    <row r="73" spans="1:28" s="66" customFormat="1" ht="31.5">
      <c r="A73" s="8">
        <f t="shared" si="52"/>
        <v>2.3399999999999985</v>
      </c>
      <c r="B73" s="51" t="s">
        <v>91</v>
      </c>
      <c r="C73" s="52"/>
      <c r="D73" s="53"/>
      <c r="E73" s="54"/>
      <c r="F73" s="53"/>
      <c r="G73" s="8" t="e">
        <f t="shared" si="45"/>
        <v>#DIV/0!</v>
      </c>
      <c r="H73" s="18" t="e">
        <f t="shared" si="45"/>
        <v>#DIV/0!</v>
      </c>
      <c r="I73" s="51"/>
      <c r="J73" s="55"/>
      <c r="K73" s="51"/>
      <c r="L73" s="53"/>
      <c r="M73" s="51"/>
      <c r="N73" s="53"/>
      <c r="O73" s="250">
        <v>6</v>
      </c>
      <c r="P73" s="287">
        <v>1</v>
      </c>
      <c r="Q73" s="18">
        <f t="shared" si="46"/>
        <v>6</v>
      </c>
      <c r="R73" s="92">
        <f t="shared" si="47"/>
        <v>1</v>
      </c>
      <c r="S73" s="18">
        <f t="shared" si="48"/>
        <v>6</v>
      </c>
      <c r="T73" s="51"/>
      <c r="U73" s="53"/>
      <c r="V73" s="51"/>
      <c r="W73" s="53"/>
      <c r="X73" s="250">
        <v>6</v>
      </c>
      <c r="Y73" s="312">
        <v>1</v>
      </c>
      <c r="Z73" s="18">
        <f t="shared" si="49"/>
        <v>6</v>
      </c>
      <c r="AA73" s="14">
        <f t="shared" si="50"/>
        <v>1</v>
      </c>
      <c r="AB73" s="18">
        <f t="shared" si="51"/>
        <v>6</v>
      </c>
    </row>
    <row r="74" spans="1:28" s="66" customFormat="1" ht="31.5">
      <c r="A74" s="8">
        <f t="shared" si="52"/>
        <v>2.3499999999999983</v>
      </c>
      <c r="B74" s="51" t="s">
        <v>92</v>
      </c>
      <c r="C74" s="52"/>
      <c r="D74" s="53"/>
      <c r="E74" s="54"/>
      <c r="F74" s="53"/>
      <c r="G74" s="8" t="e">
        <f t="shared" si="45"/>
        <v>#DIV/0!</v>
      </c>
      <c r="H74" s="18" t="e">
        <f t="shared" si="45"/>
        <v>#DIV/0!</v>
      </c>
      <c r="I74" s="51"/>
      <c r="J74" s="55"/>
      <c r="K74" s="51"/>
      <c r="L74" s="53"/>
      <c r="M74" s="51"/>
      <c r="N74" s="53"/>
      <c r="O74" s="250">
        <v>0.5</v>
      </c>
      <c r="P74" s="287">
        <v>1</v>
      </c>
      <c r="Q74" s="18">
        <f t="shared" si="46"/>
        <v>0.5</v>
      </c>
      <c r="R74" s="92">
        <f t="shared" si="47"/>
        <v>1</v>
      </c>
      <c r="S74" s="18">
        <f t="shared" si="48"/>
        <v>0.5</v>
      </c>
      <c r="T74" s="51"/>
      <c r="U74" s="53"/>
      <c r="V74" s="51"/>
      <c r="W74" s="53"/>
      <c r="X74" s="250">
        <v>0.5</v>
      </c>
      <c r="Y74" s="312">
        <v>1</v>
      </c>
      <c r="Z74" s="18">
        <f t="shared" si="49"/>
        <v>0.5</v>
      </c>
      <c r="AA74" s="14">
        <f t="shared" si="50"/>
        <v>1</v>
      </c>
      <c r="AB74" s="18">
        <f t="shared" si="51"/>
        <v>0.5</v>
      </c>
    </row>
    <row r="75" spans="1:28" s="66" customFormat="1" ht="31.5">
      <c r="A75" s="8">
        <f t="shared" si="52"/>
        <v>2.3599999999999981</v>
      </c>
      <c r="B75" s="51" t="s">
        <v>93</v>
      </c>
      <c r="C75" s="52"/>
      <c r="D75" s="53"/>
      <c r="E75" s="54"/>
      <c r="F75" s="53"/>
      <c r="G75" s="8" t="e">
        <f t="shared" si="45"/>
        <v>#DIV/0!</v>
      </c>
      <c r="H75" s="18" t="e">
        <f t="shared" si="45"/>
        <v>#DIV/0!</v>
      </c>
      <c r="I75" s="51"/>
      <c r="J75" s="55"/>
      <c r="K75" s="51"/>
      <c r="L75" s="53"/>
      <c r="M75" s="51"/>
      <c r="N75" s="53"/>
      <c r="O75" s="250">
        <v>0.2</v>
      </c>
      <c r="P75" s="287">
        <v>1</v>
      </c>
      <c r="Q75" s="18">
        <f t="shared" si="46"/>
        <v>0.2</v>
      </c>
      <c r="R75" s="92">
        <f t="shared" si="47"/>
        <v>1</v>
      </c>
      <c r="S75" s="18">
        <f t="shared" si="48"/>
        <v>0.2</v>
      </c>
      <c r="T75" s="51"/>
      <c r="U75" s="53"/>
      <c r="V75" s="51"/>
      <c r="W75" s="53"/>
      <c r="X75" s="250">
        <v>0.2</v>
      </c>
      <c r="Y75" s="312">
        <v>1</v>
      </c>
      <c r="Z75" s="18">
        <f t="shared" si="49"/>
        <v>0.2</v>
      </c>
      <c r="AA75" s="14">
        <f t="shared" si="50"/>
        <v>1</v>
      </c>
      <c r="AB75" s="18">
        <f t="shared" si="51"/>
        <v>0.2</v>
      </c>
    </row>
    <row r="76" spans="1:28" s="50" customFormat="1">
      <c r="A76" s="46"/>
      <c r="B76" s="82" t="s">
        <v>65</v>
      </c>
      <c r="C76" s="83">
        <f>SUM(C54:C75)</f>
        <v>0</v>
      </c>
      <c r="D76" s="84">
        <f>SUM(D54:D75)</f>
        <v>0</v>
      </c>
      <c r="E76" s="83">
        <f>SUM(E54:E75)</f>
        <v>0</v>
      </c>
      <c r="F76" s="84">
        <f>SUM(F54:F75)</f>
        <v>0</v>
      </c>
      <c r="G76" s="82"/>
      <c r="H76" s="82"/>
      <c r="I76" s="83">
        <f t="shared" ref="I76:L76" si="53">SUM(I54:I75)</f>
        <v>0</v>
      </c>
      <c r="J76" s="84">
        <f t="shared" si="53"/>
        <v>0</v>
      </c>
      <c r="K76" s="83">
        <f t="shared" si="53"/>
        <v>0</v>
      </c>
      <c r="L76" s="84">
        <f t="shared" si="53"/>
        <v>0</v>
      </c>
      <c r="M76" s="85">
        <f t="shared" ref="M76:N76" si="54">SUM(M54:M75)</f>
        <v>0</v>
      </c>
      <c r="N76" s="84">
        <f t="shared" si="54"/>
        <v>0</v>
      </c>
      <c r="O76" s="88"/>
      <c r="P76" s="276">
        <f t="shared" ref="P76:U76" si="55">SUM(P54:P75)</f>
        <v>19</v>
      </c>
      <c r="Q76" s="84">
        <f t="shared" si="55"/>
        <v>50.350000000000009</v>
      </c>
      <c r="R76" s="276">
        <f t="shared" si="55"/>
        <v>19</v>
      </c>
      <c r="S76" s="84">
        <f t="shared" si="55"/>
        <v>50.350000000000009</v>
      </c>
      <c r="T76" s="83">
        <f t="shared" si="55"/>
        <v>0</v>
      </c>
      <c r="U76" s="84">
        <f t="shared" si="55"/>
        <v>0</v>
      </c>
      <c r="V76" s="85">
        <f t="shared" ref="V76:W76" si="56">SUM(V54:V75)</f>
        <v>0</v>
      </c>
      <c r="W76" s="84">
        <f t="shared" si="56"/>
        <v>0</v>
      </c>
      <c r="X76" s="88"/>
      <c r="Y76" s="276">
        <f t="shared" ref="Y76:AB76" si="57">SUM(Y54:Y75)</f>
        <v>19</v>
      </c>
      <c r="Z76" s="84">
        <f t="shared" si="57"/>
        <v>50.350000000000009</v>
      </c>
      <c r="AA76" s="276">
        <f t="shared" si="57"/>
        <v>19</v>
      </c>
      <c r="AB76" s="84">
        <f t="shared" si="57"/>
        <v>50.350000000000009</v>
      </c>
    </row>
    <row r="77" spans="1:28" s="50" customFormat="1">
      <c r="A77" s="46"/>
      <c r="B77" s="86" t="s">
        <v>94</v>
      </c>
      <c r="C77" s="83">
        <f>C52+C76</f>
        <v>0</v>
      </c>
      <c r="D77" s="84">
        <f>D52+D76</f>
        <v>0</v>
      </c>
      <c r="E77" s="83">
        <f>E52+E76</f>
        <v>0</v>
      </c>
      <c r="F77" s="84">
        <f>F52+F76</f>
        <v>0</v>
      </c>
      <c r="G77" s="86"/>
      <c r="H77" s="86"/>
      <c r="I77" s="83">
        <f t="shared" ref="I77:L77" si="58">I52+I76</f>
        <v>0</v>
      </c>
      <c r="J77" s="84">
        <f t="shared" si="58"/>
        <v>0</v>
      </c>
      <c r="K77" s="83">
        <f t="shared" si="58"/>
        <v>0</v>
      </c>
      <c r="L77" s="84">
        <f t="shared" si="58"/>
        <v>0</v>
      </c>
      <c r="M77" s="85">
        <f t="shared" ref="M77:N77" si="59">M52+M76</f>
        <v>0</v>
      </c>
      <c r="N77" s="84">
        <f t="shared" si="59"/>
        <v>0</v>
      </c>
      <c r="O77" s="88"/>
      <c r="P77" s="276">
        <f t="shared" ref="P77:U77" si="60">P52+P76</f>
        <v>22</v>
      </c>
      <c r="Q77" s="84">
        <f t="shared" si="60"/>
        <v>57.600000000000009</v>
      </c>
      <c r="R77" s="276">
        <f t="shared" si="60"/>
        <v>22</v>
      </c>
      <c r="S77" s="84">
        <f t="shared" si="60"/>
        <v>57.600000000000009</v>
      </c>
      <c r="T77" s="83">
        <f t="shared" si="60"/>
        <v>0</v>
      </c>
      <c r="U77" s="84">
        <f t="shared" si="60"/>
        <v>0</v>
      </c>
      <c r="V77" s="85">
        <f t="shared" ref="V77:W77" si="61">V52+V76</f>
        <v>0</v>
      </c>
      <c r="W77" s="84">
        <f t="shared" si="61"/>
        <v>0</v>
      </c>
      <c r="X77" s="88"/>
      <c r="Y77" s="276">
        <f t="shared" ref="Y77:AB77" si="62">Y52+Y76</f>
        <v>22</v>
      </c>
      <c r="Z77" s="84">
        <f t="shared" si="62"/>
        <v>57.600000000000009</v>
      </c>
      <c r="AA77" s="276">
        <f t="shared" si="62"/>
        <v>22</v>
      </c>
      <c r="AB77" s="84">
        <f t="shared" si="62"/>
        <v>57.600000000000009</v>
      </c>
    </row>
    <row r="78" spans="1:28" s="50" customFormat="1">
      <c r="A78" s="46"/>
      <c r="B78" s="89" t="s">
        <v>95</v>
      </c>
      <c r="C78" s="83">
        <f>C45+C77</f>
        <v>0</v>
      </c>
      <c r="D78" s="84">
        <f>D45+D77</f>
        <v>0</v>
      </c>
      <c r="E78" s="83">
        <f>E45+E77</f>
        <v>0</v>
      </c>
      <c r="F78" s="84">
        <f>F45+F77</f>
        <v>0</v>
      </c>
      <c r="G78" s="89"/>
      <c r="H78" s="89"/>
      <c r="I78" s="83">
        <f t="shared" ref="I78:L78" si="63">I45+I77</f>
        <v>0</v>
      </c>
      <c r="J78" s="84">
        <f t="shared" si="63"/>
        <v>0</v>
      </c>
      <c r="K78" s="83">
        <f t="shared" si="63"/>
        <v>0</v>
      </c>
      <c r="L78" s="84">
        <f t="shared" si="63"/>
        <v>0</v>
      </c>
      <c r="M78" s="85">
        <f t="shared" ref="M78:N78" si="64">M45+M77</f>
        <v>0</v>
      </c>
      <c r="N78" s="84">
        <f t="shared" si="64"/>
        <v>0</v>
      </c>
      <c r="O78" s="88"/>
      <c r="P78" s="276">
        <f t="shared" ref="P78:U78" si="65">P45+P77</f>
        <v>22</v>
      </c>
      <c r="Q78" s="84">
        <f t="shared" si="65"/>
        <v>57.600000000000009</v>
      </c>
      <c r="R78" s="276">
        <f t="shared" si="65"/>
        <v>22</v>
      </c>
      <c r="S78" s="84">
        <f t="shared" si="65"/>
        <v>57.600000000000009</v>
      </c>
      <c r="T78" s="83">
        <f t="shared" si="65"/>
        <v>0</v>
      </c>
      <c r="U78" s="84">
        <f t="shared" si="65"/>
        <v>0</v>
      </c>
      <c r="V78" s="85">
        <f t="shared" ref="V78:W78" si="66">V45+V77</f>
        <v>0</v>
      </c>
      <c r="W78" s="84">
        <f t="shared" si="66"/>
        <v>0</v>
      </c>
      <c r="X78" s="88"/>
      <c r="Y78" s="276">
        <f t="shared" ref="Y78:AB78" si="67">Y45+Y77</f>
        <v>22</v>
      </c>
      <c r="Z78" s="84">
        <f t="shared" si="67"/>
        <v>57.600000000000009</v>
      </c>
      <c r="AA78" s="276">
        <f t="shared" si="67"/>
        <v>22</v>
      </c>
      <c r="AB78" s="84">
        <f t="shared" si="67"/>
        <v>57.600000000000009</v>
      </c>
    </row>
    <row r="79" spans="1:28" s="66" customFormat="1" ht="31.5">
      <c r="A79" s="14">
        <v>3</v>
      </c>
      <c r="B79" s="30" t="s">
        <v>96</v>
      </c>
      <c r="C79" s="33"/>
      <c r="D79" s="32"/>
      <c r="E79" s="33"/>
      <c r="F79" s="32"/>
      <c r="G79" s="30"/>
      <c r="H79" s="30"/>
      <c r="I79" s="30"/>
      <c r="J79" s="34"/>
      <c r="K79" s="30"/>
      <c r="L79" s="32"/>
      <c r="M79" s="30"/>
      <c r="N79" s="32"/>
      <c r="O79" s="247"/>
      <c r="P79" s="275"/>
      <c r="Q79" s="32"/>
      <c r="R79" s="275"/>
      <c r="S79" s="32"/>
      <c r="T79" s="30"/>
      <c r="U79" s="32"/>
      <c r="V79" s="30"/>
      <c r="W79" s="32"/>
      <c r="X79" s="247"/>
      <c r="Y79" s="319"/>
      <c r="Z79" s="32"/>
      <c r="AA79" s="319"/>
      <c r="AB79" s="32"/>
    </row>
    <row r="80" spans="1:28" s="66" customFormat="1">
      <c r="A80" s="91" t="s">
        <v>97</v>
      </c>
      <c r="B80" s="30" t="s">
        <v>29</v>
      </c>
      <c r="C80" s="33"/>
      <c r="D80" s="32"/>
      <c r="E80" s="33"/>
      <c r="F80" s="32"/>
      <c r="G80" s="30"/>
      <c r="H80" s="30"/>
      <c r="I80" s="30"/>
      <c r="J80" s="34"/>
      <c r="K80" s="30"/>
      <c r="L80" s="32"/>
      <c r="M80" s="30"/>
      <c r="N80" s="32"/>
      <c r="O80" s="247"/>
      <c r="P80" s="275"/>
      <c r="Q80" s="18">
        <f t="shared" ref="Q80:Q81" si="68">P80*O80</f>
        <v>0</v>
      </c>
      <c r="R80" s="92">
        <f t="shared" ref="R80:R85" si="69">P80</f>
        <v>0</v>
      </c>
      <c r="S80" s="18">
        <f t="shared" ref="S80:S81" si="70">Q80</f>
        <v>0</v>
      </c>
      <c r="T80" s="30"/>
      <c r="U80" s="32"/>
      <c r="V80" s="30"/>
      <c r="W80" s="32"/>
      <c r="X80" s="247"/>
      <c r="Y80" s="319"/>
      <c r="Z80" s="18">
        <f t="shared" ref="Z80:Z81" si="71">Y80*X80</f>
        <v>0</v>
      </c>
      <c r="AA80" s="14">
        <f t="shared" ref="AA80:AA85" si="72">Y80</f>
        <v>0</v>
      </c>
      <c r="AB80" s="18">
        <f t="shared" ref="AB80:AB81" si="73">Z80</f>
        <v>0</v>
      </c>
    </row>
    <row r="81" spans="1:28" s="66" customFormat="1">
      <c r="A81" s="8"/>
      <c r="B81" s="40" t="s">
        <v>30</v>
      </c>
      <c r="C81" s="43"/>
      <c r="D81" s="42"/>
      <c r="E81" s="43"/>
      <c r="F81" s="42"/>
      <c r="G81" s="40"/>
      <c r="H81" s="40"/>
      <c r="I81" s="40"/>
      <c r="J81" s="44"/>
      <c r="K81" s="40"/>
      <c r="L81" s="42"/>
      <c r="M81" s="40"/>
      <c r="N81" s="42"/>
      <c r="O81" s="45"/>
      <c r="P81" s="285"/>
      <c r="Q81" s="18">
        <f t="shared" si="68"/>
        <v>0</v>
      </c>
      <c r="R81" s="92">
        <f t="shared" si="69"/>
        <v>0</v>
      </c>
      <c r="S81" s="18">
        <f t="shared" si="70"/>
        <v>0</v>
      </c>
      <c r="T81" s="40"/>
      <c r="U81" s="42"/>
      <c r="V81" s="40"/>
      <c r="W81" s="42"/>
      <c r="X81" s="45"/>
      <c r="Y81" s="317"/>
      <c r="Z81" s="18">
        <f t="shared" si="71"/>
        <v>0</v>
      </c>
      <c r="AA81" s="14">
        <f t="shared" si="72"/>
        <v>0</v>
      </c>
      <c r="AB81" s="18">
        <f t="shared" si="73"/>
        <v>0</v>
      </c>
    </row>
    <row r="82" spans="1:28" s="66" customFormat="1">
      <c r="A82" s="8">
        <v>3.01</v>
      </c>
      <c r="B82" s="22" t="s">
        <v>31</v>
      </c>
      <c r="C82" s="17"/>
      <c r="D82" s="18"/>
      <c r="E82" s="19"/>
      <c r="F82" s="18"/>
      <c r="G82" s="8" t="e">
        <f t="shared" ref="G82:H85" si="74">E82/C82*100</f>
        <v>#DIV/0!</v>
      </c>
      <c r="H82" s="18" t="e">
        <f t="shared" si="74"/>
        <v>#DIV/0!</v>
      </c>
      <c r="I82" s="22"/>
      <c r="J82" s="23"/>
      <c r="K82" s="22"/>
      <c r="L82" s="18"/>
      <c r="M82" s="22"/>
      <c r="N82" s="18"/>
      <c r="O82" s="21">
        <v>2</v>
      </c>
      <c r="P82" s="92"/>
      <c r="Q82" s="18">
        <f t="shared" ref="Q82:Q85" si="75">O82*P82</f>
        <v>0</v>
      </c>
      <c r="R82" s="92">
        <f t="shared" si="69"/>
        <v>0</v>
      </c>
      <c r="S82" s="18">
        <f t="shared" ref="S82:S85" si="76">L82+Q82</f>
        <v>0</v>
      </c>
      <c r="T82" s="22"/>
      <c r="U82" s="18"/>
      <c r="V82" s="22"/>
      <c r="W82" s="18"/>
      <c r="X82" s="21">
        <v>2</v>
      </c>
      <c r="Y82" s="14"/>
      <c r="Z82" s="18">
        <f t="shared" ref="Z82:Z85" si="77">X82*Y82</f>
        <v>0</v>
      </c>
      <c r="AA82" s="14">
        <f t="shared" si="72"/>
        <v>0</v>
      </c>
      <c r="AB82" s="18">
        <f t="shared" ref="AB82:AB85" si="78">U82+Z82</f>
        <v>0</v>
      </c>
    </row>
    <row r="83" spans="1:28" s="66" customFormat="1">
      <c r="A83" s="8">
        <f>+A82+0.01</f>
        <v>3.0199999999999996</v>
      </c>
      <c r="B83" s="22" t="s">
        <v>32</v>
      </c>
      <c r="C83" s="17"/>
      <c r="D83" s="18"/>
      <c r="E83" s="19"/>
      <c r="F83" s="18"/>
      <c r="G83" s="8" t="e">
        <f t="shared" si="74"/>
        <v>#DIV/0!</v>
      </c>
      <c r="H83" s="18" t="e">
        <f t="shared" si="74"/>
        <v>#DIV/0!</v>
      </c>
      <c r="I83" s="22"/>
      <c r="J83" s="23"/>
      <c r="K83" s="22"/>
      <c r="L83" s="18"/>
      <c r="M83" s="22"/>
      <c r="N83" s="18"/>
      <c r="O83" s="21">
        <v>3</v>
      </c>
      <c r="P83" s="92"/>
      <c r="Q83" s="18">
        <f t="shared" si="75"/>
        <v>0</v>
      </c>
      <c r="R83" s="92">
        <f t="shared" si="69"/>
        <v>0</v>
      </c>
      <c r="S83" s="18">
        <f t="shared" si="76"/>
        <v>0</v>
      </c>
      <c r="T83" s="22"/>
      <c r="U83" s="18"/>
      <c r="V83" s="22"/>
      <c r="W83" s="18"/>
      <c r="X83" s="21">
        <v>3</v>
      </c>
      <c r="Y83" s="14"/>
      <c r="Z83" s="18">
        <f t="shared" si="77"/>
        <v>0</v>
      </c>
      <c r="AA83" s="14">
        <f t="shared" si="72"/>
        <v>0</v>
      </c>
      <c r="AB83" s="18">
        <f t="shared" si="78"/>
        <v>0</v>
      </c>
    </row>
    <row r="84" spans="1:28" s="66" customFormat="1">
      <c r="A84" s="8">
        <f>+A83+0.01</f>
        <v>3.0299999999999994</v>
      </c>
      <c r="B84" s="22" t="s">
        <v>33</v>
      </c>
      <c r="C84" s="17"/>
      <c r="D84" s="18"/>
      <c r="E84" s="19"/>
      <c r="F84" s="18"/>
      <c r="G84" s="8" t="e">
        <f t="shared" si="74"/>
        <v>#DIV/0!</v>
      </c>
      <c r="H84" s="18" t="e">
        <f t="shared" si="74"/>
        <v>#DIV/0!</v>
      </c>
      <c r="I84" s="22"/>
      <c r="J84" s="23"/>
      <c r="K84" s="22"/>
      <c r="L84" s="18"/>
      <c r="M84" s="22"/>
      <c r="N84" s="18"/>
      <c r="O84" s="21">
        <v>0.375</v>
      </c>
      <c r="P84" s="92"/>
      <c r="Q84" s="18">
        <f t="shared" si="75"/>
        <v>0</v>
      </c>
      <c r="R84" s="92">
        <f t="shared" si="69"/>
        <v>0</v>
      </c>
      <c r="S84" s="18">
        <f t="shared" si="76"/>
        <v>0</v>
      </c>
      <c r="T84" s="22"/>
      <c r="U84" s="18"/>
      <c r="V84" s="22"/>
      <c r="W84" s="18"/>
      <c r="X84" s="21">
        <v>0.375</v>
      </c>
      <c r="Y84" s="14"/>
      <c r="Z84" s="18">
        <f t="shared" si="77"/>
        <v>0</v>
      </c>
      <c r="AA84" s="14">
        <f t="shared" si="72"/>
        <v>0</v>
      </c>
      <c r="AB84" s="18">
        <f t="shared" si="78"/>
        <v>0</v>
      </c>
    </row>
    <row r="85" spans="1:28" s="66" customFormat="1">
      <c r="A85" s="8">
        <f>+A84+0.01</f>
        <v>3.0399999999999991</v>
      </c>
      <c r="B85" s="22" t="s">
        <v>34</v>
      </c>
      <c r="C85" s="17"/>
      <c r="D85" s="18"/>
      <c r="E85" s="19"/>
      <c r="F85" s="18"/>
      <c r="G85" s="8" t="e">
        <f t="shared" si="74"/>
        <v>#DIV/0!</v>
      </c>
      <c r="H85" s="18" t="e">
        <f t="shared" si="74"/>
        <v>#DIV/0!</v>
      </c>
      <c r="I85" s="22"/>
      <c r="J85" s="23"/>
      <c r="K85" s="92"/>
      <c r="L85" s="18"/>
      <c r="M85" s="22"/>
      <c r="N85" s="18"/>
      <c r="O85" s="21"/>
      <c r="P85" s="92"/>
      <c r="Q85" s="18">
        <f t="shared" si="75"/>
        <v>0</v>
      </c>
      <c r="R85" s="92">
        <f t="shared" si="69"/>
        <v>0</v>
      </c>
      <c r="S85" s="18">
        <f t="shared" si="76"/>
        <v>0</v>
      </c>
      <c r="T85" s="92"/>
      <c r="U85" s="18"/>
      <c r="V85" s="22"/>
      <c r="W85" s="18"/>
      <c r="X85" s="21"/>
      <c r="Y85" s="14"/>
      <c r="Z85" s="18">
        <f t="shared" si="77"/>
        <v>0</v>
      </c>
      <c r="AA85" s="14">
        <f t="shared" si="72"/>
        <v>0</v>
      </c>
      <c r="AB85" s="18">
        <f t="shared" si="78"/>
        <v>0</v>
      </c>
    </row>
    <row r="86" spans="1:28" s="50" customFormat="1">
      <c r="A86" s="46"/>
      <c r="B86" s="47" t="s">
        <v>35</v>
      </c>
      <c r="C86" s="48">
        <f>SUM(C82:C85)</f>
        <v>0</v>
      </c>
      <c r="D86" s="49">
        <f>SUM(D82:D85)</f>
        <v>0</v>
      </c>
      <c r="E86" s="48">
        <f>SUM(E82:E85)</f>
        <v>0</v>
      </c>
      <c r="F86" s="49">
        <f>SUM(F82:F85)</f>
        <v>0</v>
      </c>
      <c r="G86" s="47"/>
      <c r="H86" s="47"/>
      <c r="I86" s="48">
        <f t="shared" ref="I86:L86" si="79">SUM(I82:I85)</f>
        <v>0</v>
      </c>
      <c r="J86" s="49">
        <f t="shared" si="79"/>
        <v>0</v>
      </c>
      <c r="K86" s="48">
        <f t="shared" si="79"/>
        <v>0</v>
      </c>
      <c r="L86" s="49">
        <f t="shared" si="79"/>
        <v>0</v>
      </c>
      <c r="M86" s="93">
        <f t="shared" ref="M86:N86" si="80">SUM(M82:M85)</f>
        <v>0</v>
      </c>
      <c r="N86" s="49">
        <f t="shared" si="80"/>
        <v>0</v>
      </c>
      <c r="O86" s="249"/>
      <c r="P86" s="286">
        <f t="shared" ref="P86:U86" si="81">SUM(P82:P85)</f>
        <v>0</v>
      </c>
      <c r="Q86" s="49">
        <f t="shared" si="81"/>
        <v>0</v>
      </c>
      <c r="R86" s="286">
        <f t="shared" si="81"/>
        <v>0</v>
      </c>
      <c r="S86" s="49">
        <f t="shared" si="81"/>
        <v>0</v>
      </c>
      <c r="T86" s="48">
        <f t="shared" si="81"/>
        <v>0</v>
      </c>
      <c r="U86" s="49">
        <f t="shared" si="81"/>
        <v>0</v>
      </c>
      <c r="V86" s="93">
        <f t="shared" ref="V86:W86" si="82">SUM(V82:V85)</f>
        <v>0</v>
      </c>
      <c r="W86" s="49">
        <f t="shared" si="82"/>
        <v>0</v>
      </c>
      <c r="X86" s="249"/>
      <c r="Y86" s="286">
        <f t="shared" ref="Y86:AB86" si="83">SUM(Y82:Y85)</f>
        <v>0</v>
      </c>
      <c r="Z86" s="49">
        <f t="shared" si="83"/>
        <v>0</v>
      </c>
      <c r="AA86" s="286">
        <f t="shared" si="83"/>
        <v>0</v>
      </c>
      <c r="AB86" s="49">
        <f t="shared" si="83"/>
        <v>0</v>
      </c>
    </row>
    <row r="87" spans="1:28" s="66" customFormat="1">
      <c r="A87" s="8"/>
      <c r="B87" s="40" t="s">
        <v>36</v>
      </c>
      <c r="C87" s="43"/>
      <c r="D87" s="42"/>
      <c r="E87" s="43"/>
      <c r="F87" s="42"/>
      <c r="G87" s="40"/>
      <c r="H87" s="40"/>
      <c r="I87" s="40"/>
      <c r="J87" s="44"/>
      <c r="K87" s="40"/>
      <c r="L87" s="42"/>
      <c r="M87" s="40"/>
      <c r="N87" s="42"/>
      <c r="O87" s="45"/>
      <c r="P87" s="285"/>
      <c r="Q87" s="42"/>
      <c r="R87" s="285"/>
      <c r="S87" s="42"/>
      <c r="T87" s="40"/>
      <c r="U87" s="42"/>
      <c r="V87" s="40"/>
      <c r="W87" s="42"/>
      <c r="X87" s="45"/>
      <c r="Y87" s="317"/>
      <c r="Z87" s="42"/>
      <c r="AA87" s="317"/>
      <c r="AB87" s="42"/>
    </row>
    <row r="88" spans="1:28" s="66" customFormat="1" ht="31.5">
      <c r="A88" s="8">
        <v>3.05</v>
      </c>
      <c r="B88" s="51" t="s">
        <v>37</v>
      </c>
      <c r="C88" s="94"/>
      <c r="D88" s="95"/>
      <c r="E88" s="96"/>
      <c r="F88" s="95"/>
      <c r="G88" s="8" t="e">
        <f t="shared" ref="G88:H108" si="84">E88/C88*100</f>
        <v>#DIV/0!</v>
      </c>
      <c r="H88" s="18" t="e">
        <f t="shared" si="84"/>
        <v>#DIV/0!</v>
      </c>
      <c r="I88" s="97"/>
      <c r="J88" s="98"/>
      <c r="K88" s="97"/>
      <c r="L88" s="95"/>
      <c r="M88" s="97"/>
      <c r="N88" s="95"/>
      <c r="O88" s="255">
        <v>9</v>
      </c>
      <c r="P88" s="292"/>
      <c r="Q88" s="18">
        <f t="shared" ref="Q88:Q108" si="85">O88*P88</f>
        <v>0</v>
      </c>
      <c r="R88" s="92">
        <f t="shared" ref="R88:R108" si="86">P88</f>
        <v>0</v>
      </c>
      <c r="S88" s="18">
        <f t="shared" ref="S88:S108" si="87">L88+Q88</f>
        <v>0</v>
      </c>
      <c r="T88" s="97"/>
      <c r="U88" s="95"/>
      <c r="V88" s="97"/>
      <c r="W88" s="95"/>
      <c r="X88" s="255">
        <v>9</v>
      </c>
      <c r="Y88" s="327"/>
      <c r="Z88" s="18">
        <f t="shared" ref="Z88:Z108" si="88">X88*Y88</f>
        <v>0</v>
      </c>
      <c r="AA88" s="14">
        <f t="shared" ref="AA88:AA108" si="89">Y88</f>
        <v>0</v>
      </c>
      <c r="AB88" s="18">
        <f t="shared" ref="AB88:AB108" si="90">U88+Z88</f>
        <v>0</v>
      </c>
    </row>
    <row r="89" spans="1:28" s="66" customFormat="1">
      <c r="A89" s="8">
        <f>+A88+0.01</f>
        <v>3.0599999999999996</v>
      </c>
      <c r="B89" s="51" t="s">
        <v>38</v>
      </c>
      <c r="C89" s="94"/>
      <c r="D89" s="95"/>
      <c r="E89" s="96"/>
      <c r="F89" s="95"/>
      <c r="G89" s="8" t="e">
        <f t="shared" si="84"/>
        <v>#DIV/0!</v>
      </c>
      <c r="H89" s="18" t="e">
        <f t="shared" si="84"/>
        <v>#DIV/0!</v>
      </c>
      <c r="I89" s="97"/>
      <c r="J89" s="98"/>
      <c r="K89" s="97"/>
      <c r="L89" s="95"/>
      <c r="M89" s="97"/>
      <c r="N89" s="95"/>
      <c r="O89" s="255">
        <v>0.6</v>
      </c>
      <c r="P89" s="292"/>
      <c r="Q89" s="18">
        <f t="shared" si="85"/>
        <v>0</v>
      </c>
      <c r="R89" s="92">
        <f t="shared" si="86"/>
        <v>0</v>
      </c>
      <c r="S89" s="18">
        <f t="shared" si="87"/>
        <v>0</v>
      </c>
      <c r="T89" s="97"/>
      <c r="U89" s="95"/>
      <c r="V89" s="97"/>
      <c r="W89" s="95"/>
      <c r="X89" s="255">
        <v>0.6</v>
      </c>
      <c r="Y89" s="327"/>
      <c r="Z89" s="18">
        <f t="shared" si="88"/>
        <v>0</v>
      </c>
      <c r="AA89" s="14">
        <f t="shared" si="89"/>
        <v>0</v>
      </c>
      <c r="AB89" s="18">
        <f t="shared" si="90"/>
        <v>0</v>
      </c>
    </row>
    <row r="90" spans="1:28" s="66" customFormat="1" ht="47.25">
      <c r="A90" s="8">
        <f>+A89+0.01</f>
        <v>3.0699999999999994</v>
      </c>
      <c r="B90" s="51" t="s">
        <v>39</v>
      </c>
      <c r="C90" s="94"/>
      <c r="D90" s="95"/>
      <c r="E90" s="96"/>
      <c r="F90" s="95"/>
      <c r="G90" s="8" t="e">
        <f t="shared" si="84"/>
        <v>#DIV/0!</v>
      </c>
      <c r="H90" s="18" t="e">
        <f t="shared" si="84"/>
        <v>#DIV/0!</v>
      </c>
      <c r="I90" s="97"/>
      <c r="J90" s="98"/>
      <c r="K90" s="97"/>
      <c r="L90" s="95"/>
      <c r="M90" s="97"/>
      <c r="N90" s="95"/>
      <c r="O90" s="255">
        <v>0.5</v>
      </c>
      <c r="P90" s="292"/>
      <c r="Q90" s="18">
        <f t="shared" si="85"/>
        <v>0</v>
      </c>
      <c r="R90" s="92">
        <f t="shared" si="86"/>
        <v>0</v>
      </c>
      <c r="S90" s="18">
        <f t="shared" si="87"/>
        <v>0</v>
      </c>
      <c r="T90" s="97"/>
      <c r="U90" s="95"/>
      <c r="V90" s="97"/>
      <c r="W90" s="95"/>
      <c r="X90" s="255">
        <v>0.5</v>
      </c>
      <c r="Y90" s="327"/>
      <c r="Z90" s="18">
        <f t="shared" si="88"/>
        <v>0</v>
      </c>
      <c r="AA90" s="14">
        <f t="shared" si="89"/>
        <v>0</v>
      </c>
      <c r="AB90" s="18">
        <f t="shared" si="90"/>
        <v>0</v>
      </c>
    </row>
    <row r="91" spans="1:28" s="66" customFormat="1">
      <c r="A91" s="8"/>
      <c r="B91" s="51" t="s">
        <v>40</v>
      </c>
      <c r="C91" s="94"/>
      <c r="D91" s="95"/>
      <c r="E91" s="96"/>
      <c r="F91" s="95"/>
      <c r="G91" s="8" t="e">
        <f t="shared" si="84"/>
        <v>#DIV/0!</v>
      </c>
      <c r="H91" s="18" t="e">
        <f t="shared" si="84"/>
        <v>#DIV/0!</v>
      </c>
      <c r="I91" s="97"/>
      <c r="J91" s="98"/>
      <c r="K91" s="97"/>
      <c r="L91" s="95"/>
      <c r="M91" s="97"/>
      <c r="N91" s="95"/>
      <c r="O91" s="255"/>
      <c r="P91" s="292"/>
      <c r="Q91" s="18">
        <f t="shared" si="85"/>
        <v>0</v>
      </c>
      <c r="R91" s="92">
        <f t="shared" si="86"/>
        <v>0</v>
      </c>
      <c r="S91" s="18">
        <f t="shared" si="87"/>
        <v>0</v>
      </c>
      <c r="T91" s="97"/>
      <c r="U91" s="95"/>
      <c r="V91" s="97"/>
      <c r="W91" s="95"/>
      <c r="X91" s="255"/>
      <c r="Y91" s="327"/>
      <c r="Z91" s="18">
        <f t="shared" si="88"/>
        <v>0</v>
      </c>
      <c r="AA91" s="14">
        <f t="shared" si="89"/>
        <v>0</v>
      </c>
      <c r="AB91" s="18">
        <f t="shared" si="90"/>
        <v>0</v>
      </c>
    </row>
    <row r="92" spans="1:28" s="66" customFormat="1">
      <c r="A92" s="8" t="s">
        <v>41</v>
      </c>
      <c r="B92" s="56" t="s">
        <v>42</v>
      </c>
      <c r="C92" s="99"/>
      <c r="D92" s="100"/>
      <c r="E92" s="101"/>
      <c r="F92" s="100"/>
      <c r="G92" s="8" t="e">
        <f t="shared" si="84"/>
        <v>#DIV/0!</v>
      </c>
      <c r="H92" s="18" t="e">
        <f t="shared" si="84"/>
        <v>#DIV/0!</v>
      </c>
      <c r="I92" s="102"/>
      <c r="J92" s="103"/>
      <c r="K92" s="102"/>
      <c r="L92" s="100"/>
      <c r="M92" s="102"/>
      <c r="N92" s="100"/>
      <c r="O92" s="256">
        <v>3</v>
      </c>
      <c r="P92" s="293"/>
      <c r="Q92" s="18">
        <f t="shared" si="85"/>
        <v>0</v>
      </c>
      <c r="R92" s="92">
        <f t="shared" si="86"/>
        <v>0</v>
      </c>
      <c r="S92" s="18">
        <f t="shared" si="87"/>
        <v>0</v>
      </c>
      <c r="T92" s="102"/>
      <c r="U92" s="100"/>
      <c r="V92" s="102"/>
      <c r="W92" s="100"/>
      <c r="X92" s="256">
        <v>3</v>
      </c>
      <c r="Y92" s="328"/>
      <c r="Z92" s="18">
        <f t="shared" si="88"/>
        <v>0</v>
      </c>
      <c r="AA92" s="14">
        <f t="shared" si="89"/>
        <v>0</v>
      </c>
      <c r="AB92" s="18">
        <f t="shared" si="90"/>
        <v>0</v>
      </c>
    </row>
    <row r="93" spans="1:28" s="66" customFormat="1" ht="31.5">
      <c r="A93" s="8" t="s">
        <v>43</v>
      </c>
      <c r="B93" s="56" t="s">
        <v>44</v>
      </c>
      <c r="C93" s="17"/>
      <c r="D93" s="18"/>
      <c r="E93" s="19"/>
      <c r="F93" s="18"/>
      <c r="G93" s="8" t="e">
        <f t="shared" si="84"/>
        <v>#DIV/0!</v>
      </c>
      <c r="H93" s="18" t="e">
        <f t="shared" si="84"/>
        <v>#DIV/0!</v>
      </c>
      <c r="I93" s="22"/>
      <c r="J93" s="23"/>
      <c r="K93" s="22"/>
      <c r="L93" s="18"/>
      <c r="M93" s="22"/>
      <c r="N93" s="18"/>
      <c r="O93" s="21">
        <v>9.6</v>
      </c>
      <c r="P93" s="92"/>
      <c r="Q93" s="18">
        <f t="shared" si="85"/>
        <v>0</v>
      </c>
      <c r="R93" s="92">
        <f t="shared" si="86"/>
        <v>0</v>
      </c>
      <c r="S93" s="18">
        <f t="shared" si="87"/>
        <v>0</v>
      </c>
      <c r="T93" s="22"/>
      <c r="U93" s="18"/>
      <c r="V93" s="22"/>
      <c r="W93" s="18"/>
      <c r="X93" s="21">
        <v>9.6</v>
      </c>
      <c r="Y93" s="14"/>
      <c r="Z93" s="18">
        <f t="shared" si="88"/>
        <v>0</v>
      </c>
      <c r="AA93" s="14">
        <f t="shared" si="89"/>
        <v>0</v>
      </c>
      <c r="AB93" s="18">
        <f t="shared" si="90"/>
        <v>0</v>
      </c>
    </row>
    <row r="94" spans="1:28" s="66" customFormat="1" ht="63">
      <c r="A94" s="8" t="s">
        <v>45</v>
      </c>
      <c r="B94" s="56" t="s">
        <v>46</v>
      </c>
      <c r="C94" s="17"/>
      <c r="D94" s="18"/>
      <c r="E94" s="19"/>
      <c r="F94" s="18"/>
      <c r="G94" s="8" t="e">
        <f t="shared" si="84"/>
        <v>#DIV/0!</v>
      </c>
      <c r="H94" s="18" t="e">
        <f t="shared" si="84"/>
        <v>#DIV/0!</v>
      </c>
      <c r="I94" s="22"/>
      <c r="J94" s="23"/>
      <c r="K94" s="22"/>
      <c r="L94" s="18"/>
      <c r="M94" s="22"/>
      <c r="N94" s="18"/>
      <c r="O94" s="21">
        <v>2.88</v>
      </c>
      <c r="P94" s="92"/>
      <c r="Q94" s="18">
        <f t="shared" si="85"/>
        <v>0</v>
      </c>
      <c r="R94" s="92">
        <f t="shared" si="86"/>
        <v>0</v>
      </c>
      <c r="S94" s="18">
        <f t="shared" si="87"/>
        <v>0</v>
      </c>
      <c r="T94" s="22"/>
      <c r="U94" s="18"/>
      <c r="V94" s="22"/>
      <c r="W94" s="18"/>
      <c r="X94" s="21">
        <v>2.88</v>
      </c>
      <c r="Y94" s="14"/>
      <c r="Z94" s="18">
        <f t="shared" si="88"/>
        <v>0</v>
      </c>
      <c r="AA94" s="14">
        <f t="shared" si="89"/>
        <v>0</v>
      </c>
      <c r="AB94" s="18">
        <f t="shared" si="90"/>
        <v>0</v>
      </c>
    </row>
    <row r="95" spans="1:28" s="66" customFormat="1" ht="31.5">
      <c r="A95" s="8" t="s">
        <v>47</v>
      </c>
      <c r="B95" s="56" t="s">
        <v>48</v>
      </c>
      <c r="C95" s="17"/>
      <c r="D95" s="18"/>
      <c r="E95" s="19"/>
      <c r="F95" s="18"/>
      <c r="G95" s="8" t="e">
        <f t="shared" si="84"/>
        <v>#DIV/0!</v>
      </c>
      <c r="H95" s="18" t="e">
        <f t="shared" si="84"/>
        <v>#DIV/0!</v>
      </c>
      <c r="I95" s="22"/>
      <c r="J95" s="23"/>
      <c r="K95" s="22"/>
      <c r="L95" s="18"/>
      <c r="M95" s="22"/>
      <c r="N95" s="18"/>
      <c r="O95" s="21">
        <v>1.5</v>
      </c>
      <c r="P95" s="92"/>
      <c r="Q95" s="18">
        <f t="shared" si="85"/>
        <v>0</v>
      </c>
      <c r="R95" s="92">
        <f t="shared" si="86"/>
        <v>0</v>
      </c>
      <c r="S95" s="18">
        <f t="shared" si="87"/>
        <v>0</v>
      </c>
      <c r="T95" s="22"/>
      <c r="U95" s="18"/>
      <c r="V95" s="22"/>
      <c r="W95" s="18"/>
      <c r="X95" s="21">
        <v>1.5</v>
      </c>
      <c r="Y95" s="14"/>
      <c r="Z95" s="18">
        <f t="shared" si="88"/>
        <v>0</v>
      </c>
      <c r="AA95" s="14">
        <f t="shared" si="89"/>
        <v>0</v>
      </c>
      <c r="AB95" s="18">
        <f t="shared" si="90"/>
        <v>0</v>
      </c>
    </row>
    <row r="96" spans="1:28" s="66" customFormat="1" ht="31.5">
      <c r="A96" s="8" t="s">
        <v>49</v>
      </c>
      <c r="B96" s="56" t="s">
        <v>50</v>
      </c>
      <c r="C96" s="17"/>
      <c r="D96" s="18"/>
      <c r="E96" s="19"/>
      <c r="F96" s="18"/>
      <c r="G96" s="8" t="e">
        <f t="shared" si="84"/>
        <v>#DIV/0!</v>
      </c>
      <c r="H96" s="18" t="e">
        <f t="shared" si="84"/>
        <v>#DIV/0!</v>
      </c>
      <c r="I96" s="22"/>
      <c r="J96" s="23"/>
      <c r="K96" s="22"/>
      <c r="L96" s="18"/>
      <c r="M96" s="22"/>
      <c r="N96" s="18"/>
      <c r="O96" s="21">
        <v>1.2</v>
      </c>
      <c r="P96" s="92"/>
      <c r="Q96" s="18">
        <f t="shared" si="85"/>
        <v>0</v>
      </c>
      <c r="R96" s="92">
        <f t="shared" si="86"/>
        <v>0</v>
      </c>
      <c r="S96" s="18">
        <f t="shared" si="87"/>
        <v>0</v>
      </c>
      <c r="T96" s="22"/>
      <c r="U96" s="18"/>
      <c r="V96" s="22"/>
      <c r="W96" s="18"/>
      <c r="X96" s="21">
        <v>1.2</v>
      </c>
      <c r="Y96" s="14"/>
      <c r="Z96" s="18">
        <f t="shared" si="88"/>
        <v>0</v>
      </c>
      <c r="AA96" s="14">
        <f t="shared" si="89"/>
        <v>0</v>
      </c>
      <c r="AB96" s="18">
        <f t="shared" si="90"/>
        <v>0</v>
      </c>
    </row>
    <row r="97" spans="1:28" s="66" customFormat="1" ht="47.25">
      <c r="A97" s="8" t="s">
        <v>51</v>
      </c>
      <c r="B97" s="56" t="s">
        <v>52</v>
      </c>
      <c r="C97" s="17"/>
      <c r="D97" s="18"/>
      <c r="E97" s="19"/>
      <c r="F97" s="18"/>
      <c r="G97" s="8" t="e">
        <f t="shared" si="84"/>
        <v>#DIV/0!</v>
      </c>
      <c r="H97" s="18" t="e">
        <f t="shared" si="84"/>
        <v>#DIV/0!</v>
      </c>
      <c r="I97" s="22"/>
      <c r="J97" s="23"/>
      <c r="K97" s="22"/>
      <c r="L97" s="18"/>
      <c r="M97" s="22"/>
      <c r="N97" s="18"/>
      <c r="O97" s="21">
        <v>1.2</v>
      </c>
      <c r="P97" s="92"/>
      <c r="Q97" s="18">
        <f t="shared" si="85"/>
        <v>0</v>
      </c>
      <c r="R97" s="92">
        <f t="shared" si="86"/>
        <v>0</v>
      </c>
      <c r="S97" s="18">
        <f t="shared" si="87"/>
        <v>0</v>
      </c>
      <c r="T97" s="22"/>
      <c r="U97" s="18"/>
      <c r="V97" s="22"/>
      <c r="W97" s="18"/>
      <c r="X97" s="21">
        <v>1.2</v>
      </c>
      <c r="Y97" s="14"/>
      <c r="Z97" s="18">
        <f t="shared" si="88"/>
        <v>0</v>
      </c>
      <c r="AA97" s="14">
        <f t="shared" si="89"/>
        <v>0</v>
      </c>
      <c r="AB97" s="18">
        <f t="shared" si="90"/>
        <v>0</v>
      </c>
    </row>
    <row r="98" spans="1:28" s="66" customFormat="1" ht="47.25">
      <c r="A98" s="8" t="s">
        <v>53</v>
      </c>
      <c r="B98" s="56" t="s">
        <v>54</v>
      </c>
      <c r="C98" s="17"/>
      <c r="D98" s="18"/>
      <c r="E98" s="19"/>
      <c r="F98" s="18"/>
      <c r="G98" s="8" t="e">
        <f t="shared" si="84"/>
        <v>#DIV/0!</v>
      </c>
      <c r="H98" s="18" t="e">
        <f t="shared" si="84"/>
        <v>#DIV/0!</v>
      </c>
      <c r="I98" s="22"/>
      <c r="J98" s="23"/>
      <c r="K98" s="22"/>
      <c r="L98" s="18"/>
      <c r="M98" s="22"/>
      <c r="N98" s="18"/>
      <c r="O98" s="21">
        <v>1.8</v>
      </c>
      <c r="P98" s="92"/>
      <c r="Q98" s="18">
        <f t="shared" si="85"/>
        <v>0</v>
      </c>
      <c r="R98" s="92">
        <f t="shared" si="86"/>
        <v>0</v>
      </c>
      <c r="S98" s="18">
        <f t="shared" si="87"/>
        <v>0</v>
      </c>
      <c r="T98" s="22"/>
      <c r="U98" s="18"/>
      <c r="V98" s="22"/>
      <c r="W98" s="18"/>
      <c r="X98" s="21">
        <v>1.8</v>
      </c>
      <c r="Y98" s="14"/>
      <c r="Z98" s="18">
        <f t="shared" si="88"/>
        <v>0</v>
      </c>
      <c r="AA98" s="14">
        <f t="shared" si="89"/>
        <v>0</v>
      </c>
      <c r="AB98" s="18">
        <f t="shared" si="90"/>
        <v>0</v>
      </c>
    </row>
    <row r="99" spans="1:28" s="66" customFormat="1" ht="31.5">
      <c r="A99" s="8">
        <v>3.08</v>
      </c>
      <c r="B99" s="56" t="s">
        <v>55</v>
      </c>
      <c r="C99" s="17"/>
      <c r="D99" s="18"/>
      <c r="E99" s="19"/>
      <c r="F99" s="18"/>
      <c r="G99" s="8" t="e">
        <f t="shared" si="84"/>
        <v>#DIV/0!</v>
      </c>
      <c r="H99" s="18" t="e">
        <f t="shared" si="84"/>
        <v>#DIV/0!</v>
      </c>
      <c r="I99" s="22"/>
      <c r="J99" s="23"/>
      <c r="K99" s="22"/>
      <c r="L99" s="18"/>
      <c r="M99" s="22"/>
      <c r="N99" s="18"/>
      <c r="O99" s="21">
        <v>0.5</v>
      </c>
      <c r="P99" s="92"/>
      <c r="Q99" s="18">
        <f t="shared" si="85"/>
        <v>0</v>
      </c>
      <c r="R99" s="92">
        <f t="shared" si="86"/>
        <v>0</v>
      </c>
      <c r="S99" s="18">
        <f t="shared" si="87"/>
        <v>0</v>
      </c>
      <c r="T99" s="22"/>
      <c r="U99" s="18"/>
      <c r="V99" s="22"/>
      <c r="W99" s="18"/>
      <c r="X99" s="21">
        <v>0.5</v>
      </c>
      <c r="Y99" s="14"/>
      <c r="Z99" s="18">
        <f t="shared" si="88"/>
        <v>0</v>
      </c>
      <c r="AA99" s="14">
        <f t="shared" si="89"/>
        <v>0</v>
      </c>
      <c r="AB99" s="18">
        <f t="shared" si="90"/>
        <v>0</v>
      </c>
    </row>
    <row r="100" spans="1:28" s="66" customFormat="1" ht="31.5">
      <c r="A100" s="8">
        <f t="shared" ref="A100:A107" si="91">+A99+0.01</f>
        <v>3.09</v>
      </c>
      <c r="B100" s="56" t="s">
        <v>56</v>
      </c>
      <c r="C100" s="17"/>
      <c r="D100" s="18"/>
      <c r="E100" s="19"/>
      <c r="F100" s="18"/>
      <c r="G100" s="8" t="e">
        <f t="shared" si="84"/>
        <v>#DIV/0!</v>
      </c>
      <c r="H100" s="18" t="e">
        <f t="shared" si="84"/>
        <v>#DIV/0!</v>
      </c>
      <c r="I100" s="22"/>
      <c r="J100" s="23"/>
      <c r="K100" s="22"/>
      <c r="L100" s="18"/>
      <c r="M100" s="22"/>
      <c r="N100" s="18"/>
      <c r="O100" s="21">
        <v>0.5</v>
      </c>
      <c r="P100" s="92"/>
      <c r="Q100" s="18">
        <f t="shared" si="85"/>
        <v>0</v>
      </c>
      <c r="R100" s="92">
        <f t="shared" si="86"/>
        <v>0</v>
      </c>
      <c r="S100" s="18">
        <f t="shared" si="87"/>
        <v>0</v>
      </c>
      <c r="T100" s="22"/>
      <c r="U100" s="18"/>
      <c r="V100" s="22"/>
      <c r="W100" s="18"/>
      <c r="X100" s="21">
        <v>0.5</v>
      </c>
      <c r="Y100" s="14"/>
      <c r="Z100" s="18">
        <f t="shared" si="88"/>
        <v>0</v>
      </c>
      <c r="AA100" s="14">
        <f t="shared" si="89"/>
        <v>0</v>
      </c>
      <c r="AB100" s="18">
        <f t="shared" si="90"/>
        <v>0</v>
      </c>
    </row>
    <row r="101" spans="1:28" s="66" customFormat="1" ht="31.5">
      <c r="A101" s="8">
        <f t="shared" si="91"/>
        <v>3.0999999999999996</v>
      </c>
      <c r="B101" s="56" t="s">
        <v>57</v>
      </c>
      <c r="C101" s="17"/>
      <c r="D101" s="18"/>
      <c r="E101" s="19"/>
      <c r="F101" s="18"/>
      <c r="G101" s="8" t="e">
        <f t="shared" si="84"/>
        <v>#DIV/0!</v>
      </c>
      <c r="H101" s="18" t="e">
        <f t="shared" si="84"/>
        <v>#DIV/0!</v>
      </c>
      <c r="I101" s="22"/>
      <c r="J101" s="23"/>
      <c r="K101" s="22"/>
      <c r="L101" s="18"/>
      <c r="M101" s="22"/>
      <c r="N101" s="18"/>
      <c r="O101" s="21">
        <v>0.625</v>
      </c>
      <c r="P101" s="92"/>
      <c r="Q101" s="18">
        <f t="shared" si="85"/>
        <v>0</v>
      </c>
      <c r="R101" s="92">
        <f t="shared" si="86"/>
        <v>0</v>
      </c>
      <c r="S101" s="18">
        <f t="shared" si="87"/>
        <v>0</v>
      </c>
      <c r="T101" s="22"/>
      <c r="U101" s="18"/>
      <c r="V101" s="22"/>
      <c r="W101" s="18"/>
      <c r="X101" s="21">
        <v>0.625</v>
      </c>
      <c r="Y101" s="14"/>
      <c r="Z101" s="18">
        <f t="shared" si="88"/>
        <v>0</v>
      </c>
      <c r="AA101" s="14">
        <f t="shared" si="89"/>
        <v>0</v>
      </c>
      <c r="AB101" s="18">
        <f t="shared" si="90"/>
        <v>0</v>
      </c>
    </row>
    <row r="102" spans="1:28" s="66" customFormat="1" ht="31.5">
      <c r="A102" s="8">
        <f t="shared" si="91"/>
        <v>3.1099999999999994</v>
      </c>
      <c r="B102" s="56" t="s">
        <v>58</v>
      </c>
      <c r="C102" s="17"/>
      <c r="D102" s="18"/>
      <c r="E102" s="19"/>
      <c r="F102" s="18"/>
      <c r="G102" s="8" t="e">
        <f t="shared" si="84"/>
        <v>#DIV/0!</v>
      </c>
      <c r="H102" s="18" t="e">
        <f t="shared" si="84"/>
        <v>#DIV/0!</v>
      </c>
      <c r="I102" s="22"/>
      <c r="J102" s="23"/>
      <c r="K102" s="22"/>
      <c r="L102" s="18"/>
      <c r="M102" s="22"/>
      <c r="N102" s="18"/>
      <c r="O102" s="21">
        <v>0.375</v>
      </c>
      <c r="P102" s="92"/>
      <c r="Q102" s="18">
        <f t="shared" si="85"/>
        <v>0</v>
      </c>
      <c r="R102" s="92">
        <f t="shared" si="86"/>
        <v>0</v>
      </c>
      <c r="S102" s="18">
        <f t="shared" si="87"/>
        <v>0</v>
      </c>
      <c r="T102" s="22"/>
      <c r="U102" s="18"/>
      <c r="V102" s="22"/>
      <c r="W102" s="18"/>
      <c r="X102" s="21">
        <v>0.375</v>
      </c>
      <c r="Y102" s="14"/>
      <c r="Z102" s="18">
        <f t="shared" si="88"/>
        <v>0</v>
      </c>
      <c r="AA102" s="14">
        <f t="shared" si="89"/>
        <v>0</v>
      </c>
      <c r="AB102" s="18">
        <f t="shared" si="90"/>
        <v>0</v>
      </c>
    </row>
    <row r="103" spans="1:28" s="66" customFormat="1" ht="31.5">
      <c r="A103" s="8">
        <f t="shared" si="91"/>
        <v>3.1199999999999992</v>
      </c>
      <c r="B103" s="56" t="s">
        <v>59</v>
      </c>
      <c r="C103" s="17"/>
      <c r="D103" s="18"/>
      <c r="E103" s="19"/>
      <c r="F103" s="18"/>
      <c r="G103" s="8" t="e">
        <f t="shared" si="84"/>
        <v>#DIV/0!</v>
      </c>
      <c r="H103" s="18" t="e">
        <f t="shared" si="84"/>
        <v>#DIV/0!</v>
      </c>
      <c r="I103" s="22"/>
      <c r="J103" s="23"/>
      <c r="K103" s="22"/>
      <c r="L103" s="18"/>
      <c r="M103" s="22"/>
      <c r="N103" s="18"/>
      <c r="O103" s="21">
        <v>0.375</v>
      </c>
      <c r="P103" s="92"/>
      <c r="Q103" s="18">
        <f t="shared" si="85"/>
        <v>0</v>
      </c>
      <c r="R103" s="92">
        <f t="shared" si="86"/>
        <v>0</v>
      </c>
      <c r="S103" s="18">
        <f t="shared" si="87"/>
        <v>0</v>
      </c>
      <c r="T103" s="22"/>
      <c r="U103" s="18"/>
      <c r="V103" s="22"/>
      <c r="W103" s="18"/>
      <c r="X103" s="21">
        <v>0.375</v>
      </c>
      <c r="Y103" s="14"/>
      <c r="Z103" s="18">
        <f t="shared" si="88"/>
        <v>0</v>
      </c>
      <c r="AA103" s="14">
        <f t="shared" si="89"/>
        <v>0</v>
      </c>
      <c r="AB103" s="18">
        <f t="shared" si="90"/>
        <v>0</v>
      </c>
    </row>
    <row r="104" spans="1:28" s="66" customFormat="1" ht="31.5">
      <c r="A104" s="8">
        <f t="shared" si="91"/>
        <v>3.129999999999999</v>
      </c>
      <c r="B104" s="56" t="s">
        <v>60</v>
      </c>
      <c r="C104" s="17"/>
      <c r="D104" s="18"/>
      <c r="E104" s="19"/>
      <c r="F104" s="18"/>
      <c r="G104" s="8" t="e">
        <f t="shared" si="84"/>
        <v>#DIV/0!</v>
      </c>
      <c r="H104" s="18" t="e">
        <f t="shared" si="84"/>
        <v>#DIV/0!</v>
      </c>
      <c r="I104" s="22"/>
      <c r="J104" s="23"/>
      <c r="K104" s="22"/>
      <c r="L104" s="18"/>
      <c r="M104" s="22"/>
      <c r="N104" s="18"/>
      <c r="O104" s="21">
        <v>0.15</v>
      </c>
      <c r="P104" s="92"/>
      <c r="Q104" s="18">
        <f t="shared" si="85"/>
        <v>0</v>
      </c>
      <c r="R104" s="92">
        <f t="shared" si="86"/>
        <v>0</v>
      </c>
      <c r="S104" s="18">
        <f t="shared" si="87"/>
        <v>0</v>
      </c>
      <c r="T104" s="22"/>
      <c r="U104" s="18"/>
      <c r="V104" s="22"/>
      <c r="W104" s="18"/>
      <c r="X104" s="21">
        <v>0.15</v>
      </c>
      <c r="Y104" s="14"/>
      <c r="Z104" s="18">
        <f t="shared" si="88"/>
        <v>0</v>
      </c>
      <c r="AA104" s="14">
        <f t="shared" si="89"/>
        <v>0</v>
      </c>
      <c r="AB104" s="18">
        <f t="shared" si="90"/>
        <v>0</v>
      </c>
    </row>
    <row r="105" spans="1:28" s="66" customFormat="1" ht="31.5">
      <c r="A105" s="8">
        <f t="shared" si="91"/>
        <v>3.1399999999999988</v>
      </c>
      <c r="B105" s="56" t="s">
        <v>61</v>
      </c>
      <c r="C105" s="17"/>
      <c r="D105" s="18"/>
      <c r="E105" s="19"/>
      <c r="F105" s="18"/>
      <c r="G105" s="8" t="e">
        <f t="shared" si="84"/>
        <v>#DIV/0!</v>
      </c>
      <c r="H105" s="18" t="e">
        <f t="shared" si="84"/>
        <v>#DIV/0!</v>
      </c>
      <c r="I105" s="22"/>
      <c r="J105" s="23"/>
      <c r="K105" s="22"/>
      <c r="L105" s="18"/>
      <c r="M105" s="22"/>
      <c r="N105" s="18"/>
      <c r="O105" s="21">
        <v>0.15</v>
      </c>
      <c r="P105" s="92"/>
      <c r="Q105" s="18">
        <f t="shared" si="85"/>
        <v>0</v>
      </c>
      <c r="R105" s="92">
        <f t="shared" si="86"/>
        <v>0</v>
      </c>
      <c r="S105" s="18">
        <f t="shared" si="87"/>
        <v>0</v>
      </c>
      <c r="T105" s="22"/>
      <c r="U105" s="18"/>
      <c r="V105" s="22"/>
      <c r="W105" s="18"/>
      <c r="X105" s="21">
        <v>0.15</v>
      </c>
      <c r="Y105" s="14"/>
      <c r="Z105" s="18">
        <f t="shared" si="88"/>
        <v>0</v>
      </c>
      <c r="AA105" s="14">
        <f t="shared" si="89"/>
        <v>0</v>
      </c>
      <c r="AB105" s="18">
        <f t="shared" si="90"/>
        <v>0</v>
      </c>
    </row>
    <row r="106" spans="1:28" s="66" customFormat="1" ht="31.5">
      <c r="A106" s="8">
        <f t="shared" si="91"/>
        <v>3.1499999999999986</v>
      </c>
      <c r="B106" s="56" t="s">
        <v>62</v>
      </c>
      <c r="C106" s="17"/>
      <c r="D106" s="18"/>
      <c r="E106" s="19"/>
      <c r="F106" s="18"/>
      <c r="G106" s="8" t="e">
        <f t="shared" si="84"/>
        <v>#DIV/0!</v>
      </c>
      <c r="H106" s="18" t="e">
        <f t="shared" si="84"/>
        <v>#DIV/0!</v>
      </c>
      <c r="I106" s="22"/>
      <c r="J106" s="23"/>
      <c r="K106" s="22"/>
      <c r="L106" s="18"/>
      <c r="M106" s="22"/>
      <c r="N106" s="18"/>
      <c r="O106" s="21"/>
      <c r="P106" s="92"/>
      <c r="Q106" s="18">
        <f t="shared" si="85"/>
        <v>0</v>
      </c>
      <c r="R106" s="92">
        <f t="shared" si="86"/>
        <v>0</v>
      </c>
      <c r="S106" s="18">
        <f t="shared" si="87"/>
        <v>0</v>
      </c>
      <c r="T106" s="22"/>
      <c r="U106" s="18"/>
      <c r="V106" s="22"/>
      <c r="W106" s="18"/>
      <c r="X106" s="21"/>
      <c r="Y106" s="14"/>
      <c r="Z106" s="18">
        <f t="shared" si="88"/>
        <v>0</v>
      </c>
      <c r="AA106" s="14">
        <f t="shared" si="89"/>
        <v>0</v>
      </c>
      <c r="AB106" s="18">
        <f t="shared" si="90"/>
        <v>0</v>
      </c>
    </row>
    <row r="107" spans="1:28" s="66" customFormat="1" ht="31.5">
      <c r="A107" s="8">
        <f t="shared" si="91"/>
        <v>3.1599999999999984</v>
      </c>
      <c r="B107" s="56" t="s">
        <v>63</v>
      </c>
      <c r="C107" s="17"/>
      <c r="D107" s="18"/>
      <c r="E107" s="19"/>
      <c r="F107" s="18"/>
      <c r="G107" s="8" t="e">
        <f t="shared" si="84"/>
        <v>#DIV/0!</v>
      </c>
      <c r="H107" s="18" t="e">
        <f t="shared" si="84"/>
        <v>#DIV/0!</v>
      </c>
      <c r="I107" s="22"/>
      <c r="J107" s="23"/>
      <c r="K107" s="22"/>
      <c r="L107" s="18"/>
      <c r="M107" s="22"/>
      <c r="N107" s="18"/>
      <c r="O107" s="21">
        <v>0.25</v>
      </c>
      <c r="P107" s="92"/>
      <c r="Q107" s="18">
        <f t="shared" si="85"/>
        <v>0</v>
      </c>
      <c r="R107" s="92">
        <f t="shared" si="86"/>
        <v>0</v>
      </c>
      <c r="S107" s="18">
        <f t="shared" si="87"/>
        <v>0</v>
      </c>
      <c r="T107" s="22"/>
      <c r="U107" s="18"/>
      <c r="V107" s="22"/>
      <c r="W107" s="18"/>
      <c r="X107" s="21">
        <v>0.25</v>
      </c>
      <c r="Y107" s="14"/>
      <c r="Z107" s="18">
        <f t="shared" si="88"/>
        <v>0</v>
      </c>
      <c r="AA107" s="14">
        <f t="shared" si="89"/>
        <v>0</v>
      </c>
      <c r="AB107" s="18">
        <f t="shared" si="90"/>
        <v>0</v>
      </c>
    </row>
    <row r="108" spans="1:28" s="66" customFormat="1" ht="31.5">
      <c r="A108" s="8">
        <v>3.17</v>
      </c>
      <c r="B108" s="56" t="s">
        <v>64</v>
      </c>
      <c r="C108" s="17"/>
      <c r="D108" s="18"/>
      <c r="E108" s="19"/>
      <c r="F108" s="18"/>
      <c r="G108" s="8" t="e">
        <f t="shared" si="84"/>
        <v>#DIV/0!</v>
      </c>
      <c r="H108" s="18" t="e">
        <f t="shared" si="84"/>
        <v>#DIV/0!</v>
      </c>
      <c r="I108" s="22"/>
      <c r="J108" s="23"/>
      <c r="K108" s="22"/>
      <c r="L108" s="18"/>
      <c r="M108" s="22"/>
      <c r="N108" s="18"/>
      <c r="O108" s="21">
        <v>0.1</v>
      </c>
      <c r="P108" s="92"/>
      <c r="Q108" s="18">
        <f t="shared" si="85"/>
        <v>0</v>
      </c>
      <c r="R108" s="92">
        <f t="shared" si="86"/>
        <v>0</v>
      </c>
      <c r="S108" s="18">
        <f t="shared" si="87"/>
        <v>0</v>
      </c>
      <c r="T108" s="22"/>
      <c r="U108" s="18"/>
      <c r="V108" s="22"/>
      <c r="W108" s="18"/>
      <c r="X108" s="21">
        <v>0.1</v>
      </c>
      <c r="Y108" s="14"/>
      <c r="Z108" s="18">
        <f t="shared" si="88"/>
        <v>0</v>
      </c>
      <c r="AA108" s="14">
        <f t="shared" si="89"/>
        <v>0</v>
      </c>
      <c r="AB108" s="18">
        <f t="shared" si="90"/>
        <v>0</v>
      </c>
    </row>
    <row r="109" spans="1:28" s="50" customFormat="1">
      <c r="A109" s="46"/>
      <c r="B109" s="61" t="s">
        <v>65</v>
      </c>
      <c r="C109" s="62">
        <f>SUM(C88:C108)</f>
        <v>0</v>
      </c>
      <c r="D109" s="63">
        <f>SUM(D88:D108)</f>
        <v>0</v>
      </c>
      <c r="E109" s="62">
        <f>SUM(E88:E108)</f>
        <v>0</v>
      </c>
      <c r="F109" s="63">
        <f>SUM(F88:F108)</f>
        <v>0</v>
      </c>
      <c r="G109" s="61"/>
      <c r="H109" s="61"/>
      <c r="I109" s="62">
        <f t="shared" ref="I109:L109" si="92">SUM(I88:I108)</f>
        <v>0</v>
      </c>
      <c r="J109" s="63">
        <f t="shared" si="92"/>
        <v>0</v>
      </c>
      <c r="K109" s="62">
        <f t="shared" si="92"/>
        <v>0</v>
      </c>
      <c r="L109" s="63">
        <f t="shared" si="92"/>
        <v>0</v>
      </c>
      <c r="M109" s="61">
        <f t="shared" ref="M109:N109" si="93">SUM(M88:M108)</f>
        <v>0</v>
      </c>
      <c r="N109" s="63">
        <f t="shared" si="93"/>
        <v>0</v>
      </c>
      <c r="O109" s="252"/>
      <c r="P109" s="289">
        <f t="shared" ref="P109:U109" si="94">SUM(P88:P108)</f>
        <v>0</v>
      </c>
      <c r="Q109" s="63">
        <f t="shared" si="94"/>
        <v>0</v>
      </c>
      <c r="R109" s="289">
        <f t="shared" si="94"/>
        <v>0</v>
      </c>
      <c r="S109" s="63">
        <f t="shared" si="94"/>
        <v>0</v>
      </c>
      <c r="T109" s="62">
        <f t="shared" si="94"/>
        <v>0</v>
      </c>
      <c r="U109" s="63">
        <f t="shared" si="94"/>
        <v>0</v>
      </c>
      <c r="V109" s="61">
        <f t="shared" ref="V109:W109" si="95">SUM(V88:V108)</f>
        <v>0</v>
      </c>
      <c r="W109" s="63">
        <f t="shared" si="95"/>
        <v>0</v>
      </c>
      <c r="X109" s="252"/>
      <c r="Y109" s="289">
        <f t="shared" ref="Y109:AB109" si="96">SUM(Y88:Y108)</f>
        <v>0</v>
      </c>
      <c r="Z109" s="63">
        <f t="shared" si="96"/>
        <v>0</v>
      </c>
      <c r="AA109" s="289">
        <f t="shared" si="96"/>
        <v>0</v>
      </c>
      <c r="AB109" s="63">
        <f t="shared" si="96"/>
        <v>0</v>
      </c>
    </row>
    <row r="110" spans="1:28" s="50" customFormat="1">
      <c r="A110" s="46"/>
      <c r="B110" s="47" t="s">
        <v>66</v>
      </c>
      <c r="C110" s="48">
        <f>C86+C109</f>
        <v>0</v>
      </c>
      <c r="D110" s="49">
        <f>D86+D109</f>
        <v>0</v>
      </c>
      <c r="E110" s="48">
        <f>E86+E109</f>
        <v>0</v>
      </c>
      <c r="F110" s="49">
        <f>F86+F109</f>
        <v>0</v>
      </c>
      <c r="G110" s="47"/>
      <c r="H110" s="47"/>
      <c r="I110" s="48">
        <f t="shared" ref="I110:L110" si="97">I86+I109</f>
        <v>0</v>
      </c>
      <c r="J110" s="49">
        <f t="shared" si="97"/>
        <v>0</v>
      </c>
      <c r="K110" s="48">
        <f t="shared" si="97"/>
        <v>0</v>
      </c>
      <c r="L110" s="49">
        <f t="shared" si="97"/>
        <v>0</v>
      </c>
      <c r="M110" s="47">
        <f t="shared" ref="M110:N110" si="98">M86+M109</f>
        <v>0</v>
      </c>
      <c r="N110" s="49">
        <f t="shared" si="98"/>
        <v>0</v>
      </c>
      <c r="O110" s="249"/>
      <c r="P110" s="286">
        <f t="shared" ref="P110:U110" si="99">P86+P109</f>
        <v>0</v>
      </c>
      <c r="Q110" s="49">
        <f t="shared" si="99"/>
        <v>0</v>
      </c>
      <c r="R110" s="286">
        <f t="shared" si="99"/>
        <v>0</v>
      </c>
      <c r="S110" s="49">
        <f t="shared" si="99"/>
        <v>0</v>
      </c>
      <c r="T110" s="48">
        <f t="shared" si="99"/>
        <v>0</v>
      </c>
      <c r="U110" s="49">
        <f t="shared" si="99"/>
        <v>0</v>
      </c>
      <c r="V110" s="47">
        <f t="shared" ref="V110:W110" si="100">V86+V109</f>
        <v>0</v>
      </c>
      <c r="W110" s="49">
        <f t="shared" si="100"/>
        <v>0</v>
      </c>
      <c r="X110" s="249"/>
      <c r="Y110" s="286">
        <f t="shared" ref="Y110:AB110" si="101">Y86+Y109</f>
        <v>0</v>
      </c>
      <c r="Z110" s="49">
        <f t="shared" si="101"/>
        <v>0</v>
      </c>
      <c r="AA110" s="286">
        <f t="shared" si="101"/>
        <v>0</v>
      </c>
      <c r="AB110" s="49">
        <f t="shared" si="101"/>
        <v>0</v>
      </c>
    </row>
    <row r="111" spans="1:28">
      <c r="A111" s="91" t="s">
        <v>98</v>
      </c>
      <c r="B111" s="104" t="s">
        <v>99</v>
      </c>
      <c r="C111" s="105"/>
      <c r="D111" s="106"/>
      <c r="E111" s="105"/>
      <c r="F111" s="106"/>
      <c r="G111" s="104"/>
      <c r="H111" s="104"/>
      <c r="I111" s="104"/>
      <c r="J111" s="107"/>
      <c r="K111" s="104"/>
      <c r="L111" s="106"/>
      <c r="M111" s="104"/>
      <c r="N111" s="106"/>
      <c r="O111" s="203"/>
      <c r="P111" s="294"/>
      <c r="Q111" s="18">
        <f t="shared" ref="Q111:Q112" si="102">P111*O111</f>
        <v>0</v>
      </c>
      <c r="R111" s="92">
        <f t="shared" ref="R111:R116" si="103">P111</f>
        <v>0</v>
      </c>
      <c r="S111" s="18">
        <f t="shared" ref="S111:S112" si="104">Q111</f>
        <v>0</v>
      </c>
      <c r="T111" s="104"/>
      <c r="U111" s="106"/>
      <c r="V111" s="104"/>
      <c r="W111" s="106"/>
      <c r="X111" s="203"/>
      <c r="Y111" s="323"/>
      <c r="Z111" s="18">
        <f t="shared" ref="Z111:Z112" si="105">Y111*X111</f>
        <v>0</v>
      </c>
      <c r="AA111" s="14">
        <f t="shared" ref="AA111:AA116" si="106">Y111</f>
        <v>0</v>
      </c>
      <c r="AB111" s="18">
        <f t="shared" ref="AB111:AB112" si="107">Z111</f>
        <v>0</v>
      </c>
    </row>
    <row r="112" spans="1:28">
      <c r="A112" s="8"/>
      <c r="B112" s="67" t="s">
        <v>30</v>
      </c>
      <c r="C112" s="68"/>
      <c r="D112" s="69"/>
      <c r="E112" s="68"/>
      <c r="F112" s="69"/>
      <c r="G112" s="67"/>
      <c r="H112" s="67"/>
      <c r="I112" s="67"/>
      <c r="J112" s="70"/>
      <c r="K112" s="67"/>
      <c r="L112" s="69"/>
      <c r="M112" s="67"/>
      <c r="N112" s="69"/>
      <c r="O112" s="71"/>
      <c r="P112" s="290"/>
      <c r="Q112" s="18">
        <f t="shared" si="102"/>
        <v>0</v>
      </c>
      <c r="R112" s="92">
        <f t="shared" si="103"/>
        <v>0</v>
      </c>
      <c r="S112" s="18">
        <f t="shared" si="104"/>
        <v>0</v>
      </c>
      <c r="T112" s="67"/>
      <c r="U112" s="69"/>
      <c r="V112" s="67"/>
      <c r="W112" s="69"/>
      <c r="X112" s="71"/>
      <c r="Y112" s="318"/>
      <c r="Z112" s="18">
        <f t="shared" si="105"/>
        <v>0</v>
      </c>
      <c r="AA112" s="14">
        <f t="shared" si="106"/>
        <v>0</v>
      </c>
      <c r="AB112" s="18">
        <f t="shared" si="107"/>
        <v>0</v>
      </c>
    </row>
    <row r="113" spans="1:28" ht="31.5">
      <c r="A113" s="8">
        <v>3.18</v>
      </c>
      <c r="B113" s="72" t="s">
        <v>68</v>
      </c>
      <c r="C113" s="73"/>
      <c r="D113" s="74"/>
      <c r="E113" s="75"/>
      <c r="F113" s="74"/>
      <c r="G113" s="8" t="e">
        <f t="shared" ref="G113:H116" si="108">E113/C113*100</f>
        <v>#DIV/0!</v>
      </c>
      <c r="H113" s="18" t="e">
        <f t="shared" si="108"/>
        <v>#DIV/0!</v>
      </c>
      <c r="I113" s="72"/>
      <c r="J113" s="76"/>
      <c r="K113" s="72"/>
      <c r="L113" s="74"/>
      <c r="M113" s="72"/>
      <c r="N113" s="74"/>
      <c r="O113" s="253">
        <v>3</v>
      </c>
      <c r="P113" s="217"/>
      <c r="Q113" s="18">
        <f t="shared" ref="Q113:Q115" si="109">O113*P113</f>
        <v>0</v>
      </c>
      <c r="R113" s="92">
        <f t="shared" si="103"/>
        <v>0</v>
      </c>
      <c r="S113" s="18">
        <f t="shared" ref="S113:S116" si="110">L113+Q113</f>
        <v>0</v>
      </c>
      <c r="T113" s="72"/>
      <c r="U113" s="74"/>
      <c r="V113" s="72"/>
      <c r="W113" s="74"/>
      <c r="X113" s="253">
        <v>3</v>
      </c>
      <c r="Y113" s="326"/>
      <c r="Z113" s="18">
        <f t="shared" ref="Z113:Z115" si="111">X113*Y113</f>
        <v>0</v>
      </c>
      <c r="AA113" s="14">
        <f t="shared" si="106"/>
        <v>0</v>
      </c>
      <c r="AB113" s="18">
        <f t="shared" ref="AB113:AB116" si="112">U113+Z113</f>
        <v>0</v>
      </c>
    </row>
    <row r="114" spans="1:28" ht="31.5">
      <c r="A114" s="8">
        <f>+A113+0.01</f>
        <v>3.19</v>
      </c>
      <c r="B114" s="72" t="s">
        <v>69</v>
      </c>
      <c r="C114" s="73"/>
      <c r="D114" s="74"/>
      <c r="E114" s="75"/>
      <c r="F114" s="74"/>
      <c r="G114" s="8" t="e">
        <f t="shared" si="108"/>
        <v>#DIV/0!</v>
      </c>
      <c r="H114" s="18" t="e">
        <f t="shared" si="108"/>
        <v>#DIV/0!</v>
      </c>
      <c r="I114" s="72"/>
      <c r="J114" s="76"/>
      <c r="K114" s="72"/>
      <c r="L114" s="74"/>
      <c r="M114" s="72"/>
      <c r="N114" s="74"/>
      <c r="O114" s="253">
        <v>3.5</v>
      </c>
      <c r="P114" s="217"/>
      <c r="Q114" s="18">
        <f t="shared" si="109"/>
        <v>0</v>
      </c>
      <c r="R114" s="92">
        <f t="shared" si="103"/>
        <v>0</v>
      </c>
      <c r="S114" s="18">
        <f t="shared" si="110"/>
        <v>0</v>
      </c>
      <c r="T114" s="72"/>
      <c r="U114" s="74"/>
      <c r="V114" s="72"/>
      <c r="W114" s="74"/>
      <c r="X114" s="253">
        <v>3.5</v>
      </c>
      <c r="Y114" s="326"/>
      <c r="Z114" s="18">
        <f t="shared" si="111"/>
        <v>0</v>
      </c>
      <c r="AA114" s="14">
        <f t="shared" si="106"/>
        <v>0</v>
      </c>
      <c r="AB114" s="18">
        <f t="shared" si="112"/>
        <v>0</v>
      </c>
    </row>
    <row r="115" spans="1:28">
      <c r="A115" s="8">
        <f>+A114+0.01</f>
        <v>3.1999999999999997</v>
      </c>
      <c r="B115" s="72" t="s">
        <v>70</v>
      </c>
      <c r="C115" s="73"/>
      <c r="D115" s="74"/>
      <c r="E115" s="75"/>
      <c r="F115" s="74"/>
      <c r="G115" s="8" t="e">
        <f t="shared" si="108"/>
        <v>#DIV/0!</v>
      </c>
      <c r="H115" s="18" t="e">
        <f t="shared" si="108"/>
        <v>#DIV/0!</v>
      </c>
      <c r="I115" s="72"/>
      <c r="J115" s="76"/>
      <c r="K115" s="72"/>
      <c r="L115" s="74"/>
      <c r="M115" s="72"/>
      <c r="N115" s="74"/>
      <c r="O115" s="253">
        <v>0.75</v>
      </c>
      <c r="P115" s="217"/>
      <c r="Q115" s="18">
        <f t="shared" si="109"/>
        <v>0</v>
      </c>
      <c r="R115" s="92">
        <f t="shared" si="103"/>
        <v>0</v>
      </c>
      <c r="S115" s="18">
        <f t="shared" si="110"/>
        <v>0</v>
      </c>
      <c r="T115" s="72"/>
      <c r="U115" s="74"/>
      <c r="V115" s="72"/>
      <c r="W115" s="74"/>
      <c r="X115" s="253">
        <v>0.75</v>
      </c>
      <c r="Y115" s="326"/>
      <c r="Z115" s="18">
        <f t="shared" si="111"/>
        <v>0</v>
      </c>
      <c r="AA115" s="14">
        <f t="shared" si="106"/>
        <v>0</v>
      </c>
      <c r="AB115" s="18">
        <f t="shared" si="112"/>
        <v>0</v>
      </c>
    </row>
    <row r="116" spans="1:28">
      <c r="A116" s="8">
        <f>+A115+0.01</f>
        <v>3.2099999999999995</v>
      </c>
      <c r="B116" s="72" t="s">
        <v>34</v>
      </c>
      <c r="C116" s="73"/>
      <c r="D116" s="74"/>
      <c r="E116" s="75"/>
      <c r="F116" s="74"/>
      <c r="G116" s="8" t="e">
        <f t="shared" si="108"/>
        <v>#DIV/0!</v>
      </c>
      <c r="H116" s="18" t="e">
        <f t="shared" si="108"/>
        <v>#DIV/0!</v>
      </c>
      <c r="I116" s="72"/>
      <c r="J116" s="76"/>
      <c r="K116" s="72"/>
      <c r="L116" s="74"/>
      <c r="M116" s="72"/>
      <c r="N116" s="74"/>
      <c r="O116" s="253">
        <v>7.4999999999999997E-3</v>
      </c>
      <c r="P116" s="217"/>
      <c r="Q116" s="18">
        <f>O116*P116*100</f>
        <v>0</v>
      </c>
      <c r="R116" s="92">
        <f t="shared" si="103"/>
        <v>0</v>
      </c>
      <c r="S116" s="18">
        <f t="shared" si="110"/>
        <v>0</v>
      </c>
      <c r="T116" s="72"/>
      <c r="U116" s="74"/>
      <c r="V116" s="72"/>
      <c r="W116" s="74"/>
      <c r="X116" s="253">
        <v>7.4999999999999997E-3</v>
      </c>
      <c r="Y116" s="326"/>
      <c r="Z116" s="18">
        <f>X116*Y116*100</f>
        <v>0</v>
      </c>
      <c r="AA116" s="14">
        <f t="shared" si="106"/>
        <v>0</v>
      </c>
      <c r="AB116" s="18">
        <f t="shared" si="112"/>
        <v>0</v>
      </c>
    </row>
    <row r="117" spans="1:28" s="50" customFormat="1">
      <c r="A117" s="46"/>
      <c r="B117" s="77" t="s">
        <v>71</v>
      </c>
      <c r="C117" s="78">
        <f>SUM(C113:C116)</f>
        <v>0</v>
      </c>
      <c r="D117" s="79">
        <f>SUM(D113:D116)</f>
        <v>0</v>
      </c>
      <c r="E117" s="78">
        <f>SUM(E113:E116)</f>
        <v>0</v>
      </c>
      <c r="F117" s="79">
        <f>SUM(F113:F116)</f>
        <v>0</v>
      </c>
      <c r="G117" s="77"/>
      <c r="H117" s="77"/>
      <c r="I117" s="78">
        <f t="shared" ref="I117:L117" si="113">SUM(I113:I116)</f>
        <v>0</v>
      </c>
      <c r="J117" s="79">
        <f t="shared" si="113"/>
        <v>0</v>
      </c>
      <c r="K117" s="78">
        <f t="shared" si="113"/>
        <v>0</v>
      </c>
      <c r="L117" s="79">
        <f t="shared" si="113"/>
        <v>0</v>
      </c>
      <c r="M117" s="77">
        <f t="shared" ref="M117:N117" si="114">SUM(M113:M116)</f>
        <v>0</v>
      </c>
      <c r="N117" s="79">
        <f t="shared" si="114"/>
        <v>0</v>
      </c>
      <c r="O117" s="254"/>
      <c r="P117" s="291">
        <f t="shared" ref="P117:U117" si="115">SUM(P113:P116)</f>
        <v>0</v>
      </c>
      <c r="Q117" s="79">
        <f t="shared" si="115"/>
        <v>0</v>
      </c>
      <c r="R117" s="291">
        <f t="shared" si="115"/>
        <v>0</v>
      </c>
      <c r="S117" s="79">
        <f t="shared" si="115"/>
        <v>0</v>
      </c>
      <c r="T117" s="78">
        <f t="shared" si="115"/>
        <v>0</v>
      </c>
      <c r="U117" s="79">
        <f t="shared" si="115"/>
        <v>0</v>
      </c>
      <c r="V117" s="77">
        <f t="shared" ref="V117:W117" si="116">SUM(V113:V116)</f>
        <v>0</v>
      </c>
      <c r="W117" s="79">
        <f t="shared" si="116"/>
        <v>0</v>
      </c>
      <c r="X117" s="254"/>
      <c r="Y117" s="291">
        <f t="shared" ref="Y117:AB117" si="117">SUM(Y113:Y116)</f>
        <v>0</v>
      </c>
      <c r="Z117" s="79">
        <f t="shared" si="117"/>
        <v>0</v>
      </c>
      <c r="AA117" s="291">
        <f t="shared" si="117"/>
        <v>0</v>
      </c>
      <c r="AB117" s="79">
        <f t="shared" si="117"/>
        <v>0</v>
      </c>
    </row>
    <row r="118" spans="1:28">
      <c r="A118" s="8"/>
      <c r="B118" s="80" t="s">
        <v>72</v>
      </c>
      <c r="C118" s="68"/>
      <c r="D118" s="69"/>
      <c r="E118" s="68"/>
      <c r="F118" s="69"/>
      <c r="G118" s="80"/>
      <c r="H118" s="80"/>
      <c r="I118" s="80"/>
      <c r="J118" s="81"/>
      <c r="K118" s="80"/>
      <c r="L118" s="69"/>
      <c r="M118" s="80"/>
      <c r="N118" s="69"/>
      <c r="O118" s="71"/>
      <c r="P118" s="290"/>
      <c r="Q118" s="69"/>
      <c r="R118" s="290"/>
      <c r="S118" s="69"/>
      <c r="T118" s="80"/>
      <c r="U118" s="69"/>
      <c r="V118" s="80"/>
      <c r="W118" s="69"/>
      <c r="X118" s="71"/>
      <c r="Y118" s="318"/>
      <c r="Z118" s="69"/>
      <c r="AA118" s="318"/>
      <c r="AB118" s="69"/>
    </row>
    <row r="119" spans="1:28" ht="31.5">
      <c r="A119" s="8">
        <v>3.22</v>
      </c>
      <c r="B119" s="56" t="s">
        <v>73</v>
      </c>
      <c r="C119" s="94"/>
      <c r="D119" s="95"/>
      <c r="E119" s="96"/>
      <c r="F119" s="95"/>
      <c r="G119" s="8" t="e">
        <f t="shared" ref="G119:H140" si="118">E119/C119*100</f>
        <v>#DIV/0!</v>
      </c>
      <c r="H119" s="18" t="e">
        <f t="shared" si="118"/>
        <v>#DIV/0!</v>
      </c>
      <c r="I119" s="97"/>
      <c r="J119" s="98"/>
      <c r="K119" s="97"/>
      <c r="L119" s="95"/>
      <c r="M119" s="97"/>
      <c r="N119" s="95"/>
      <c r="O119" s="255">
        <v>18</v>
      </c>
      <c r="P119" s="292"/>
      <c r="Q119" s="18">
        <f t="shared" ref="Q119:Q140" si="119">O119*P119</f>
        <v>0</v>
      </c>
      <c r="R119" s="92">
        <f t="shared" ref="R119:R140" si="120">P119</f>
        <v>0</v>
      </c>
      <c r="S119" s="18">
        <f t="shared" ref="S119:S140" si="121">L119+Q119</f>
        <v>0</v>
      </c>
      <c r="T119" s="97"/>
      <c r="U119" s="95"/>
      <c r="V119" s="97"/>
      <c r="W119" s="95"/>
      <c r="X119" s="255">
        <v>18</v>
      </c>
      <c r="Y119" s="327"/>
      <c r="Z119" s="18">
        <f t="shared" ref="Z119:Z140" si="122">X119*Y119</f>
        <v>0</v>
      </c>
      <c r="AA119" s="14">
        <f t="shared" ref="AA119:AA140" si="123">Y119</f>
        <v>0</v>
      </c>
      <c r="AB119" s="18">
        <f t="shared" ref="AB119:AB140" si="124">U119+Z119</f>
        <v>0</v>
      </c>
    </row>
    <row r="120" spans="1:28">
      <c r="A120" s="8">
        <f>+A119+0.01</f>
        <v>3.23</v>
      </c>
      <c r="B120" s="56" t="s">
        <v>38</v>
      </c>
      <c r="C120" s="94"/>
      <c r="D120" s="95"/>
      <c r="E120" s="96"/>
      <c r="F120" s="95"/>
      <c r="G120" s="8" t="e">
        <f t="shared" si="118"/>
        <v>#DIV/0!</v>
      </c>
      <c r="H120" s="18" t="e">
        <f t="shared" si="118"/>
        <v>#DIV/0!</v>
      </c>
      <c r="I120" s="97"/>
      <c r="J120" s="98"/>
      <c r="K120" s="97"/>
      <c r="L120" s="95"/>
      <c r="M120" s="97"/>
      <c r="N120" s="95"/>
      <c r="O120" s="255">
        <v>1.2</v>
      </c>
      <c r="P120" s="292"/>
      <c r="Q120" s="18">
        <f t="shared" si="119"/>
        <v>0</v>
      </c>
      <c r="R120" s="92">
        <f t="shared" si="120"/>
        <v>0</v>
      </c>
      <c r="S120" s="18">
        <f t="shared" si="121"/>
        <v>0</v>
      </c>
      <c r="T120" s="97"/>
      <c r="U120" s="95"/>
      <c r="V120" s="97"/>
      <c r="W120" s="95"/>
      <c r="X120" s="255">
        <v>1.2</v>
      </c>
      <c r="Y120" s="327"/>
      <c r="Z120" s="18">
        <f t="shared" si="122"/>
        <v>0</v>
      </c>
      <c r="AA120" s="14">
        <f t="shared" si="123"/>
        <v>0</v>
      </c>
      <c r="AB120" s="18">
        <f t="shared" si="124"/>
        <v>0</v>
      </c>
    </row>
    <row r="121" spans="1:28" ht="47.25">
      <c r="A121" s="8">
        <f>+A120+0.01</f>
        <v>3.2399999999999998</v>
      </c>
      <c r="B121" s="22" t="s">
        <v>74</v>
      </c>
      <c r="C121" s="94"/>
      <c r="D121" s="95"/>
      <c r="E121" s="96"/>
      <c r="F121" s="95"/>
      <c r="G121" s="8" t="e">
        <f t="shared" si="118"/>
        <v>#DIV/0!</v>
      </c>
      <c r="H121" s="18" t="e">
        <f t="shared" si="118"/>
        <v>#DIV/0!</v>
      </c>
      <c r="I121" s="97"/>
      <c r="J121" s="98"/>
      <c r="K121" s="97"/>
      <c r="L121" s="95"/>
      <c r="M121" s="97"/>
      <c r="N121" s="95"/>
      <c r="O121" s="255">
        <v>1</v>
      </c>
      <c r="P121" s="292"/>
      <c r="Q121" s="18">
        <f t="shared" si="119"/>
        <v>0</v>
      </c>
      <c r="R121" s="92">
        <f t="shared" si="120"/>
        <v>0</v>
      </c>
      <c r="S121" s="18">
        <f t="shared" si="121"/>
        <v>0</v>
      </c>
      <c r="T121" s="97"/>
      <c r="U121" s="95"/>
      <c r="V121" s="97"/>
      <c r="W121" s="95"/>
      <c r="X121" s="255">
        <v>1</v>
      </c>
      <c r="Y121" s="327"/>
      <c r="Z121" s="18">
        <f t="shared" si="122"/>
        <v>0</v>
      </c>
      <c r="AA121" s="14">
        <f t="shared" si="123"/>
        <v>0</v>
      </c>
      <c r="AB121" s="18">
        <f t="shared" si="124"/>
        <v>0</v>
      </c>
    </row>
    <row r="122" spans="1:28">
      <c r="A122" s="15"/>
      <c r="B122" s="56" t="s">
        <v>75</v>
      </c>
      <c r="C122" s="94"/>
      <c r="D122" s="95"/>
      <c r="E122" s="96"/>
      <c r="F122" s="95"/>
      <c r="G122" s="8" t="e">
        <f t="shared" si="118"/>
        <v>#DIV/0!</v>
      </c>
      <c r="H122" s="18" t="e">
        <f t="shared" si="118"/>
        <v>#DIV/0!</v>
      </c>
      <c r="I122" s="97"/>
      <c r="J122" s="98"/>
      <c r="K122" s="97"/>
      <c r="L122" s="95"/>
      <c r="M122" s="97"/>
      <c r="N122" s="95"/>
      <c r="O122" s="255"/>
      <c r="P122" s="292"/>
      <c r="Q122" s="18">
        <f t="shared" si="119"/>
        <v>0</v>
      </c>
      <c r="R122" s="92">
        <f t="shared" si="120"/>
        <v>0</v>
      </c>
      <c r="S122" s="18">
        <f t="shared" si="121"/>
        <v>0</v>
      </c>
      <c r="T122" s="97"/>
      <c r="U122" s="95"/>
      <c r="V122" s="97"/>
      <c r="W122" s="95"/>
      <c r="X122" s="255"/>
      <c r="Y122" s="327"/>
      <c r="Z122" s="18">
        <f t="shared" si="122"/>
        <v>0</v>
      </c>
      <c r="AA122" s="14">
        <f t="shared" si="123"/>
        <v>0</v>
      </c>
      <c r="AB122" s="18">
        <f t="shared" si="124"/>
        <v>0</v>
      </c>
    </row>
    <row r="123" spans="1:28">
      <c r="A123" s="8" t="s">
        <v>41</v>
      </c>
      <c r="B123" s="22" t="s">
        <v>76</v>
      </c>
      <c r="C123" s="99"/>
      <c r="D123" s="100"/>
      <c r="E123" s="101"/>
      <c r="F123" s="100"/>
      <c r="G123" s="8" t="e">
        <f t="shared" si="118"/>
        <v>#DIV/0!</v>
      </c>
      <c r="H123" s="18" t="e">
        <f t="shared" si="118"/>
        <v>#DIV/0!</v>
      </c>
      <c r="I123" s="102"/>
      <c r="J123" s="103"/>
      <c r="K123" s="102"/>
      <c r="L123" s="100"/>
      <c r="M123" s="102"/>
      <c r="N123" s="100"/>
      <c r="O123" s="256">
        <v>3</v>
      </c>
      <c r="P123" s="293"/>
      <c r="Q123" s="18">
        <f t="shared" si="119"/>
        <v>0</v>
      </c>
      <c r="R123" s="92">
        <f t="shared" si="120"/>
        <v>0</v>
      </c>
      <c r="S123" s="18">
        <f t="shared" si="121"/>
        <v>0</v>
      </c>
      <c r="T123" s="102"/>
      <c r="U123" s="100"/>
      <c r="V123" s="102"/>
      <c r="W123" s="100"/>
      <c r="X123" s="256">
        <v>3</v>
      </c>
      <c r="Y123" s="328"/>
      <c r="Z123" s="18">
        <f t="shared" si="122"/>
        <v>0</v>
      </c>
      <c r="AA123" s="14">
        <f t="shared" si="123"/>
        <v>0</v>
      </c>
      <c r="AB123" s="18">
        <f t="shared" si="124"/>
        <v>0</v>
      </c>
    </row>
    <row r="124" spans="1:28" ht="31.5">
      <c r="A124" s="8" t="s">
        <v>43</v>
      </c>
      <c r="B124" s="22" t="s">
        <v>77</v>
      </c>
      <c r="C124" s="17"/>
      <c r="D124" s="18"/>
      <c r="E124" s="19"/>
      <c r="F124" s="18"/>
      <c r="G124" s="8" t="e">
        <f t="shared" si="118"/>
        <v>#DIV/0!</v>
      </c>
      <c r="H124" s="18" t="e">
        <f t="shared" si="118"/>
        <v>#DIV/0!</v>
      </c>
      <c r="I124" s="22"/>
      <c r="J124" s="23"/>
      <c r="K124" s="22"/>
      <c r="L124" s="18"/>
      <c r="M124" s="22"/>
      <c r="N124" s="18"/>
      <c r="O124" s="21">
        <v>3</v>
      </c>
      <c r="P124" s="92"/>
      <c r="Q124" s="18">
        <f t="shared" si="119"/>
        <v>0</v>
      </c>
      <c r="R124" s="92">
        <f t="shared" si="120"/>
        <v>0</v>
      </c>
      <c r="S124" s="18">
        <f t="shared" si="121"/>
        <v>0</v>
      </c>
      <c r="T124" s="22"/>
      <c r="U124" s="18"/>
      <c r="V124" s="22"/>
      <c r="W124" s="18"/>
      <c r="X124" s="21">
        <v>3</v>
      </c>
      <c r="Y124" s="14"/>
      <c r="Z124" s="18">
        <f t="shared" si="122"/>
        <v>0</v>
      </c>
      <c r="AA124" s="14">
        <f t="shared" si="123"/>
        <v>0</v>
      </c>
      <c r="AB124" s="18">
        <f t="shared" si="124"/>
        <v>0</v>
      </c>
    </row>
    <row r="125" spans="1:28" ht="31.5">
      <c r="A125" s="8" t="s">
        <v>45</v>
      </c>
      <c r="B125" s="22" t="s">
        <v>78</v>
      </c>
      <c r="C125" s="17"/>
      <c r="D125" s="18"/>
      <c r="E125" s="19"/>
      <c r="F125" s="18"/>
      <c r="G125" s="8" t="e">
        <f t="shared" si="118"/>
        <v>#DIV/0!</v>
      </c>
      <c r="H125" s="18" t="e">
        <f t="shared" si="118"/>
        <v>#DIV/0!</v>
      </c>
      <c r="I125" s="22"/>
      <c r="J125" s="23"/>
      <c r="K125" s="22"/>
      <c r="L125" s="18"/>
      <c r="M125" s="22"/>
      <c r="N125" s="18"/>
      <c r="O125" s="21">
        <v>9.6000000000000014</v>
      </c>
      <c r="P125" s="92"/>
      <c r="Q125" s="18">
        <f t="shared" si="119"/>
        <v>0</v>
      </c>
      <c r="R125" s="92">
        <f t="shared" si="120"/>
        <v>0</v>
      </c>
      <c r="S125" s="18">
        <f t="shared" si="121"/>
        <v>0</v>
      </c>
      <c r="T125" s="22"/>
      <c r="U125" s="18"/>
      <c r="V125" s="22"/>
      <c r="W125" s="18"/>
      <c r="X125" s="21">
        <v>9.6000000000000014</v>
      </c>
      <c r="Y125" s="14"/>
      <c r="Z125" s="18">
        <f t="shared" si="122"/>
        <v>0</v>
      </c>
      <c r="AA125" s="14">
        <f t="shared" si="123"/>
        <v>0</v>
      </c>
      <c r="AB125" s="18">
        <f t="shared" si="124"/>
        <v>0</v>
      </c>
    </row>
    <row r="126" spans="1:28" ht="63">
      <c r="A126" s="8" t="s">
        <v>47</v>
      </c>
      <c r="B126" s="22" t="s">
        <v>79</v>
      </c>
      <c r="C126" s="17"/>
      <c r="D126" s="18"/>
      <c r="E126" s="19"/>
      <c r="F126" s="18"/>
      <c r="G126" s="8" t="e">
        <f t="shared" si="118"/>
        <v>#DIV/0!</v>
      </c>
      <c r="H126" s="18" t="e">
        <f t="shared" si="118"/>
        <v>#DIV/0!</v>
      </c>
      <c r="I126" s="22"/>
      <c r="J126" s="23"/>
      <c r="K126" s="22"/>
      <c r="L126" s="18"/>
      <c r="M126" s="22"/>
      <c r="N126" s="18"/>
      <c r="O126" s="21">
        <v>2.88</v>
      </c>
      <c r="P126" s="92"/>
      <c r="Q126" s="18">
        <f t="shared" si="119"/>
        <v>0</v>
      </c>
      <c r="R126" s="92">
        <f t="shared" si="120"/>
        <v>0</v>
      </c>
      <c r="S126" s="18">
        <f t="shared" si="121"/>
        <v>0</v>
      </c>
      <c r="T126" s="22"/>
      <c r="U126" s="18"/>
      <c r="V126" s="22"/>
      <c r="W126" s="18"/>
      <c r="X126" s="21">
        <v>2.88</v>
      </c>
      <c r="Y126" s="14">
        <v>0</v>
      </c>
      <c r="Z126" s="18">
        <f t="shared" si="122"/>
        <v>0</v>
      </c>
      <c r="AA126" s="14">
        <f t="shared" si="123"/>
        <v>0</v>
      </c>
      <c r="AB126" s="18">
        <f t="shared" si="124"/>
        <v>0</v>
      </c>
    </row>
    <row r="127" spans="1:28" ht="31.5">
      <c r="A127" s="8" t="s">
        <v>49</v>
      </c>
      <c r="B127" s="22" t="s">
        <v>80</v>
      </c>
      <c r="C127" s="17"/>
      <c r="D127" s="18"/>
      <c r="E127" s="19"/>
      <c r="F127" s="18"/>
      <c r="G127" s="8" t="e">
        <f t="shared" si="118"/>
        <v>#DIV/0!</v>
      </c>
      <c r="H127" s="18" t="e">
        <f t="shared" si="118"/>
        <v>#DIV/0!</v>
      </c>
      <c r="I127" s="22"/>
      <c r="J127" s="23"/>
      <c r="K127" s="22"/>
      <c r="L127" s="18"/>
      <c r="M127" s="22"/>
      <c r="N127" s="18"/>
      <c r="O127" s="21">
        <v>1.5</v>
      </c>
      <c r="P127" s="92"/>
      <c r="Q127" s="18">
        <f t="shared" si="119"/>
        <v>0</v>
      </c>
      <c r="R127" s="92">
        <f t="shared" si="120"/>
        <v>0</v>
      </c>
      <c r="S127" s="18">
        <f t="shared" si="121"/>
        <v>0</v>
      </c>
      <c r="T127" s="22"/>
      <c r="U127" s="18"/>
      <c r="V127" s="22"/>
      <c r="W127" s="18"/>
      <c r="X127" s="21">
        <v>1.5</v>
      </c>
      <c r="Y127" s="14"/>
      <c r="Z127" s="18">
        <f t="shared" si="122"/>
        <v>0</v>
      </c>
      <c r="AA127" s="14">
        <f t="shared" si="123"/>
        <v>0</v>
      </c>
      <c r="AB127" s="18">
        <f t="shared" si="124"/>
        <v>0</v>
      </c>
    </row>
    <row r="128" spans="1:28" ht="31.5">
      <c r="A128" s="8" t="s">
        <v>51</v>
      </c>
      <c r="B128" s="22" t="s">
        <v>50</v>
      </c>
      <c r="C128" s="17"/>
      <c r="D128" s="18"/>
      <c r="E128" s="19"/>
      <c r="F128" s="18"/>
      <c r="G128" s="8" t="e">
        <f t="shared" si="118"/>
        <v>#DIV/0!</v>
      </c>
      <c r="H128" s="18" t="e">
        <f t="shared" si="118"/>
        <v>#DIV/0!</v>
      </c>
      <c r="I128" s="22"/>
      <c r="J128" s="23"/>
      <c r="K128" s="22"/>
      <c r="L128" s="18"/>
      <c r="M128" s="22"/>
      <c r="N128" s="18"/>
      <c r="O128" s="21">
        <v>1.2000000000000002</v>
      </c>
      <c r="P128" s="92"/>
      <c r="Q128" s="18">
        <f t="shared" si="119"/>
        <v>0</v>
      </c>
      <c r="R128" s="92">
        <f t="shared" si="120"/>
        <v>0</v>
      </c>
      <c r="S128" s="18">
        <f t="shared" si="121"/>
        <v>0</v>
      </c>
      <c r="T128" s="22"/>
      <c r="U128" s="18"/>
      <c r="V128" s="22"/>
      <c r="W128" s="18"/>
      <c r="X128" s="21">
        <v>1.2000000000000002</v>
      </c>
      <c r="Y128" s="14"/>
      <c r="Z128" s="18">
        <f t="shared" si="122"/>
        <v>0</v>
      </c>
      <c r="AA128" s="14">
        <f t="shared" si="123"/>
        <v>0</v>
      </c>
      <c r="AB128" s="18">
        <f t="shared" si="124"/>
        <v>0</v>
      </c>
    </row>
    <row r="129" spans="1:28" ht="47.25">
      <c r="A129" s="8">
        <v>3.25</v>
      </c>
      <c r="B129" s="22" t="s">
        <v>81</v>
      </c>
      <c r="C129" s="17"/>
      <c r="D129" s="18"/>
      <c r="E129" s="19"/>
      <c r="F129" s="18"/>
      <c r="G129" s="8" t="e">
        <f t="shared" si="118"/>
        <v>#DIV/0!</v>
      </c>
      <c r="H129" s="18" t="e">
        <f t="shared" si="118"/>
        <v>#DIV/0!</v>
      </c>
      <c r="I129" s="22"/>
      <c r="J129" s="23"/>
      <c r="K129" s="22"/>
      <c r="L129" s="18"/>
      <c r="M129" s="22"/>
      <c r="N129" s="18"/>
      <c r="O129" s="21">
        <v>1.2000000000000002</v>
      </c>
      <c r="P129" s="92"/>
      <c r="Q129" s="18">
        <f t="shared" si="119"/>
        <v>0</v>
      </c>
      <c r="R129" s="92">
        <f t="shared" si="120"/>
        <v>0</v>
      </c>
      <c r="S129" s="18">
        <f t="shared" si="121"/>
        <v>0</v>
      </c>
      <c r="T129" s="22"/>
      <c r="U129" s="18"/>
      <c r="V129" s="22"/>
      <c r="W129" s="18"/>
      <c r="X129" s="21">
        <v>1.2000000000000002</v>
      </c>
      <c r="Y129" s="14"/>
      <c r="Z129" s="18">
        <f t="shared" si="122"/>
        <v>0</v>
      </c>
      <c r="AA129" s="14">
        <f t="shared" si="123"/>
        <v>0</v>
      </c>
      <c r="AB129" s="18">
        <f t="shared" si="124"/>
        <v>0</v>
      </c>
    </row>
    <row r="130" spans="1:28" ht="47.25">
      <c r="A130" s="8">
        <f t="shared" ref="A130:A138" si="125">+A129+0.01</f>
        <v>3.26</v>
      </c>
      <c r="B130" s="22" t="s">
        <v>83</v>
      </c>
      <c r="C130" s="17"/>
      <c r="D130" s="18"/>
      <c r="E130" s="19"/>
      <c r="F130" s="18"/>
      <c r="G130" s="8" t="e">
        <f t="shared" si="118"/>
        <v>#DIV/0!</v>
      </c>
      <c r="H130" s="18" t="e">
        <f t="shared" si="118"/>
        <v>#DIV/0!</v>
      </c>
      <c r="I130" s="22"/>
      <c r="J130" s="23"/>
      <c r="K130" s="22"/>
      <c r="L130" s="18"/>
      <c r="M130" s="22"/>
      <c r="N130" s="18"/>
      <c r="O130" s="21">
        <v>1.7999999999999998</v>
      </c>
      <c r="P130" s="92"/>
      <c r="Q130" s="18">
        <f t="shared" si="119"/>
        <v>0</v>
      </c>
      <c r="R130" s="92">
        <f t="shared" si="120"/>
        <v>0</v>
      </c>
      <c r="S130" s="18">
        <f t="shared" si="121"/>
        <v>0</v>
      </c>
      <c r="T130" s="22"/>
      <c r="U130" s="18"/>
      <c r="V130" s="22"/>
      <c r="W130" s="18"/>
      <c r="X130" s="21">
        <v>1.7999999999999998</v>
      </c>
      <c r="Y130" s="14"/>
      <c r="Z130" s="18">
        <f t="shared" si="122"/>
        <v>0</v>
      </c>
      <c r="AA130" s="14">
        <f t="shared" si="123"/>
        <v>0</v>
      </c>
      <c r="AB130" s="18">
        <f t="shared" si="124"/>
        <v>0</v>
      </c>
    </row>
    <row r="131" spans="1:28" ht="31.5">
      <c r="A131" s="8">
        <f t="shared" si="125"/>
        <v>3.2699999999999996</v>
      </c>
      <c r="B131" s="51" t="s">
        <v>84</v>
      </c>
      <c r="C131" s="17"/>
      <c r="D131" s="18"/>
      <c r="E131" s="19"/>
      <c r="F131" s="18"/>
      <c r="G131" s="8" t="e">
        <f t="shared" si="118"/>
        <v>#DIV/0!</v>
      </c>
      <c r="H131" s="18" t="e">
        <f t="shared" si="118"/>
        <v>#DIV/0!</v>
      </c>
      <c r="I131" s="22"/>
      <c r="J131" s="23"/>
      <c r="K131" s="22"/>
      <c r="L131" s="18"/>
      <c r="M131" s="22"/>
      <c r="N131" s="18"/>
      <c r="O131" s="21">
        <v>1</v>
      </c>
      <c r="P131" s="92"/>
      <c r="Q131" s="18">
        <f t="shared" si="119"/>
        <v>0</v>
      </c>
      <c r="R131" s="92">
        <f t="shared" si="120"/>
        <v>0</v>
      </c>
      <c r="S131" s="18">
        <f t="shared" si="121"/>
        <v>0</v>
      </c>
      <c r="T131" s="22"/>
      <c r="U131" s="18"/>
      <c r="V131" s="22"/>
      <c r="W131" s="18"/>
      <c r="X131" s="21">
        <v>1</v>
      </c>
      <c r="Y131" s="14"/>
      <c r="Z131" s="18">
        <f t="shared" si="122"/>
        <v>0</v>
      </c>
      <c r="AA131" s="14">
        <f t="shared" si="123"/>
        <v>0</v>
      </c>
      <c r="AB131" s="18">
        <f t="shared" si="124"/>
        <v>0</v>
      </c>
    </row>
    <row r="132" spans="1:28" ht="31.5">
      <c r="A132" s="8">
        <f t="shared" si="125"/>
        <v>3.2799999999999994</v>
      </c>
      <c r="B132" s="51" t="s">
        <v>85</v>
      </c>
      <c r="C132" s="17"/>
      <c r="D132" s="18"/>
      <c r="E132" s="19"/>
      <c r="F132" s="18"/>
      <c r="G132" s="8" t="e">
        <f t="shared" si="118"/>
        <v>#DIV/0!</v>
      </c>
      <c r="H132" s="18" t="e">
        <f t="shared" si="118"/>
        <v>#DIV/0!</v>
      </c>
      <c r="I132" s="22"/>
      <c r="J132" s="23"/>
      <c r="K132" s="22"/>
      <c r="L132" s="18"/>
      <c r="M132" s="22"/>
      <c r="N132" s="18"/>
      <c r="O132" s="21">
        <v>1</v>
      </c>
      <c r="P132" s="92"/>
      <c r="Q132" s="18">
        <f t="shared" si="119"/>
        <v>0</v>
      </c>
      <c r="R132" s="92">
        <f t="shared" si="120"/>
        <v>0</v>
      </c>
      <c r="S132" s="18">
        <f t="shared" si="121"/>
        <v>0</v>
      </c>
      <c r="T132" s="22"/>
      <c r="U132" s="18"/>
      <c r="V132" s="22"/>
      <c r="W132" s="18"/>
      <c r="X132" s="21">
        <v>1</v>
      </c>
      <c r="Y132" s="14"/>
      <c r="Z132" s="18">
        <f t="shared" si="122"/>
        <v>0</v>
      </c>
      <c r="AA132" s="14">
        <f t="shared" si="123"/>
        <v>0</v>
      </c>
      <c r="AB132" s="18">
        <f t="shared" si="124"/>
        <v>0</v>
      </c>
    </row>
    <row r="133" spans="1:28" ht="31.5">
      <c r="A133" s="8">
        <f t="shared" si="125"/>
        <v>3.2899999999999991</v>
      </c>
      <c r="B133" s="51" t="s">
        <v>86</v>
      </c>
      <c r="C133" s="17"/>
      <c r="D133" s="18"/>
      <c r="E133" s="19"/>
      <c r="F133" s="18"/>
      <c r="G133" s="8" t="e">
        <f t="shared" si="118"/>
        <v>#DIV/0!</v>
      </c>
      <c r="H133" s="18" t="e">
        <f t="shared" si="118"/>
        <v>#DIV/0!</v>
      </c>
      <c r="I133" s="22"/>
      <c r="J133" s="23"/>
      <c r="K133" s="22"/>
      <c r="L133" s="18"/>
      <c r="M133" s="22"/>
      <c r="N133" s="18"/>
      <c r="O133" s="21">
        <v>1.25</v>
      </c>
      <c r="P133" s="92"/>
      <c r="Q133" s="18">
        <f t="shared" si="119"/>
        <v>0</v>
      </c>
      <c r="R133" s="92">
        <f t="shared" si="120"/>
        <v>0</v>
      </c>
      <c r="S133" s="18">
        <f t="shared" si="121"/>
        <v>0</v>
      </c>
      <c r="T133" s="22"/>
      <c r="U133" s="18"/>
      <c r="V133" s="22"/>
      <c r="W133" s="18"/>
      <c r="X133" s="21">
        <v>1.25</v>
      </c>
      <c r="Y133" s="14"/>
      <c r="Z133" s="18">
        <f t="shared" si="122"/>
        <v>0</v>
      </c>
      <c r="AA133" s="14">
        <f t="shared" si="123"/>
        <v>0</v>
      </c>
      <c r="AB133" s="18">
        <f t="shared" si="124"/>
        <v>0</v>
      </c>
    </row>
    <row r="134" spans="1:28" ht="31.5">
      <c r="A134" s="8">
        <f t="shared" si="125"/>
        <v>3.2999999999999989</v>
      </c>
      <c r="B134" s="51" t="s">
        <v>87</v>
      </c>
      <c r="C134" s="17"/>
      <c r="D134" s="18"/>
      <c r="E134" s="19"/>
      <c r="F134" s="18"/>
      <c r="G134" s="8" t="e">
        <f t="shared" si="118"/>
        <v>#DIV/0!</v>
      </c>
      <c r="H134" s="18" t="e">
        <f t="shared" si="118"/>
        <v>#DIV/0!</v>
      </c>
      <c r="I134" s="22"/>
      <c r="J134" s="23"/>
      <c r="K134" s="22"/>
      <c r="L134" s="18"/>
      <c r="M134" s="22"/>
      <c r="N134" s="18"/>
      <c r="O134" s="21">
        <v>0.75</v>
      </c>
      <c r="P134" s="92"/>
      <c r="Q134" s="18">
        <f t="shared" si="119"/>
        <v>0</v>
      </c>
      <c r="R134" s="92">
        <f t="shared" si="120"/>
        <v>0</v>
      </c>
      <c r="S134" s="18">
        <f t="shared" si="121"/>
        <v>0</v>
      </c>
      <c r="T134" s="22"/>
      <c r="U134" s="18"/>
      <c r="V134" s="22"/>
      <c r="W134" s="18"/>
      <c r="X134" s="21">
        <v>0.75</v>
      </c>
      <c r="Y134" s="14"/>
      <c r="Z134" s="18">
        <f t="shared" si="122"/>
        <v>0</v>
      </c>
      <c r="AA134" s="14">
        <f t="shared" si="123"/>
        <v>0</v>
      </c>
      <c r="AB134" s="18">
        <f t="shared" si="124"/>
        <v>0</v>
      </c>
    </row>
    <row r="135" spans="1:28" ht="31.5">
      <c r="A135" s="8">
        <f t="shared" si="125"/>
        <v>3.3099999999999987</v>
      </c>
      <c r="B135" s="51" t="s">
        <v>88</v>
      </c>
      <c r="C135" s="17"/>
      <c r="D135" s="18"/>
      <c r="E135" s="19"/>
      <c r="F135" s="18"/>
      <c r="G135" s="8" t="e">
        <f t="shared" si="118"/>
        <v>#DIV/0!</v>
      </c>
      <c r="H135" s="18" t="e">
        <f t="shared" si="118"/>
        <v>#DIV/0!</v>
      </c>
      <c r="I135" s="22"/>
      <c r="J135" s="23"/>
      <c r="K135" s="22"/>
      <c r="L135" s="18"/>
      <c r="M135" s="22"/>
      <c r="N135" s="18"/>
      <c r="O135" s="21">
        <v>0.75</v>
      </c>
      <c r="P135" s="92"/>
      <c r="Q135" s="18">
        <f t="shared" si="119"/>
        <v>0</v>
      </c>
      <c r="R135" s="92">
        <f t="shared" si="120"/>
        <v>0</v>
      </c>
      <c r="S135" s="18">
        <f t="shared" si="121"/>
        <v>0</v>
      </c>
      <c r="T135" s="22"/>
      <c r="U135" s="18"/>
      <c r="V135" s="22"/>
      <c r="W135" s="18"/>
      <c r="X135" s="21">
        <v>0.75</v>
      </c>
      <c r="Y135" s="14"/>
      <c r="Z135" s="18">
        <f t="shared" si="122"/>
        <v>0</v>
      </c>
      <c r="AA135" s="14">
        <f t="shared" si="123"/>
        <v>0</v>
      </c>
      <c r="AB135" s="18">
        <f t="shared" si="124"/>
        <v>0</v>
      </c>
    </row>
    <row r="136" spans="1:28" ht="31.5">
      <c r="A136" s="8">
        <f t="shared" si="125"/>
        <v>3.3199999999999985</v>
      </c>
      <c r="B136" s="51" t="s">
        <v>89</v>
      </c>
      <c r="C136" s="17"/>
      <c r="D136" s="18"/>
      <c r="E136" s="19"/>
      <c r="F136" s="18"/>
      <c r="G136" s="8" t="e">
        <f t="shared" si="118"/>
        <v>#DIV/0!</v>
      </c>
      <c r="H136" s="18" t="e">
        <f t="shared" si="118"/>
        <v>#DIV/0!</v>
      </c>
      <c r="I136" s="22"/>
      <c r="J136" s="23"/>
      <c r="K136" s="22"/>
      <c r="L136" s="18"/>
      <c r="M136" s="22"/>
      <c r="N136" s="18"/>
      <c r="O136" s="21">
        <v>0.2</v>
      </c>
      <c r="P136" s="92"/>
      <c r="Q136" s="18">
        <f t="shared" si="119"/>
        <v>0</v>
      </c>
      <c r="R136" s="92">
        <f t="shared" si="120"/>
        <v>0</v>
      </c>
      <c r="S136" s="18">
        <f t="shared" si="121"/>
        <v>0</v>
      </c>
      <c r="T136" s="22"/>
      <c r="U136" s="18"/>
      <c r="V136" s="22"/>
      <c r="W136" s="18"/>
      <c r="X136" s="21">
        <v>0.2</v>
      </c>
      <c r="Y136" s="14"/>
      <c r="Z136" s="18">
        <f t="shared" si="122"/>
        <v>0</v>
      </c>
      <c r="AA136" s="14">
        <f t="shared" si="123"/>
        <v>0</v>
      </c>
      <c r="AB136" s="18">
        <f t="shared" si="124"/>
        <v>0</v>
      </c>
    </row>
    <row r="137" spans="1:28" ht="31.5">
      <c r="A137" s="8">
        <f t="shared" si="125"/>
        <v>3.3299999999999983</v>
      </c>
      <c r="B137" s="51" t="s">
        <v>90</v>
      </c>
      <c r="C137" s="17"/>
      <c r="D137" s="18"/>
      <c r="E137" s="19"/>
      <c r="F137" s="18"/>
      <c r="G137" s="8" t="e">
        <f t="shared" si="118"/>
        <v>#DIV/0!</v>
      </c>
      <c r="H137" s="18" t="e">
        <f t="shared" si="118"/>
        <v>#DIV/0!</v>
      </c>
      <c r="I137" s="22"/>
      <c r="J137" s="23"/>
      <c r="K137" s="22"/>
      <c r="L137" s="18"/>
      <c r="M137" s="22"/>
      <c r="N137" s="18"/>
      <c r="O137" s="21">
        <v>0.2</v>
      </c>
      <c r="P137" s="92"/>
      <c r="Q137" s="18">
        <f t="shared" si="119"/>
        <v>0</v>
      </c>
      <c r="R137" s="92">
        <f t="shared" si="120"/>
        <v>0</v>
      </c>
      <c r="S137" s="18">
        <f t="shared" si="121"/>
        <v>0</v>
      </c>
      <c r="T137" s="22"/>
      <c r="U137" s="18"/>
      <c r="V137" s="22"/>
      <c r="W137" s="18"/>
      <c r="X137" s="21">
        <v>0.2</v>
      </c>
      <c r="Y137" s="14"/>
      <c r="Z137" s="18">
        <f t="shared" si="122"/>
        <v>0</v>
      </c>
      <c r="AA137" s="14">
        <f t="shared" si="123"/>
        <v>0</v>
      </c>
      <c r="AB137" s="18">
        <f t="shared" si="124"/>
        <v>0</v>
      </c>
    </row>
    <row r="138" spans="1:28" ht="31.5">
      <c r="A138" s="8">
        <f t="shared" si="125"/>
        <v>3.3399999999999981</v>
      </c>
      <c r="B138" s="51" t="s">
        <v>91</v>
      </c>
      <c r="C138" s="17"/>
      <c r="D138" s="18"/>
      <c r="E138" s="19"/>
      <c r="F138" s="18"/>
      <c r="G138" s="8" t="e">
        <f t="shared" si="118"/>
        <v>#DIV/0!</v>
      </c>
      <c r="H138" s="18" t="e">
        <f t="shared" si="118"/>
        <v>#DIV/0!</v>
      </c>
      <c r="I138" s="22"/>
      <c r="J138" s="23"/>
      <c r="K138" s="22"/>
      <c r="L138" s="18"/>
      <c r="M138" s="22"/>
      <c r="N138" s="18"/>
      <c r="O138" s="21">
        <v>6</v>
      </c>
      <c r="P138" s="92"/>
      <c r="Q138" s="18">
        <f t="shared" si="119"/>
        <v>0</v>
      </c>
      <c r="R138" s="92">
        <f t="shared" si="120"/>
        <v>0</v>
      </c>
      <c r="S138" s="18">
        <f t="shared" si="121"/>
        <v>0</v>
      </c>
      <c r="T138" s="22"/>
      <c r="U138" s="18"/>
      <c r="V138" s="22"/>
      <c r="W138" s="18"/>
      <c r="X138" s="21">
        <v>6</v>
      </c>
      <c r="Y138" s="14"/>
      <c r="Z138" s="18">
        <f t="shared" si="122"/>
        <v>0</v>
      </c>
      <c r="AA138" s="14">
        <f t="shared" si="123"/>
        <v>0</v>
      </c>
      <c r="AB138" s="18">
        <f t="shared" si="124"/>
        <v>0</v>
      </c>
    </row>
    <row r="139" spans="1:28" ht="31.5">
      <c r="A139" s="8">
        <v>3.35</v>
      </c>
      <c r="B139" s="51" t="s">
        <v>92</v>
      </c>
      <c r="C139" s="17"/>
      <c r="D139" s="18"/>
      <c r="E139" s="19"/>
      <c r="F139" s="18"/>
      <c r="G139" s="8" t="e">
        <f t="shared" si="118"/>
        <v>#DIV/0!</v>
      </c>
      <c r="H139" s="18" t="e">
        <f t="shared" si="118"/>
        <v>#DIV/0!</v>
      </c>
      <c r="I139" s="22"/>
      <c r="J139" s="23"/>
      <c r="K139" s="22"/>
      <c r="L139" s="18"/>
      <c r="M139" s="22"/>
      <c r="N139" s="18"/>
      <c r="O139" s="21">
        <v>0.5</v>
      </c>
      <c r="P139" s="92"/>
      <c r="Q139" s="18">
        <f t="shared" si="119"/>
        <v>0</v>
      </c>
      <c r="R139" s="92">
        <f t="shared" si="120"/>
        <v>0</v>
      </c>
      <c r="S139" s="18">
        <f t="shared" si="121"/>
        <v>0</v>
      </c>
      <c r="T139" s="22"/>
      <c r="U139" s="18"/>
      <c r="V139" s="22"/>
      <c r="W139" s="18"/>
      <c r="X139" s="21">
        <v>0.5</v>
      </c>
      <c r="Y139" s="14"/>
      <c r="Z139" s="18">
        <f t="shared" si="122"/>
        <v>0</v>
      </c>
      <c r="AA139" s="14">
        <f t="shared" si="123"/>
        <v>0</v>
      </c>
      <c r="AB139" s="18">
        <f t="shared" si="124"/>
        <v>0</v>
      </c>
    </row>
    <row r="140" spans="1:28" ht="31.5">
      <c r="A140" s="8">
        <v>3.36</v>
      </c>
      <c r="B140" s="51" t="s">
        <v>93</v>
      </c>
      <c r="C140" s="17"/>
      <c r="D140" s="18"/>
      <c r="E140" s="19"/>
      <c r="F140" s="18"/>
      <c r="G140" s="8" t="e">
        <f t="shared" si="118"/>
        <v>#DIV/0!</v>
      </c>
      <c r="H140" s="18" t="e">
        <f t="shared" si="118"/>
        <v>#DIV/0!</v>
      </c>
      <c r="I140" s="22"/>
      <c r="J140" s="23"/>
      <c r="K140" s="22"/>
      <c r="L140" s="18"/>
      <c r="M140" s="22"/>
      <c r="N140" s="18"/>
      <c r="O140" s="21">
        <v>0.2</v>
      </c>
      <c r="P140" s="92"/>
      <c r="Q140" s="18">
        <f t="shared" si="119"/>
        <v>0</v>
      </c>
      <c r="R140" s="92">
        <f t="shared" si="120"/>
        <v>0</v>
      </c>
      <c r="S140" s="18">
        <f t="shared" si="121"/>
        <v>0</v>
      </c>
      <c r="T140" s="22"/>
      <c r="U140" s="18"/>
      <c r="V140" s="22"/>
      <c r="W140" s="18"/>
      <c r="X140" s="21">
        <v>0.2</v>
      </c>
      <c r="Y140" s="14"/>
      <c r="Z140" s="18">
        <f t="shared" si="122"/>
        <v>0</v>
      </c>
      <c r="AA140" s="14">
        <f t="shared" si="123"/>
        <v>0</v>
      </c>
      <c r="AB140" s="18">
        <f t="shared" si="124"/>
        <v>0</v>
      </c>
    </row>
    <row r="141" spans="1:28" s="50" customFormat="1">
      <c r="A141" s="46"/>
      <c r="B141" s="82" t="s">
        <v>65</v>
      </c>
      <c r="C141" s="83">
        <f>SUM(C119:C140)</f>
        <v>0</v>
      </c>
      <c r="D141" s="84">
        <f>SUM(D119:D140)</f>
        <v>0</v>
      </c>
      <c r="E141" s="83">
        <f>SUM(E119:E140)</f>
        <v>0</v>
      </c>
      <c r="F141" s="84">
        <f>SUM(F119:F140)</f>
        <v>0</v>
      </c>
      <c r="G141" s="82"/>
      <c r="H141" s="82"/>
      <c r="I141" s="83">
        <f t="shared" ref="I141:L141" si="126">SUM(I119:I140)</f>
        <v>0</v>
      </c>
      <c r="J141" s="84">
        <f t="shared" si="126"/>
        <v>0</v>
      </c>
      <c r="K141" s="83">
        <f t="shared" si="126"/>
        <v>0</v>
      </c>
      <c r="L141" s="84">
        <f t="shared" si="126"/>
        <v>0</v>
      </c>
      <c r="M141" s="85">
        <f t="shared" ref="M141:N141" si="127">SUM(M119:M140)</f>
        <v>0</v>
      </c>
      <c r="N141" s="84">
        <f t="shared" si="127"/>
        <v>0</v>
      </c>
      <c r="O141" s="88"/>
      <c r="P141" s="276">
        <f t="shared" ref="P141:U141" si="128">SUM(P119:P140)</f>
        <v>0</v>
      </c>
      <c r="Q141" s="84">
        <f t="shared" si="128"/>
        <v>0</v>
      </c>
      <c r="R141" s="276">
        <f t="shared" si="128"/>
        <v>0</v>
      </c>
      <c r="S141" s="84">
        <f t="shared" si="128"/>
        <v>0</v>
      </c>
      <c r="T141" s="83">
        <f t="shared" si="128"/>
        <v>0</v>
      </c>
      <c r="U141" s="84">
        <f t="shared" si="128"/>
        <v>0</v>
      </c>
      <c r="V141" s="85">
        <f t="shared" ref="V141:W141" si="129">SUM(V119:V140)</f>
        <v>0</v>
      </c>
      <c r="W141" s="84">
        <f t="shared" si="129"/>
        <v>0</v>
      </c>
      <c r="X141" s="88"/>
      <c r="Y141" s="276">
        <f t="shared" ref="Y141:AB141" si="130">SUM(Y119:Y140)</f>
        <v>0</v>
      </c>
      <c r="Z141" s="84">
        <f t="shared" si="130"/>
        <v>0</v>
      </c>
      <c r="AA141" s="276">
        <f t="shared" si="130"/>
        <v>0</v>
      </c>
      <c r="AB141" s="84">
        <f t="shared" si="130"/>
        <v>0</v>
      </c>
    </row>
    <row r="142" spans="1:28" s="50" customFormat="1">
      <c r="A142" s="46"/>
      <c r="B142" s="86" t="s">
        <v>94</v>
      </c>
      <c r="C142" s="83">
        <f>C117+C141</f>
        <v>0</v>
      </c>
      <c r="D142" s="84">
        <f>D117+D141</f>
        <v>0</v>
      </c>
      <c r="E142" s="83">
        <f>E117+E141</f>
        <v>0</v>
      </c>
      <c r="F142" s="84">
        <f>F117+F141</f>
        <v>0</v>
      </c>
      <c r="G142" s="86"/>
      <c r="H142" s="86"/>
      <c r="I142" s="83">
        <f t="shared" ref="I142:L142" si="131">I117+I141</f>
        <v>0</v>
      </c>
      <c r="J142" s="84">
        <f t="shared" si="131"/>
        <v>0</v>
      </c>
      <c r="K142" s="83">
        <f t="shared" si="131"/>
        <v>0</v>
      </c>
      <c r="L142" s="84">
        <f t="shared" si="131"/>
        <v>0</v>
      </c>
      <c r="M142" s="85">
        <f t="shared" ref="M142:N142" si="132">M117+M141</f>
        <v>0</v>
      </c>
      <c r="N142" s="84">
        <f t="shared" si="132"/>
        <v>0</v>
      </c>
      <c r="O142" s="88"/>
      <c r="P142" s="276">
        <f t="shared" ref="P142:U142" si="133">P117+P141</f>
        <v>0</v>
      </c>
      <c r="Q142" s="84">
        <f t="shared" si="133"/>
        <v>0</v>
      </c>
      <c r="R142" s="276">
        <f t="shared" si="133"/>
        <v>0</v>
      </c>
      <c r="S142" s="84">
        <f t="shared" si="133"/>
        <v>0</v>
      </c>
      <c r="T142" s="83">
        <f t="shared" si="133"/>
        <v>0</v>
      </c>
      <c r="U142" s="84">
        <f t="shared" si="133"/>
        <v>0</v>
      </c>
      <c r="V142" s="85">
        <f t="shared" ref="V142:W142" si="134">V117+V141</f>
        <v>0</v>
      </c>
      <c r="W142" s="84">
        <f t="shared" si="134"/>
        <v>0</v>
      </c>
      <c r="X142" s="88"/>
      <c r="Y142" s="276">
        <f t="shared" ref="Y142:AB142" si="135">Y117+Y141</f>
        <v>0</v>
      </c>
      <c r="Z142" s="84">
        <f t="shared" si="135"/>
        <v>0</v>
      </c>
      <c r="AA142" s="276">
        <f t="shared" si="135"/>
        <v>0</v>
      </c>
      <c r="AB142" s="84">
        <f t="shared" si="135"/>
        <v>0</v>
      </c>
    </row>
    <row r="143" spans="1:28" s="50" customFormat="1">
      <c r="A143" s="46"/>
      <c r="B143" s="89" t="s">
        <v>100</v>
      </c>
      <c r="C143" s="83">
        <f>C110+C142</f>
        <v>0</v>
      </c>
      <c r="D143" s="84">
        <f>D110+D142</f>
        <v>0</v>
      </c>
      <c r="E143" s="83">
        <f>E110+E142</f>
        <v>0</v>
      </c>
      <c r="F143" s="84">
        <f>F110+F142</f>
        <v>0</v>
      </c>
      <c r="G143" s="89"/>
      <c r="H143" s="89"/>
      <c r="I143" s="83">
        <f t="shared" ref="I143:L143" si="136">I110+I142</f>
        <v>0</v>
      </c>
      <c r="J143" s="84">
        <f t="shared" si="136"/>
        <v>0</v>
      </c>
      <c r="K143" s="83">
        <f t="shared" si="136"/>
        <v>0</v>
      </c>
      <c r="L143" s="84">
        <f t="shared" si="136"/>
        <v>0</v>
      </c>
      <c r="M143" s="85">
        <f t="shared" ref="M143:N143" si="137">M110+M142</f>
        <v>0</v>
      </c>
      <c r="N143" s="84">
        <f t="shared" si="137"/>
        <v>0</v>
      </c>
      <c r="O143" s="88"/>
      <c r="P143" s="276">
        <f t="shared" ref="P143:U143" si="138">P110+P142</f>
        <v>0</v>
      </c>
      <c r="Q143" s="84">
        <f t="shared" si="138"/>
        <v>0</v>
      </c>
      <c r="R143" s="276">
        <f t="shared" si="138"/>
        <v>0</v>
      </c>
      <c r="S143" s="84">
        <f t="shared" si="138"/>
        <v>0</v>
      </c>
      <c r="T143" s="83">
        <f t="shared" si="138"/>
        <v>0</v>
      </c>
      <c r="U143" s="84">
        <f t="shared" si="138"/>
        <v>0</v>
      </c>
      <c r="V143" s="85">
        <f t="shared" ref="V143:W143" si="139">V110+V142</f>
        <v>0</v>
      </c>
      <c r="W143" s="84">
        <f t="shared" si="139"/>
        <v>0</v>
      </c>
      <c r="X143" s="88"/>
      <c r="Y143" s="276">
        <f t="shared" ref="Y143:AB143" si="140">Y110+Y142</f>
        <v>0</v>
      </c>
      <c r="Z143" s="84">
        <f t="shared" si="140"/>
        <v>0</v>
      </c>
      <c r="AA143" s="276">
        <f t="shared" si="140"/>
        <v>0</v>
      </c>
      <c r="AB143" s="84">
        <f t="shared" si="140"/>
        <v>0</v>
      </c>
    </row>
    <row r="144" spans="1:28">
      <c r="A144" s="14">
        <v>4</v>
      </c>
      <c r="B144" s="9" t="s">
        <v>101</v>
      </c>
      <c r="C144" s="10"/>
      <c r="D144" s="11"/>
      <c r="E144" s="10"/>
      <c r="F144" s="11"/>
      <c r="G144" s="9"/>
      <c r="H144" s="9"/>
      <c r="I144" s="9"/>
      <c r="J144" s="12"/>
      <c r="K144" s="9"/>
      <c r="L144" s="11"/>
      <c r="M144" s="9"/>
      <c r="N144" s="11"/>
      <c r="O144" s="13"/>
      <c r="P144" s="315"/>
      <c r="Q144" s="11"/>
      <c r="R144" s="315"/>
      <c r="S144" s="11"/>
      <c r="T144" s="9"/>
      <c r="U144" s="11"/>
      <c r="V144" s="9"/>
      <c r="W144" s="11"/>
      <c r="X144" s="13"/>
      <c r="Y144" s="199"/>
      <c r="Z144" s="11"/>
      <c r="AA144" s="199"/>
      <c r="AB144" s="11"/>
    </row>
    <row r="145" spans="1:28">
      <c r="A145" s="8">
        <v>4.01</v>
      </c>
      <c r="B145" s="16" t="s">
        <v>102</v>
      </c>
      <c r="C145" s="17"/>
      <c r="D145" s="18"/>
      <c r="E145" s="17"/>
      <c r="F145" s="18"/>
      <c r="G145" s="8" t="e">
        <f>E145/C145*100</f>
        <v>#DIV/0!</v>
      </c>
      <c r="H145" s="18" t="e">
        <f>F145/D145*100</f>
        <v>#DIV/0!</v>
      </c>
      <c r="I145" s="16"/>
      <c r="J145" s="20"/>
      <c r="K145" s="16"/>
      <c r="L145" s="18"/>
      <c r="M145" s="16"/>
      <c r="N145" s="18"/>
      <c r="O145" s="21">
        <v>0.03</v>
      </c>
      <c r="P145" s="92">
        <v>856</v>
      </c>
      <c r="Q145" s="18">
        <f t="shared" ref="Q145:Q146" si="141">O145*P145</f>
        <v>25.68</v>
      </c>
      <c r="R145" s="92">
        <f t="shared" ref="R145:R146" si="142">P145</f>
        <v>856</v>
      </c>
      <c r="S145" s="18">
        <f t="shared" ref="S145:S146" si="143">L145+Q145</f>
        <v>25.68</v>
      </c>
      <c r="T145" s="16"/>
      <c r="U145" s="18"/>
      <c r="V145" s="16"/>
      <c r="W145" s="18"/>
      <c r="X145" s="21">
        <v>0.03</v>
      </c>
      <c r="Y145" s="14">
        <v>856</v>
      </c>
      <c r="Z145" s="18">
        <f t="shared" ref="Z145:Z146" si="144">X145*Y145</f>
        <v>25.68</v>
      </c>
      <c r="AA145" s="14">
        <f t="shared" ref="AA145:AA146" si="145">Y145</f>
        <v>856</v>
      </c>
      <c r="AB145" s="18">
        <f t="shared" ref="AB145:AB146" si="146">U145+Z145</f>
        <v>25.68</v>
      </c>
    </row>
    <row r="146" spans="1:28" ht="31.5">
      <c r="A146" s="8">
        <v>4.0199999999999996</v>
      </c>
      <c r="B146" s="16" t="s">
        <v>103</v>
      </c>
      <c r="C146" s="17"/>
      <c r="D146" s="18"/>
      <c r="E146" s="19"/>
      <c r="F146" s="18"/>
      <c r="G146" s="8" t="e">
        <f>E146/C146*100</f>
        <v>#DIV/0!</v>
      </c>
      <c r="H146" s="18" t="e">
        <f>F146/D146*100</f>
        <v>#DIV/0!</v>
      </c>
      <c r="I146" s="16"/>
      <c r="J146" s="20"/>
      <c r="K146" s="16"/>
      <c r="L146" s="18"/>
      <c r="M146" s="16"/>
      <c r="N146" s="18"/>
      <c r="O146" s="21">
        <v>0.03</v>
      </c>
      <c r="P146" s="92"/>
      <c r="Q146" s="18">
        <f t="shared" si="141"/>
        <v>0</v>
      </c>
      <c r="R146" s="92">
        <f t="shared" si="142"/>
        <v>0</v>
      </c>
      <c r="S146" s="18">
        <f t="shared" si="143"/>
        <v>0</v>
      </c>
      <c r="T146" s="16"/>
      <c r="U146" s="18"/>
      <c r="V146" s="16"/>
      <c r="W146" s="18"/>
      <c r="X146" s="21">
        <v>0.03</v>
      </c>
      <c r="Y146" s="14"/>
      <c r="Z146" s="18">
        <f t="shared" si="144"/>
        <v>0</v>
      </c>
      <c r="AA146" s="14">
        <f t="shared" si="145"/>
        <v>0</v>
      </c>
      <c r="AB146" s="18">
        <f t="shared" si="146"/>
        <v>0</v>
      </c>
    </row>
    <row r="147" spans="1:28" s="50" customFormat="1">
      <c r="A147" s="46"/>
      <c r="B147" s="82" t="s">
        <v>104</v>
      </c>
      <c r="C147" s="83">
        <f>C145+C146</f>
        <v>0</v>
      </c>
      <c r="D147" s="84">
        <f>D145+D146</f>
        <v>0</v>
      </c>
      <c r="E147" s="83">
        <f>E145+E146</f>
        <v>0</v>
      </c>
      <c r="F147" s="84">
        <f>F145+F146</f>
        <v>0</v>
      </c>
      <c r="G147" s="82"/>
      <c r="H147" s="82"/>
      <c r="I147" s="83">
        <f t="shared" ref="I147:L147" si="147">I145+I146</f>
        <v>0</v>
      </c>
      <c r="J147" s="84">
        <f t="shared" si="147"/>
        <v>0</v>
      </c>
      <c r="K147" s="83">
        <f t="shared" si="147"/>
        <v>0</v>
      </c>
      <c r="L147" s="84">
        <f t="shared" si="147"/>
        <v>0</v>
      </c>
      <c r="M147" s="82">
        <f t="shared" ref="M147:N147" si="148">SUM(M145:M146)</f>
        <v>0</v>
      </c>
      <c r="N147" s="84">
        <f t="shared" si="148"/>
        <v>0</v>
      </c>
      <c r="O147" s="88"/>
      <c r="P147" s="276">
        <f t="shared" ref="P147:S147" si="149">P145+P146</f>
        <v>856</v>
      </c>
      <c r="Q147" s="84">
        <f t="shared" si="149"/>
        <v>25.68</v>
      </c>
      <c r="R147" s="276">
        <f t="shared" si="149"/>
        <v>856</v>
      </c>
      <c r="S147" s="84">
        <f t="shared" si="149"/>
        <v>25.68</v>
      </c>
      <c r="T147" s="83">
        <f>T145+T146</f>
        <v>0</v>
      </c>
      <c r="U147" s="84">
        <f>U145+U146</f>
        <v>0</v>
      </c>
      <c r="V147" s="82">
        <f t="shared" ref="V147:W147" si="150">SUM(V145:V146)</f>
        <v>0</v>
      </c>
      <c r="W147" s="84">
        <f t="shared" si="150"/>
        <v>0</v>
      </c>
      <c r="X147" s="88"/>
      <c r="Y147" s="276">
        <f t="shared" ref="Y147:AB147" si="151">Y145+Y146</f>
        <v>856</v>
      </c>
      <c r="Z147" s="84">
        <f t="shared" si="151"/>
        <v>25.68</v>
      </c>
      <c r="AA147" s="276">
        <f t="shared" si="151"/>
        <v>856</v>
      </c>
      <c r="AB147" s="84">
        <f t="shared" si="151"/>
        <v>25.68</v>
      </c>
    </row>
    <row r="148" spans="1:28" ht="78.75">
      <c r="A148" s="108">
        <v>5</v>
      </c>
      <c r="B148" s="109" t="s">
        <v>105</v>
      </c>
      <c r="C148" s="110">
        <f>[14]adilabad!AA148</f>
        <v>0</v>
      </c>
      <c r="D148" s="111"/>
      <c r="E148" s="112"/>
      <c r="F148" s="111"/>
      <c r="G148" s="8" t="e">
        <f>E148/C148*100</f>
        <v>#DIV/0!</v>
      </c>
      <c r="H148" s="18" t="e">
        <f>F148/D148*100</f>
        <v>#DIV/0!</v>
      </c>
      <c r="I148" s="109"/>
      <c r="J148" s="113"/>
      <c r="K148" s="109"/>
      <c r="L148" s="111"/>
      <c r="M148" s="109"/>
      <c r="N148" s="111"/>
      <c r="O148" s="114"/>
      <c r="P148" s="115"/>
      <c r="Q148" s="18">
        <f>O148*P148</f>
        <v>0</v>
      </c>
      <c r="R148" s="92">
        <f>P148</f>
        <v>0</v>
      </c>
      <c r="S148" s="18">
        <f>L148+Q148</f>
        <v>0</v>
      </c>
      <c r="T148" s="109"/>
      <c r="U148" s="111"/>
      <c r="V148" s="109"/>
      <c r="W148" s="111"/>
      <c r="X148" s="114"/>
      <c r="Y148" s="320"/>
      <c r="Z148" s="18">
        <f t="shared" ref="Z148" si="152">X148*Y148</f>
        <v>0</v>
      </c>
      <c r="AA148" s="14">
        <f t="shared" ref="AA148" si="153">Y148</f>
        <v>0</v>
      </c>
      <c r="AB148" s="18">
        <f t="shared" ref="AB148" si="154">U148+Z148</f>
        <v>0</v>
      </c>
    </row>
    <row r="149" spans="1:28">
      <c r="A149" s="108"/>
      <c r="B149" s="109" t="s">
        <v>106</v>
      </c>
      <c r="C149" s="110">
        <f>C148</f>
        <v>0</v>
      </c>
      <c r="D149" s="111">
        <f>D148</f>
        <v>0</v>
      </c>
      <c r="E149" s="110">
        <f>E148</f>
        <v>0</v>
      </c>
      <c r="F149" s="111">
        <f>F148</f>
        <v>0</v>
      </c>
      <c r="G149" s="109"/>
      <c r="H149" s="109"/>
      <c r="I149" s="110">
        <f t="shared" ref="I149:L149" si="155">I148</f>
        <v>0</v>
      </c>
      <c r="J149" s="111">
        <f t="shared" si="155"/>
        <v>0</v>
      </c>
      <c r="K149" s="110">
        <f t="shared" si="155"/>
        <v>0</v>
      </c>
      <c r="L149" s="111">
        <f t="shared" si="155"/>
        <v>0</v>
      </c>
      <c r="M149" s="115">
        <f>M148</f>
        <v>0</v>
      </c>
      <c r="N149" s="111">
        <f>N148</f>
        <v>0</v>
      </c>
      <c r="O149" s="114"/>
      <c r="P149" s="320">
        <f t="shared" ref="P149:U149" si="156">P148</f>
        <v>0</v>
      </c>
      <c r="Q149" s="111">
        <f t="shared" si="156"/>
        <v>0</v>
      </c>
      <c r="R149" s="320">
        <f t="shared" si="156"/>
        <v>0</v>
      </c>
      <c r="S149" s="111">
        <f t="shared" si="156"/>
        <v>0</v>
      </c>
      <c r="T149" s="110">
        <f t="shared" si="156"/>
        <v>0</v>
      </c>
      <c r="U149" s="111">
        <f t="shared" si="156"/>
        <v>0</v>
      </c>
      <c r="V149" s="115">
        <f>V148</f>
        <v>0</v>
      </c>
      <c r="W149" s="111">
        <f>W148</f>
        <v>0</v>
      </c>
      <c r="X149" s="114"/>
      <c r="Y149" s="320">
        <f t="shared" ref="Y149:AB149" si="157">Y148</f>
        <v>0</v>
      </c>
      <c r="Z149" s="111">
        <f t="shared" si="157"/>
        <v>0</v>
      </c>
      <c r="AA149" s="320">
        <f t="shared" si="157"/>
        <v>0</v>
      </c>
      <c r="AB149" s="111">
        <f t="shared" si="157"/>
        <v>0</v>
      </c>
    </row>
    <row r="150" spans="1:28" ht="31.5">
      <c r="A150" s="14">
        <f>+A148+1</f>
        <v>6</v>
      </c>
      <c r="B150" s="9" t="s">
        <v>107</v>
      </c>
      <c r="C150" s="10"/>
      <c r="D150" s="11"/>
      <c r="E150" s="10"/>
      <c r="F150" s="11"/>
      <c r="G150" s="9"/>
      <c r="H150" s="9"/>
      <c r="I150" s="9"/>
      <c r="J150" s="12"/>
      <c r="K150" s="9"/>
      <c r="L150" s="11"/>
      <c r="M150" s="9"/>
      <c r="N150" s="11"/>
      <c r="O150" s="13"/>
      <c r="P150" s="315"/>
      <c r="Q150" s="11"/>
      <c r="R150" s="315"/>
      <c r="S150" s="11"/>
      <c r="T150" s="9"/>
      <c r="U150" s="11"/>
      <c r="V150" s="9"/>
      <c r="W150" s="11"/>
      <c r="X150" s="13"/>
      <c r="Y150" s="199"/>
      <c r="Z150" s="11"/>
      <c r="AA150" s="199"/>
      <c r="AB150" s="11"/>
    </row>
    <row r="151" spans="1:28">
      <c r="A151" s="8">
        <v>6.01</v>
      </c>
      <c r="B151" s="64" t="s">
        <v>108</v>
      </c>
      <c r="C151" s="10"/>
      <c r="D151" s="11"/>
      <c r="E151" s="10"/>
      <c r="F151" s="11"/>
      <c r="G151" s="64"/>
      <c r="H151" s="64"/>
      <c r="I151" s="64"/>
      <c r="J151" s="65"/>
      <c r="K151" s="64"/>
      <c r="L151" s="11"/>
      <c r="M151" s="64"/>
      <c r="N151" s="11"/>
      <c r="O151" s="13"/>
      <c r="P151" s="315"/>
      <c r="Q151" s="11"/>
      <c r="R151" s="315"/>
      <c r="S151" s="11"/>
      <c r="T151" s="64"/>
      <c r="U151" s="11"/>
      <c r="V151" s="64"/>
      <c r="W151" s="11"/>
      <c r="X151" s="13"/>
      <c r="Y151" s="199"/>
      <c r="Z151" s="11"/>
      <c r="AA151" s="199"/>
      <c r="AB151" s="11"/>
    </row>
    <row r="152" spans="1:28">
      <c r="A152" s="8"/>
      <c r="B152" s="16" t="s">
        <v>109</v>
      </c>
      <c r="C152" s="17"/>
      <c r="D152" s="18">
        <f>C152*O152</f>
        <v>0</v>
      </c>
      <c r="E152" s="19"/>
      <c r="F152" s="18"/>
      <c r="G152" s="8" t="e">
        <f t="shared" ref="G152:H155" si="158">E152/C152*100</f>
        <v>#DIV/0!</v>
      </c>
      <c r="H152" s="18" t="e">
        <f t="shared" si="158"/>
        <v>#DIV/0!</v>
      </c>
      <c r="I152" s="16"/>
      <c r="J152" s="20"/>
      <c r="K152" s="16"/>
      <c r="L152" s="18"/>
      <c r="M152" s="16"/>
      <c r="N152" s="18"/>
      <c r="O152" s="21">
        <v>0.2</v>
      </c>
      <c r="P152" s="92"/>
      <c r="Q152" s="18">
        <f t="shared" ref="Q152:Q155" si="159">O152*P152</f>
        <v>0</v>
      </c>
      <c r="R152" s="92">
        <f t="shared" ref="R152:R155" si="160">P152</f>
        <v>0</v>
      </c>
      <c r="S152" s="18">
        <f t="shared" ref="S152:S155" si="161">L152+Q152</f>
        <v>0</v>
      </c>
      <c r="T152" s="16"/>
      <c r="U152" s="18"/>
      <c r="V152" s="16"/>
      <c r="W152" s="18"/>
      <c r="X152" s="21">
        <v>0.2</v>
      </c>
      <c r="Y152" s="14"/>
      <c r="Z152" s="18">
        <f t="shared" ref="Z152:Z155" si="162">X152*Y152</f>
        <v>0</v>
      </c>
      <c r="AA152" s="14">
        <f t="shared" ref="AA152:AA155" si="163">Y152</f>
        <v>0</v>
      </c>
      <c r="AB152" s="18">
        <f t="shared" ref="AB152:AB155" si="164">U152+Z152</f>
        <v>0</v>
      </c>
    </row>
    <row r="153" spans="1:28">
      <c r="A153" s="8"/>
      <c r="B153" s="16" t="s">
        <v>110</v>
      </c>
      <c r="C153" s="17"/>
      <c r="D153" s="18">
        <f>C153*O153</f>
        <v>0</v>
      </c>
      <c r="E153" s="19"/>
      <c r="F153" s="18"/>
      <c r="G153" s="8" t="e">
        <f t="shared" si="158"/>
        <v>#DIV/0!</v>
      </c>
      <c r="H153" s="18" t="e">
        <f t="shared" si="158"/>
        <v>#DIV/0!</v>
      </c>
      <c r="I153" s="16"/>
      <c r="J153" s="20"/>
      <c r="K153" s="16"/>
      <c r="L153" s="18"/>
      <c r="M153" s="16"/>
      <c r="N153" s="18"/>
      <c r="O153" s="21">
        <v>0.15</v>
      </c>
      <c r="P153" s="92"/>
      <c r="Q153" s="18">
        <f t="shared" si="159"/>
        <v>0</v>
      </c>
      <c r="R153" s="92">
        <f t="shared" si="160"/>
        <v>0</v>
      </c>
      <c r="S153" s="18">
        <f t="shared" si="161"/>
        <v>0</v>
      </c>
      <c r="T153" s="16"/>
      <c r="U153" s="18"/>
      <c r="V153" s="16"/>
      <c r="W153" s="18"/>
      <c r="X153" s="21">
        <v>0.15</v>
      </c>
      <c r="Y153" s="14"/>
      <c r="Z153" s="18">
        <f t="shared" si="162"/>
        <v>0</v>
      </c>
      <c r="AA153" s="14">
        <f t="shared" si="163"/>
        <v>0</v>
      </c>
      <c r="AB153" s="18">
        <f t="shared" si="164"/>
        <v>0</v>
      </c>
    </row>
    <row r="154" spans="1:28">
      <c r="A154" s="8"/>
      <c r="B154" s="16" t="s">
        <v>111</v>
      </c>
      <c r="C154" s="17"/>
      <c r="D154" s="18">
        <f>C154*O154</f>
        <v>0</v>
      </c>
      <c r="E154" s="19"/>
      <c r="F154" s="18"/>
      <c r="G154" s="8" t="e">
        <f t="shared" si="158"/>
        <v>#DIV/0!</v>
      </c>
      <c r="H154" s="18" t="e">
        <f t="shared" si="158"/>
        <v>#DIV/0!</v>
      </c>
      <c r="I154" s="16"/>
      <c r="J154" s="20"/>
      <c r="K154" s="16"/>
      <c r="L154" s="18"/>
      <c r="M154" s="16"/>
      <c r="N154" s="18"/>
      <c r="O154" s="21">
        <v>0.1</v>
      </c>
      <c r="P154" s="92"/>
      <c r="Q154" s="18">
        <f t="shared" si="159"/>
        <v>0</v>
      </c>
      <c r="R154" s="92">
        <f t="shared" si="160"/>
        <v>0</v>
      </c>
      <c r="S154" s="18">
        <f t="shared" si="161"/>
        <v>0</v>
      </c>
      <c r="T154" s="16"/>
      <c r="U154" s="18"/>
      <c r="V154" s="16"/>
      <c r="W154" s="18"/>
      <c r="X154" s="21">
        <v>0.1</v>
      </c>
      <c r="Y154" s="14"/>
      <c r="Z154" s="18">
        <f t="shared" si="162"/>
        <v>0</v>
      </c>
      <c r="AA154" s="14">
        <f t="shared" si="163"/>
        <v>0</v>
      </c>
      <c r="AB154" s="18">
        <f t="shared" si="164"/>
        <v>0</v>
      </c>
    </row>
    <row r="155" spans="1:28">
      <c r="A155" s="8"/>
      <c r="B155" s="16" t="s">
        <v>112</v>
      </c>
      <c r="C155" s="17"/>
      <c r="D155" s="18">
        <f>C155*O155</f>
        <v>0</v>
      </c>
      <c r="E155" s="19"/>
      <c r="F155" s="18"/>
      <c r="G155" s="8" t="e">
        <f t="shared" si="158"/>
        <v>#DIV/0!</v>
      </c>
      <c r="H155" s="18" t="e">
        <f t="shared" si="158"/>
        <v>#DIV/0!</v>
      </c>
      <c r="I155" s="16"/>
      <c r="J155" s="20"/>
      <c r="K155" s="16"/>
      <c r="L155" s="18"/>
      <c r="M155" s="16"/>
      <c r="N155" s="18"/>
      <c r="O155" s="21">
        <v>0.05</v>
      </c>
      <c r="P155" s="92"/>
      <c r="Q155" s="18">
        <f t="shared" si="159"/>
        <v>0</v>
      </c>
      <c r="R155" s="92">
        <f t="shared" si="160"/>
        <v>0</v>
      </c>
      <c r="S155" s="18">
        <f t="shared" si="161"/>
        <v>0</v>
      </c>
      <c r="T155" s="16"/>
      <c r="U155" s="18"/>
      <c r="V155" s="16"/>
      <c r="W155" s="18"/>
      <c r="X155" s="21">
        <v>0.05</v>
      </c>
      <c r="Y155" s="14"/>
      <c r="Z155" s="18">
        <f t="shared" si="162"/>
        <v>0</v>
      </c>
      <c r="AA155" s="14">
        <f t="shared" si="163"/>
        <v>0</v>
      </c>
      <c r="AB155" s="18">
        <f t="shared" si="164"/>
        <v>0</v>
      </c>
    </row>
    <row r="156" spans="1:28" s="50" customFormat="1">
      <c r="A156" s="46"/>
      <c r="B156" s="82" t="s">
        <v>104</v>
      </c>
      <c r="C156" s="83">
        <f>SUM(C152:C155)</f>
        <v>0</v>
      </c>
      <c r="D156" s="84">
        <f>SUM(D152:D155)</f>
        <v>0</v>
      </c>
      <c r="E156" s="83">
        <f>SUM(E152:E155)</f>
        <v>0</v>
      </c>
      <c r="F156" s="84">
        <f>SUM(F152:F155)</f>
        <v>0</v>
      </c>
      <c r="G156" s="82"/>
      <c r="H156" s="82"/>
      <c r="I156" s="83">
        <f t="shared" ref="I156:L156" si="165">SUM(I152:I155)</f>
        <v>0</v>
      </c>
      <c r="J156" s="84">
        <f t="shared" si="165"/>
        <v>0</v>
      </c>
      <c r="K156" s="83">
        <f t="shared" si="165"/>
        <v>0</v>
      </c>
      <c r="L156" s="84">
        <f t="shared" si="165"/>
        <v>0</v>
      </c>
      <c r="M156" s="82">
        <f t="shared" ref="M156:N156" si="166">SUM(M152:M155)</f>
        <v>0</v>
      </c>
      <c r="N156" s="84">
        <f t="shared" si="166"/>
        <v>0</v>
      </c>
      <c r="O156" s="88"/>
      <c r="P156" s="276">
        <f t="shared" ref="P156:U156" si="167">SUM(P152:P155)</f>
        <v>0</v>
      </c>
      <c r="Q156" s="84">
        <f t="shared" si="167"/>
        <v>0</v>
      </c>
      <c r="R156" s="276">
        <f t="shared" si="167"/>
        <v>0</v>
      </c>
      <c r="S156" s="84">
        <f t="shared" si="167"/>
        <v>0</v>
      </c>
      <c r="T156" s="83">
        <f t="shared" si="167"/>
        <v>0</v>
      </c>
      <c r="U156" s="84">
        <f t="shared" si="167"/>
        <v>0</v>
      </c>
      <c r="V156" s="82">
        <f t="shared" ref="V156:W156" si="168">SUM(V152:V155)</f>
        <v>0</v>
      </c>
      <c r="W156" s="84">
        <f t="shared" si="168"/>
        <v>0</v>
      </c>
      <c r="X156" s="88"/>
      <c r="Y156" s="276">
        <f t="shared" ref="Y156:AB156" si="169">SUM(Y152:Y155)</f>
        <v>0</v>
      </c>
      <c r="Z156" s="84">
        <f t="shared" si="169"/>
        <v>0</v>
      </c>
      <c r="AA156" s="276">
        <f t="shared" si="169"/>
        <v>0</v>
      </c>
      <c r="AB156" s="84">
        <f t="shared" si="169"/>
        <v>0</v>
      </c>
    </row>
    <row r="157" spans="1:28" ht="31.5">
      <c r="A157" s="8">
        <f>+A151+0.01</f>
        <v>6.02</v>
      </c>
      <c r="B157" s="9" t="s">
        <v>113</v>
      </c>
      <c r="C157" s="10"/>
      <c r="D157" s="11"/>
      <c r="E157" s="10"/>
      <c r="F157" s="11"/>
      <c r="G157" s="9"/>
      <c r="H157" s="9"/>
      <c r="I157" s="9"/>
      <c r="J157" s="12"/>
      <c r="K157" s="9"/>
      <c r="L157" s="11"/>
      <c r="M157" s="9"/>
      <c r="N157" s="11"/>
      <c r="O157" s="13"/>
      <c r="P157" s="315"/>
      <c r="Q157" s="11"/>
      <c r="R157" s="315"/>
      <c r="S157" s="11"/>
      <c r="T157" s="9"/>
      <c r="U157" s="11"/>
      <c r="V157" s="9"/>
      <c r="W157" s="11"/>
      <c r="X157" s="13"/>
      <c r="Y157" s="199"/>
      <c r="Z157" s="11"/>
      <c r="AA157" s="199"/>
      <c r="AB157" s="11"/>
    </row>
    <row r="158" spans="1:28">
      <c r="A158" s="8"/>
      <c r="B158" s="16" t="s">
        <v>109</v>
      </c>
      <c r="C158" s="17"/>
      <c r="D158" s="18">
        <f>C158*O158</f>
        <v>0</v>
      </c>
      <c r="E158" s="19"/>
      <c r="F158" s="18"/>
      <c r="G158" s="8" t="e">
        <f t="shared" ref="G158:H161" si="170">E158/C158*100</f>
        <v>#DIV/0!</v>
      </c>
      <c r="H158" s="18" t="e">
        <f t="shared" si="170"/>
        <v>#DIV/0!</v>
      </c>
      <c r="I158" s="16"/>
      <c r="J158" s="20"/>
      <c r="K158" s="16"/>
      <c r="L158" s="18"/>
      <c r="M158" s="16"/>
      <c r="N158" s="18"/>
      <c r="O158" s="21">
        <v>0.2</v>
      </c>
      <c r="P158" s="92"/>
      <c r="Q158" s="18">
        <f t="shared" ref="Q158:Q161" si="171">O158*P158</f>
        <v>0</v>
      </c>
      <c r="R158" s="92">
        <f t="shared" ref="R158:R161" si="172">P158</f>
        <v>0</v>
      </c>
      <c r="S158" s="18">
        <f t="shared" ref="S158:S161" si="173">L158+Q158</f>
        <v>0</v>
      </c>
      <c r="T158" s="16"/>
      <c r="U158" s="18"/>
      <c r="V158" s="16"/>
      <c r="W158" s="18"/>
      <c r="X158" s="21">
        <v>0.2</v>
      </c>
      <c r="Y158" s="14"/>
      <c r="Z158" s="18">
        <f t="shared" ref="Z158:Z161" si="174">X158*Y158</f>
        <v>0</v>
      </c>
      <c r="AA158" s="14">
        <f t="shared" ref="AA158:AA161" si="175">Y158</f>
        <v>0</v>
      </c>
      <c r="AB158" s="18">
        <f t="shared" ref="AB158:AB161" si="176">U158+Z158</f>
        <v>0</v>
      </c>
    </row>
    <row r="159" spans="1:28">
      <c r="A159" s="8"/>
      <c r="B159" s="16" t="s">
        <v>110</v>
      </c>
      <c r="C159" s="17"/>
      <c r="D159" s="18">
        <f>C159*O159</f>
        <v>0</v>
      </c>
      <c r="E159" s="19"/>
      <c r="F159" s="18"/>
      <c r="G159" s="8" t="e">
        <f t="shared" si="170"/>
        <v>#DIV/0!</v>
      </c>
      <c r="H159" s="18" t="e">
        <f t="shared" si="170"/>
        <v>#DIV/0!</v>
      </c>
      <c r="I159" s="16"/>
      <c r="J159" s="20"/>
      <c r="K159" s="16"/>
      <c r="L159" s="18"/>
      <c r="M159" s="16"/>
      <c r="N159" s="18"/>
      <c r="O159" s="21">
        <v>0.15</v>
      </c>
      <c r="P159" s="92"/>
      <c r="Q159" s="18">
        <f t="shared" si="171"/>
        <v>0</v>
      </c>
      <c r="R159" s="92">
        <f t="shared" si="172"/>
        <v>0</v>
      </c>
      <c r="S159" s="18">
        <f t="shared" si="173"/>
        <v>0</v>
      </c>
      <c r="T159" s="16"/>
      <c r="U159" s="18"/>
      <c r="V159" s="16"/>
      <c r="W159" s="18"/>
      <c r="X159" s="21">
        <v>0.15</v>
      </c>
      <c r="Y159" s="14"/>
      <c r="Z159" s="18">
        <f t="shared" si="174"/>
        <v>0</v>
      </c>
      <c r="AA159" s="14">
        <f t="shared" si="175"/>
        <v>0</v>
      </c>
      <c r="AB159" s="18">
        <f t="shared" si="176"/>
        <v>0</v>
      </c>
    </row>
    <row r="160" spans="1:28">
      <c r="A160" s="8"/>
      <c r="B160" s="16" t="s">
        <v>111</v>
      </c>
      <c r="C160" s="17"/>
      <c r="D160" s="18">
        <f>C160*O160</f>
        <v>0</v>
      </c>
      <c r="E160" s="19"/>
      <c r="F160" s="18"/>
      <c r="G160" s="8" t="e">
        <f t="shared" si="170"/>
        <v>#DIV/0!</v>
      </c>
      <c r="H160" s="18" t="e">
        <f t="shared" si="170"/>
        <v>#DIV/0!</v>
      </c>
      <c r="I160" s="16"/>
      <c r="J160" s="20"/>
      <c r="K160" s="16"/>
      <c r="L160" s="18"/>
      <c r="M160" s="16"/>
      <c r="N160" s="18"/>
      <c r="O160" s="21">
        <v>0.1</v>
      </c>
      <c r="P160" s="92"/>
      <c r="Q160" s="18">
        <f t="shared" si="171"/>
        <v>0</v>
      </c>
      <c r="R160" s="92">
        <f t="shared" si="172"/>
        <v>0</v>
      </c>
      <c r="S160" s="18">
        <f t="shared" si="173"/>
        <v>0</v>
      </c>
      <c r="T160" s="16"/>
      <c r="U160" s="18"/>
      <c r="V160" s="16"/>
      <c r="W160" s="18"/>
      <c r="X160" s="21">
        <v>0.1</v>
      </c>
      <c r="Y160" s="14"/>
      <c r="Z160" s="18">
        <f t="shared" si="174"/>
        <v>0</v>
      </c>
      <c r="AA160" s="14">
        <f t="shared" si="175"/>
        <v>0</v>
      </c>
      <c r="AB160" s="18">
        <f t="shared" si="176"/>
        <v>0</v>
      </c>
    </row>
    <row r="161" spans="1:28">
      <c r="A161" s="8"/>
      <c r="B161" s="16" t="s">
        <v>112</v>
      </c>
      <c r="C161" s="17"/>
      <c r="D161" s="18">
        <f>C161*O161</f>
        <v>0</v>
      </c>
      <c r="E161" s="19"/>
      <c r="F161" s="18"/>
      <c r="G161" s="8" t="e">
        <f t="shared" si="170"/>
        <v>#DIV/0!</v>
      </c>
      <c r="H161" s="18" t="e">
        <f t="shared" si="170"/>
        <v>#DIV/0!</v>
      </c>
      <c r="I161" s="16"/>
      <c r="J161" s="20"/>
      <c r="K161" s="16"/>
      <c r="L161" s="18"/>
      <c r="M161" s="16"/>
      <c r="N161" s="18"/>
      <c r="O161" s="21">
        <v>0.05</v>
      </c>
      <c r="P161" s="92"/>
      <c r="Q161" s="18">
        <f t="shared" si="171"/>
        <v>0</v>
      </c>
      <c r="R161" s="92">
        <f t="shared" si="172"/>
        <v>0</v>
      </c>
      <c r="S161" s="18">
        <f t="shared" si="173"/>
        <v>0</v>
      </c>
      <c r="T161" s="16"/>
      <c r="U161" s="18"/>
      <c r="V161" s="16"/>
      <c r="W161" s="18"/>
      <c r="X161" s="21">
        <v>0.05</v>
      </c>
      <c r="Y161" s="14"/>
      <c r="Z161" s="18">
        <f t="shared" si="174"/>
        <v>0</v>
      </c>
      <c r="AA161" s="14">
        <f t="shared" si="175"/>
        <v>0</v>
      </c>
      <c r="AB161" s="18">
        <f t="shared" si="176"/>
        <v>0</v>
      </c>
    </row>
    <row r="162" spans="1:28" s="50" customFormat="1">
      <c r="A162" s="46"/>
      <c r="B162" s="82" t="s">
        <v>104</v>
      </c>
      <c r="C162" s="116">
        <f>SUM(C158:C161)</f>
        <v>0</v>
      </c>
      <c r="D162" s="117">
        <f>SUM(D158:D161)</f>
        <v>0</v>
      </c>
      <c r="E162" s="116">
        <f>SUM(E158:E161)</f>
        <v>0</v>
      </c>
      <c r="F162" s="117">
        <f>SUM(F158:F161)</f>
        <v>0</v>
      </c>
      <c r="G162" s="82"/>
      <c r="H162" s="82"/>
      <c r="I162" s="116">
        <f t="shared" ref="I162:L162" si="177">SUM(I158:I161)</f>
        <v>0</v>
      </c>
      <c r="J162" s="117">
        <f t="shared" si="177"/>
        <v>0</v>
      </c>
      <c r="K162" s="116">
        <f t="shared" si="177"/>
        <v>0</v>
      </c>
      <c r="L162" s="117">
        <f t="shared" si="177"/>
        <v>0</v>
      </c>
      <c r="M162" s="82">
        <f t="shared" ref="M162:N162" si="178">SUM(M158:M161)</f>
        <v>0</v>
      </c>
      <c r="N162" s="84">
        <f t="shared" si="178"/>
        <v>0</v>
      </c>
      <c r="O162" s="88"/>
      <c r="P162" s="295">
        <f t="shared" ref="P162:U162" si="179">SUM(P158:P161)</f>
        <v>0</v>
      </c>
      <c r="Q162" s="117">
        <f t="shared" si="179"/>
        <v>0</v>
      </c>
      <c r="R162" s="295">
        <f t="shared" si="179"/>
        <v>0</v>
      </c>
      <c r="S162" s="117">
        <f t="shared" si="179"/>
        <v>0</v>
      </c>
      <c r="T162" s="116">
        <f t="shared" si="179"/>
        <v>0</v>
      </c>
      <c r="U162" s="117">
        <f t="shared" si="179"/>
        <v>0</v>
      </c>
      <c r="V162" s="82">
        <f t="shared" ref="V162:W162" si="180">SUM(V158:V161)</f>
        <v>0</v>
      </c>
      <c r="W162" s="84">
        <f t="shared" si="180"/>
        <v>0</v>
      </c>
      <c r="X162" s="88"/>
      <c r="Y162" s="295">
        <f t="shared" ref="Y162:AB162" si="181">SUM(Y158:Y161)</f>
        <v>0</v>
      </c>
      <c r="Z162" s="117">
        <f t="shared" si="181"/>
        <v>0</v>
      </c>
      <c r="AA162" s="295">
        <f t="shared" si="181"/>
        <v>0</v>
      </c>
      <c r="AB162" s="117">
        <f t="shared" si="181"/>
        <v>0</v>
      </c>
    </row>
    <row r="163" spans="1:28">
      <c r="A163" s="8">
        <v>6.03</v>
      </c>
      <c r="B163" s="9" t="s">
        <v>114</v>
      </c>
      <c r="C163" s="10">
        <f>[14]adilabad!AA163</f>
        <v>0</v>
      </c>
      <c r="D163" s="11">
        <f>[14]adilabad!AB163</f>
        <v>0</v>
      </c>
      <c r="E163" s="10"/>
      <c r="F163" s="11"/>
      <c r="G163" s="9"/>
      <c r="H163" s="9"/>
      <c r="I163" s="9"/>
      <c r="J163" s="12"/>
      <c r="K163" s="9"/>
      <c r="L163" s="11"/>
      <c r="M163" s="9"/>
      <c r="N163" s="11"/>
      <c r="O163" s="13"/>
      <c r="P163" s="315"/>
      <c r="Q163" s="11"/>
      <c r="R163" s="315"/>
      <c r="S163" s="11"/>
      <c r="T163" s="9"/>
      <c r="U163" s="11"/>
      <c r="V163" s="9"/>
      <c r="W163" s="11"/>
      <c r="X163" s="13"/>
      <c r="Y163" s="199"/>
      <c r="Z163" s="11"/>
      <c r="AA163" s="199"/>
      <c r="AB163" s="11"/>
    </row>
    <row r="164" spans="1:28">
      <c r="A164" s="8"/>
      <c r="B164" s="16" t="s">
        <v>109</v>
      </c>
      <c r="C164" s="17">
        <v>369</v>
      </c>
      <c r="D164" s="18">
        <f>C164*O164</f>
        <v>22.14</v>
      </c>
      <c r="E164" s="19">
        <v>258</v>
      </c>
      <c r="F164" s="18"/>
      <c r="G164" s="8">
        <f t="shared" ref="G164:H167" si="182">E164/C164*100</f>
        <v>69.918699186991873</v>
      </c>
      <c r="H164" s="18">
        <f t="shared" si="182"/>
        <v>0</v>
      </c>
      <c r="I164" s="16"/>
      <c r="J164" s="20"/>
      <c r="K164" s="16"/>
      <c r="L164" s="18"/>
      <c r="M164" s="16"/>
      <c r="N164" s="18"/>
      <c r="O164" s="21">
        <v>0.06</v>
      </c>
      <c r="P164" s="92"/>
      <c r="Q164" s="18">
        <f t="shared" ref="Q164:Q167" si="183">O164*P164</f>
        <v>0</v>
      </c>
      <c r="R164" s="92">
        <f t="shared" ref="R164:R167" si="184">P164</f>
        <v>0</v>
      </c>
      <c r="S164" s="18">
        <f t="shared" ref="S164:S167" si="185">L164+Q164</f>
        <v>0</v>
      </c>
      <c r="T164" s="16"/>
      <c r="U164" s="18"/>
      <c r="V164" s="16"/>
      <c r="W164" s="18"/>
      <c r="X164" s="21">
        <v>0.06</v>
      </c>
      <c r="Y164" s="14"/>
      <c r="Z164" s="18">
        <f t="shared" ref="Z164:Z167" si="186">X164*Y164</f>
        <v>0</v>
      </c>
      <c r="AA164" s="14">
        <f t="shared" ref="AA164:AA167" si="187">Y164</f>
        <v>0</v>
      </c>
      <c r="AB164" s="18">
        <f t="shared" ref="AB164:AB167" si="188">U164+Z164</f>
        <v>0</v>
      </c>
    </row>
    <row r="165" spans="1:28">
      <c r="A165" s="8"/>
      <c r="B165" s="16" t="s">
        <v>110</v>
      </c>
      <c r="C165" s="17"/>
      <c r="D165" s="18">
        <f>C165*O165</f>
        <v>0</v>
      </c>
      <c r="E165" s="19"/>
      <c r="F165" s="18"/>
      <c r="G165" s="8" t="e">
        <f t="shared" si="182"/>
        <v>#DIV/0!</v>
      </c>
      <c r="H165" s="18" t="e">
        <f t="shared" si="182"/>
        <v>#DIV/0!</v>
      </c>
      <c r="I165" s="16"/>
      <c r="J165" s="20"/>
      <c r="K165" s="16"/>
      <c r="L165" s="18"/>
      <c r="M165" s="16"/>
      <c r="N165" s="18"/>
      <c r="O165" s="21">
        <v>4.4999999999999998E-2</v>
      </c>
      <c r="P165" s="92"/>
      <c r="Q165" s="18">
        <f t="shared" si="183"/>
        <v>0</v>
      </c>
      <c r="R165" s="92">
        <f t="shared" si="184"/>
        <v>0</v>
      </c>
      <c r="S165" s="18">
        <f t="shared" si="185"/>
        <v>0</v>
      </c>
      <c r="T165" s="16"/>
      <c r="U165" s="18"/>
      <c r="V165" s="16"/>
      <c r="W165" s="18"/>
      <c r="X165" s="21">
        <v>4.4999999999999998E-2</v>
      </c>
      <c r="Y165" s="14"/>
      <c r="Z165" s="18">
        <f t="shared" si="186"/>
        <v>0</v>
      </c>
      <c r="AA165" s="14">
        <f t="shared" si="187"/>
        <v>0</v>
      </c>
      <c r="AB165" s="18">
        <f t="shared" si="188"/>
        <v>0</v>
      </c>
    </row>
    <row r="166" spans="1:28">
      <c r="A166" s="8"/>
      <c r="B166" s="16" t="s">
        <v>111</v>
      </c>
      <c r="C166" s="17"/>
      <c r="D166" s="18">
        <f>C166*O166</f>
        <v>0</v>
      </c>
      <c r="E166" s="19"/>
      <c r="F166" s="18"/>
      <c r="G166" s="8" t="e">
        <f t="shared" si="182"/>
        <v>#DIV/0!</v>
      </c>
      <c r="H166" s="18" t="e">
        <f t="shared" si="182"/>
        <v>#DIV/0!</v>
      </c>
      <c r="I166" s="16"/>
      <c r="J166" s="20"/>
      <c r="K166" s="16"/>
      <c r="L166" s="18"/>
      <c r="M166" s="16"/>
      <c r="N166" s="18"/>
      <c r="O166" s="21">
        <v>0.03</v>
      </c>
      <c r="P166" s="92">
        <v>299</v>
      </c>
      <c r="Q166" s="18">
        <f t="shared" si="183"/>
        <v>8.9699999999999989</v>
      </c>
      <c r="R166" s="92">
        <f t="shared" si="184"/>
        <v>299</v>
      </c>
      <c r="S166" s="18">
        <f t="shared" si="185"/>
        <v>8.9699999999999989</v>
      </c>
      <c r="T166" s="16"/>
      <c r="U166" s="18"/>
      <c r="V166" s="16"/>
      <c r="W166" s="18"/>
      <c r="X166" s="21">
        <v>0.03</v>
      </c>
      <c r="Y166" s="14">
        <v>296</v>
      </c>
      <c r="Z166" s="18">
        <f t="shared" si="186"/>
        <v>8.879999999999999</v>
      </c>
      <c r="AA166" s="14">
        <f t="shared" si="187"/>
        <v>296</v>
      </c>
      <c r="AB166" s="18">
        <f t="shared" si="188"/>
        <v>8.879999999999999</v>
      </c>
    </row>
    <row r="167" spans="1:28">
      <c r="A167" s="8"/>
      <c r="B167" s="16" t="s">
        <v>112</v>
      </c>
      <c r="C167" s="17"/>
      <c r="D167" s="18">
        <f>C167*O167</f>
        <v>0</v>
      </c>
      <c r="E167" s="19"/>
      <c r="F167" s="18"/>
      <c r="G167" s="8" t="e">
        <f t="shared" si="182"/>
        <v>#DIV/0!</v>
      </c>
      <c r="H167" s="18" t="e">
        <f t="shared" si="182"/>
        <v>#DIV/0!</v>
      </c>
      <c r="I167" s="16"/>
      <c r="J167" s="20"/>
      <c r="K167" s="16"/>
      <c r="L167" s="18"/>
      <c r="M167" s="16"/>
      <c r="N167" s="18"/>
      <c r="O167" s="21">
        <v>1.4999999999999999E-2</v>
      </c>
      <c r="P167" s="92"/>
      <c r="Q167" s="18">
        <f t="shared" si="183"/>
        <v>0</v>
      </c>
      <c r="R167" s="92">
        <f t="shared" si="184"/>
        <v>0</v>
      </c>
      <c r="S167" s="18">
        <f t="shared" si="185"/>
        <v>0</v>
      </c>
      <c r="T167" s="16"/>
      <c r="U167" s="18"/>
      <c r="V167" s="16"/>
      <c r="W167" s="18"/>
      <c r="X167" s="21">
        <v>1.4999999999999999E-2</v>
      </c>
      <c r="Y167" s="14"/>
      <c r="Z167" s="18">
        <f t="shared" si="186"/>
        <v>0</v>
      </c>
      <c r="AA167" s="14">
        <f t="shared" si="187"/>
        <v>0</v>
      </c>
      <c r="AB167" s="18">
        <f t="shared" si="188"/>
        <v>0</v>
      </c>
    </row>
    <row r="168" spans="1:28" s="50" customFormat="1">
      <c r="A168" s="46"/>
      <c r="B168" s="82" t="s">
        <v>104</v>
      </c>
      <c r="C168" s="83">
        <f>SUM(C164:C167)</f>
        <v>369</v>
      </c>
      <c r="D168" s="84">
        <f>SUM(D164:D167)</f>
        <v>22.14</v>
      </c>
      <c r="E168" s="83">
        <f>SUM(E164:E167)</f>
        <v>258</v>
      </c>
      <c r="F168" s="84">
        <f>SUM(F164:F167)</f>
        <v>0</v>
      </c>
      <c r="G168" s="82"/>
      <c r="H168" s="82"/>
      <c r="I168" s="83">
        <f t="shared" ref="I168:L168" si="189">SUM(I164:I167)</f>
        <v>0</v>
      </c>
      <c r="J168" s="84">
        <f t="shared" si="189"/>
        <v>0</v>
      </c>
      <c r="K168" s="83">
        <f t="shared" si="189"/>
        <v>0</v>
      </c>
      <c r="L168" s="84">
        <f t="shared" si="189"/>
        <v>0</v>
      </c>
      <c r="M168" s="82">
        <f t="shared" ref="M168:N168" si="190">SUM(M164:M167)</f>
        <v>0</v>
      </c>
      <c r="N168" s="84">
        <f t="shared" si="190"/>
        <v>0</v>
      </c>
      <c r="O168" s="88"/>
      <c r="P168" s="276">
        <f t="shared" ref="P168:U168" si="191">SUM(P164:P167)</f>
        <v>299</v>
      </c>
      <c r="Q168" s="84">
        <f t="shared" si="191"/>
        <v>8.9699999999999989</v>
      </c>
      <c r="R168" s="276">
        <f t="shared" si="191"/>
        <v>299</v>
      </c>
      <c r="S168" s="84">
        <f t="shared" si="191"/>
        <v>8.9699999999999989</v>
      </c>
      <c r="T168" s="83">
        <f t="shared" si="191"/>
        <v>0</v>
      </c>
      <c r="U168" s="84">
        <f t="shared" si="191"/>
        <v>0</v>
      </c>
      <c r="V168" s="82">
        <f t="shared" ref="V168:W168" si="192">SUM(V164:V167)</f>
        <v>0</v>
      </c>
      <c r="W168" s="84">
        <f t="shared" si="192"/>
        <v>0</v>
      </c>
      <c r="X168" s="88"/>
      <c r="Y168" s="276">
        <f t="shared" ref="Y168:AB168" si="193">SUM(Y164:Y167)</f>
        <v>296</v>
      </c>
      <c r="Z168" s="84">
        <f t="shared" si="193"/>
        <v>8.879999999999999</v>
      </c>
      <c r="AA168" s="276">
        <f t="shared" si="193"/>
        <v>296</v>
      </c>
      <c r="AB168" s="84">
        <f t="shared" si="193"/>
        <v>8.879999999999999</v>
      </c>
    </row>
    <row r="169" spans="1:28" ht="31.5">
      <c r="A169" s="8">
        <v>6.04</v>
      </c>
      <c r="B169" s="9" t="s">
        <v>115</v>
      </c>
      <c r="C169" s="10"/>
      <c r="D169" s="11"/>
      <c r="E169" s="10"/>
      <c r="F169" s="11"/>
      <c r="G169" s="9"/>
      <c r="H169" s="9"/>
      <c r="I169" s="9"/>
      <c r="J169" s="12"/>
      <c r="K169" s="9"/>
      <c r="L169" s="11"/>
      <c r="M169" s="9"/>
      <c r="N169" s="11"/>
      <c r="O169" s="13"/>
      <c r="P169" s="315"/>
      <c r="Q169" s="11"/>
      <c r="R169" s="315"/>
      <c r="S169" s="11"/>
      <c r="T169" s="9"/>
      <c r="U169" s="11"/>
      <c r="V169" s="9"/>
      <c r="W169" s="11"/>
      <c r="X169" s="13"/>
      <c r="Y169" s="199"/>
      <c r="Z169" s="11"/>
      <c r="AA169" s="199"/>
      <c r="AB169" s="11"/>
    </row>
    <row r="170" spans="1:28">
      <c r="A170" s="8"/>
      <c r="B170" s="16" t="s">
        <v>109</v>
      </c>
      <c r="C170" s="17"/>
      <c r="D170" s="18">
        <f>C170*O170</f>
        <v>0</v>
      </c>
      <c r="E170" s="19"/>
      <c r="F170" s="18"/>
      <c r="G170" s="8" t="e">
        <f t="shared" ref="G170:H173" si="194">E170/C170*100</f>
        <v>#DIV/0!</v>
      </c>
      <c r="H170" s="18" t="e">
        <f t="shared" si="194"/>
        <v>#DIV/0!</v>
      </c>
      <c r="I170" s="16"/>
      <c r="J170" s="20"/>
      <c r="K170" s="16"/>
      <c r="L170" s="18"/>
      <c r="M170" s="16"/>
      <c r="N170" s="18"/>
      <c r="O170" s="21">
        <v>0.06</v>
      </c>
      <c r="P170" s="92">
        <v>0</v>
      </c>
      <c r="Q170" s="18">
        <f t="shared" ref="Q170:Q173" si="195">O170*P170</f>
        <v>0</v>
      </c>
      <c r="R170" s="92">
        <f t="shared" ref="R170:R173" si="196">P170</f>
        <v>0</v>
      </c>
      <c r="S170" s="18">
        <f t="shared" ref="S170:S173" si="197">L170+Q170</f>
        <v>0</v>
      </c>
      <c r="T170" s="16"/>
      <c r="U170" s="18"/>
      <c r="V170" s="16"/>
      <c r="W170" s="18"/>
      <c r="X170" s="21">
        <v>0.06</v>
      </c>
      <c r="Y170" s="14">
        <v>0</v>
      </c>
      <c r="Z170" s="18">
        <f t="shared" ref="Z170:Z173" si="198">X170*Y170</f>
        <v>0</v>
      </c>
      <c r="AA170" s="14">
        <f t="shared" ref="AA170:AA173" si="199">Y170</f>
        <v>0</v>
      </c>
      <c r="AB170" s="18">
        <f t="shared" ref="AB170:AB173" si="200">U170+Z170</f>
        <v>0</v>
      </c>
    </row>
    <row r="171" spans="1:28">
      <c r="A171" s="8"/>
      <c r="B171" s="16" t="s">
        <v>110</v>
      </c>
      <c r="C171" s="17"/>
      <c r="D171" s="18">
        <f>C171*O171</f>
        <v>0</v>
      </c>
      <c r="E171" s="19"/>
      <c r="F171" s="18"/>
      <c r="G171" s="8" t="e">
        <f t="shared" si="194"/>
        <v>#DIV/0!</v>
      </c>
      <c r="H171" s="18" t="e">
        <f t="shared" si="194"/>
        <v>#DIV/0!</v>
      </c>
      <c r="I171" s="16"/>
      <c r="J171" s="20"/>
      <c r="K171" s="16"/>
      <c r="L171" s="18"/>
      <c r="M171" s="16"/>
      <c r="N171" s="18"/>
      <c r="O171" s="21">
        <v>4.4999999999999998E-2</v>
      </c>
      <c r="P171" s="92"/>
      <c r="Q171" s="18">
        <f t="shared" si="195"/>
        <v>0</v>
      </c>
      <c r="R171" s="92">
        <f t="shared" si="196"/>
        <v>0</v>
      </c>
      <c r="S171" s="18">
        <f t="shared" si="197"/>
        <v>0</v>
      </c>
      <c r="T171" s="16"/>
      <c r="U171" s="18"/>
      <c r="V171" s="16"/>
      <c r="W171" s="18"/>
      <c r="X171" s="21">
        <v>4.4999999999999998E-2</v>
      </c>
      <c r="Y171" s="14"/>
      <c r="Z171" s="18">
        <f t="shared" si="198"/>
        <v>0</v>
      </c>
      <c r="AA171" s="14">
        <f t="shared" si="199"/>
        <v>0</v>
      </c>
      <c r="AB171" s="18">
        <f t="shared" si="200"/>
        <v>0</v>
      </c>
    </row>
    <row r="172" spans="1:28">
      <c r="A172" s="8"/>
      <c r="B172" s="16" t="s">
        <v>111</v>
      </c>
      <c r="C172" s="17"/>
      <c r="D172" s="18">
        <f>C172*O172</f>
        <v>0</v>
      </c>
      <c r="E172" s="19"/>
      <c r="F172" s="18"/>
      <c r="G172" s="8" t="e">
        <f t="shared" si="194"/>
        <v>#DIV/0!</v>
      </c>
      <c r="H172" s="18" t="e">
        <f t="shared" si="194"/>
        <v>#DIV/0!</v>
      </c>
      <c r="I172" s="16"/>
      <c r="J172" s="20"/>
      <c r="K172" s="16"/>
      <c r="L172" s="18"/>
      <c r="M172" s="16"/>
      <c r="N172" s="18"/>
      <c r="O172" s="21">
        <v>0.03</v>
      </c>
      <c r="P172" s="92">
        <v>258</v>
      </c>
      <c r="Q172" s="18">
        <f t="shared" si="195"/>
        <v>7.7399999999999993</v>
      </c>
      <c r="R172" s="92">
        <f t="shared" si="196"/>
        <v>258</v>
      </c>
      <c r="S172" s="18">
        <f t="shared" si="197"/>
        <v>7.7399999999999993</v>
      </c>
      <c r="T172" s="16"/>
      <c r="U172" s="18"/>
      <c r="V172" s="16"/>
      <c r="W172" s="18"/>
      <c r="X172" s="21">
        <v>0.03</v>
      </c>
      <c r="Y172" s="14">
        <v>258</v>
      </c>
      <c r="Z172" s="18">
        <f t="shared" si="198"/>
        <v>7.7399999999999993</v>
      </c>
      <c r="AA172" s="14">
        <f t="shared" si="199"/>
        <v>258</v>
      </c>
      <c r="AB172" s="18">
        <f t="shared" si="200"/>
        <v>7.7399999999999993</v>
      </c>
    </row>
    <row r="173" spans="1:28">
      <c r="A173" s="8"/>
      <c r="B173" s="16" t="s">
        <v>112</v>
      </c>
      <c r="C173" s="17">
        <v>543</v>
      </c>
      <c r="D173" s="18">
        <f>C173*O173</f>
        <v>8.1449999999999996</v>
      </c>
      <c r="E173" s="17">
        <f>C173</f>
        <v>543</v>
      </c>
      <c r="F173" s="18"/>
      <c r="G173" s="8">
        <f t="shared" si="194"/>
        <v>100</v>
      </c>
      <c r="H173" s="18">
        <f t="shared" si="194"/>
        <v>0</v>
      </c>
      <c r="I173" s="16"/>
      <c r="J173" s="20"/>
      <c r="K173" s="16"/>
      <c r="L173" s="18"/>
      <c r="M173" s="16"/>
      <c r="N173" s="18"/>
      <c r="O173" s="21">
        <v>1.4999999999999999E-2</v>
      </c>
      <c r="P173" s="92"/>
      <c r="Q173" s="18">
        <f t="shared" si="195"/>
        <v>0</v>
      </c>
      <c r="R173" s="92">
        <f t="shared" si="196"/>
        <v>0</v>
      </c>
      <c r="S173" s="18">
        <f t="shared" si="197"/>
        <v>0</v>
      </c>
      <c r="T173" s="16"/>
      <c r="U173" s="18"/>
      <c r="V173" s="16"/>
      <c r="W173" s="18"/>
      <c r="X173" s="21">
        <v>1.4999999999999999E-2</v>
      </c>
      <c r="Y173" s="14"/>
      <c r="Z173" s="18">
        <f t="shared" si="198"/>
        <v>0</v>
      </c>
      <c r="AA173" s="14">
        <f t="shared" si="199"/>
        <v>0</v>
      </c>
      <c r="AB173" s="18">
        <f t="shared" si="200"/>
        <v>0</v>
      </c>
    </row>
    <row r="174" spans="1:28" s="50" customFormat="1">
      <c r="A174" s="46"/>
      <c r="B174" s="82" t="s">
        <v>104</v>
      </c>
      <c r="C174" s="83">
        <f>SUM(C170:C173)</f>
        <v>543</v>
      </c>
      <c r="D174" s="84">
        <f>SUM(D170:D173)</f>
        <v>8.1449999999999996</v>
      </c>
      <c r="E174" s="83">
        <f>SUM(E170:E173)</f>
        <v>543</v>
      </c>
      <c r="F174" s="84">
        <f>SUM(F170:F173)</f>
        <v>0</v>
      </c>
      <c r="G174" s="82"/>
      <c r="H174" s="82"/>
      <c r="I174" s="83">
        <f t="shared" ref="I174:L174" si="201">SUM(I170:I173)</f>
        <v>0</v>
      </c>
      <c r="J174" s="84">
        <f t="shared" si="201"/>
        <v>0</v>
      </c>
      <c r="K174" s="83">
        <f t="shared" si="201"/>
        <v>0</v>
      </c>
      <c r="L174" s="84">
        <f t="shared" si="201"/>
        <v>0</v>
      </c>
      <c r="M174" s="82">
        <f t="shared" ref="M174:N174" si="202">SUM(M170:M173)</f>
        <v>0</v>
      </c>
      <c r="N174" s="84">
        <f t="shared" si="202"/>
        <v>0</v>
      </c>
      <c r="O174" s="88"/>
      <c r="P174" s="276">
        <f t="shared" ref="P174:U174" si="203">SUM(P170:P173)</f>
        <v>258</v>
      </c>
      <c r="Q174" s="84">
        <f t="shared" si="203"/>
        <v>7.7399999999999993</v>
      </c>
      <c r="R174" s="276">
        <f t="shared" si="203"/>
        <v>258</v>
      </c>
      <c r="S174" s="84">
        <f t="shared" si="203"/>
        <v>7.7399999999999993</v>
      </c>
      <c r="T174" s="83">
        <f t="shared" si="203"/>
        <v>0</v>
      </c>
      <c r="U174" s="84">
        <f t="shared" si="203"/>
        <v>0</v>
      </c>
      <c r="V174" s="82">
        <f t="shared" ref="V174:W174" si="204">SUM(V170:V173)</f>
        <v>0</v>
      </c>
      <c r="W174" s="84">
        <f t="shared" si="204"/>
        <v>0</v>
      </c>
      <c r="X174" s="88"/>
      <c r="Y174" s="276">
        <f t="shared" ref="Y174:AB174" si="205">SUM(Y170:Y173)</f>
        <v>258</v>
      </c>
      <c r="Z174" s="84">
        <f t="shared" si="205"/>
        <v>7.7399999999999993</v>
      </c>
      <c r="AA174" s="276">
        <f t="shared" si="205"/>
        <v>258</v>
      </c>
      <c r="AB174" s="84">
        <f t="shared" si="205"/>
        <v>7.7399999999999993</v>
      </c>
    </row>
    <row r="175" spans="1:28">
      <c r="A175" s="8">
        <v>6.05</v>
      </c>
      <c r="B175" s="9" t="s">
        <v>116</v>
      </c>
      <c r="C175" s="10">
        <f>[14]adilabad!AA175</f>
        <v>0</v>
      </c>
      <c r="D175" s="11">
        <f>[14]adilabad!AB175</f>
        <v>0</v>
      </c>
      <c r="E175" s="10"/>
      <c r="F175" s="11"/>
      <c r="G175" s="9"/>
      <c r="H175" s="9"/>
      <c r="I175" s="9"/>
      <c r="J175" s="12"/>
      <c r="K175" s="9"/>
      <c r="L175" s="11"/>
      <c r="M175" s="9"/>
      <c r="N175" s="11"/>
      <c r="O175" s="13"/>
      <c r="P175" s="315"/>
      <c r="Q175" s="11"/>
      <c r="R175" s="315"/>
      <c r="S175" s="11"/>
      <c r="T175" s="9"/>
      <c r="U175" s="11"/>
      <c r="V175" s="9"/>
      <c r="W175" s="11"/>
      <c r="X175" s="13"/>
      <c r="Y175" s="199"/>
      <c r="Z175" s="11"/>
      <c r="AA175" s="199"/>
      <c r="AB175" s="11"/>
    </row>
    <row r="176" spans="1:28">
      <c r="A176" s="8"/>
      <c r="B176" s="16" t="s">
        <v>109</v>
      </c>
      <c r="C176" s="17">
        <v>614</v>
      </c>
      <c r="D176" s="18">
        <f>C176*O176</f>
        <v>36.839999999999996</v>
      </c>
      <c r="E176" s="19"/>
      <c r="F176" s="18"/>
      <c r="G176" s="8">
        <f t="shared" ref="G176:H179" si="206">E176/C176*100</f>
        <v>0</v>
      </c>
      <c r="H176" s="18">
        <f t="shared" si="206"/>
        <v>0</v>
      </c>
      <c r="I176" s="16"/>
      <c r="J176" s="20"/>
      <c r="K176" s="16"/>
      <c r="L176" s="18"/>
      <c r="M176" s="16"/>
      <c r="N176" s="18"/>
      <c r="O176" s="21">
        <v>0.06</v>
      </c>
      <c r="P176" s="92">
        <v>82</v>
      </c>
      <c r="Q176" s="18">
        <f t="shared" ref="Q176:Q179" si="207">O176*P176</f>
        <v>4.92</v>
      </c>
      <c r="R176" s="92">
        <f t="shared" ref="R176:R179" si="208">P176</f>
        <v>82</v>
      </c>
      <c r="S176" s="18">
        <f t="shared" ref="S176:S179" si="209">L176+Q176</f>
        <v>4.92</v>
      </c>
      <c r="T176" s="16"/>
      <c r="U176" s="18"/>
      <c r="V176" s="16"/>
      <c r="W176" s="18"/>
      <c r="X176" s="21">
        <v>0.06</v>
      </c>
      <c r="Y176" s="14">
        <v>0</v>
      </c>
      <c r="Z176" s="18">
        <f t="shared" ref="Z176:Z179" si="210">X176*Y176</f>
        <v>0</v>
      </c>
      <c r="AA176" s="14">
        <f t="shared" ref="AA176:AA179" si="211">Y176</f>
        <v>0</v>
      </c>
      <c r="AB176" s="18">
        <f t="shared" ref="AB176:AB179" si="212">U176+Z176</f>
        <v>0</v>
      </c>
    </row>
    <row r="177" spans="1:28">
      <c r="A177" s="8"/>
      <c r="B177" s="16" t="s">
        <v>117</v>
      </c>
      <c r="C177" s="17"/>
      <c r="D177" s="18">
        <f>C177*O177</f>
        <v>0</v>
      </c>
      <c r="E177" s="19"/>
      <c r="F177" s="18"/>
      <c r="G177" s="8" t="e">
        <f t="shared" si="206"/>
        <v>#DIV/0!</v>
      </c>
      <c r="H177" s="18" t="e">
        <f t="shared" si="206"/>
        <v>#DIV/0!</v>
      </c>
      <c r="I177" s="16"/>
      <c r="J177" s="20"/>
      <c r="K177" s="16"/>
      <c r="L177" s="18"/>
      <c r="M177" s="16"/>
      <c r="N177" s="18"/>
      <c r="O177" s="21">
        <v>0.06</v>
      </c>
      <c r="P177" s="92"/>
      <c r="Q177" s="18">
        <f t="shared" si="207"/>
        <v>0</v>
      </c>
      <c r="R177" s="92">
        <f t="shared" si="208"/>
        <v>0</v>
      </c>
      <c r="S177" s="18">
        <f t="shared" si="209"/>
        <v>0</v>
      </c>
      <c r="T177" s="16"/>
      <c r="U177" s="18"/>
      <c r="V177" s="16"/>
      <c r="W177" s="18"/>
      <c r="X177" s="21">
        <v>0.06</v>
      </c>
      <c r="Y177" s="14"/>
      <c r="Z177" s="18">
        <f t="shared" si="210"/>
        <v>0</v>
      </c>
      <c r="AA177" s="14">
        <f t="shared" si="211"/>
        <v>0</v>
      </c>
      <c r="AB177" s="18">
        <f t="shared" si="212"/>
        <v>0</v>
      </c>
    </row>
    <row r="178" spans="1:28">
      <c r="A178" s="8"/>
      <c r="B178" s="16" t="s">
        <v>111</v>
      </c>
      <c r="C178" s="17"/>
      <c r="D178" s="18">
        <f>C178*O178</f>
        <v>0</v>
      </c>
      <c r="E178" s="19"/>
      <c r="F178" s="18"/>
      <c r="G178" s="8" t="e">
        <f t="shared" si="206"/>
        <v>#DIV/0!</v>
      </c>
      <c r="H178" s="18" t="e">
        <f t="shared" si="206"/>
        <v>#DIV/0!</v>
      </c>
      <c r="I178" s="16"/>
      <c r="J178" s="20"/>
      <c r="K178" s="16"/>
      <c r="L178" s="18"/>
      <c r="M178" s="16"/>
      <c r="N178" s="18"/>
      <c r="O178" s="21">
        <v>0.03</v>
      </c>
      <c r="P178" s="92"/>
      <c r="Q178" s="18">
        <f t="shared" si="207"/>
        <v>0</v>
      </c>
      <c r="R178" s="92">
        <f t="shared" si="208"/>
        <v>0</v>
      </c>
      <c r="S178" s="18">
        <f t="shared" si="209"/>
        <v>0</v>
      </c>
      <c r="T178" s="16"/>
      <c r="U178" s="18"/>
      <c r="V178" s="16"/>
      <c r="W178" s="18"/>
      <c r="X178" s="21">
        <v>0.03</v>
      </c>
      <c r="Y178" s="14"/>
      <c r="Z178" s="18">
        <f t="shared" si="210"/>
        <v>0</v>
      </c>
      <c r="AA178" s="14">
        <f t="shared" si="211"/>
        <v>0</v>
      </c>
      <c r="AB178" s="18">
        <f t="shared" si="212"/>
        <v>0</v>
      </c>
    </row>
    <row r="179" spans="1:28">
      <c r="A179" s="8"/>
      <c r="B179" s="16" t="s">
        <v>112</v>
      </c>
      <c r="C179" s="17"/>
      <c r="D179" s="18">
        <f>C179*O179</f>
        <v>0</v>
      </c>
      <c r="E179" s="19"/>
      <c r="F179" s="18"/>
      <c r="G179" s="8" t="e">
        <f t="shared" si="206"/>
        <v>#DIV/0!</v>
      </c>
      <c r="H179" s="18" t="e">
        <f t="shared" si="206"/>
        <v>#DIV/0!</v>
      </c>
      <c r="I179" s="16"/>
      <c r="J179" s="20"/>
      <c r="K179" s="16"/>
      <c r="L179" s="18"/>
      <c r="M179" s="16"/>
      <c r="N179" s="18"/>
      <c r="O179" s="21">
        <v>1.4999999999999999E-2</v>
      </c>
      <c r="P179" s="92"/>
      <c r="Q179" s="18">
        <f t="shared" si="207"/>
        <v>0</v>
      </c>
      <c r="R179" s="92">
        <f t="shared" si="208"/>
        <v>0</v>
      </c>
      <c r="S179" s="18">
        <f t="shared" si="209"/>
        <v>0</v>
      </c>
      <c r="T179" s="16"/>
      <c r="U179" s="18"/>
      <c r="V179" s="16"/>
      <c r="W179" s="18"/>
      <c r="X179" s="21">
        <v>1.4999999999999999E-2</v>
      </c>
      <c r="Y179" s="14"/>
      <c r="Z179" s="18">
        <f t="shared" si="210"/>
        <v>0</v>
      </c>
      <c r="AA179" s="14">
        <f t="shared" si="211"/>
        <v>0</v>
      </c>
      <c r="AB179" s="18">
        <f t="shared" si="212"/>
        <v>0</v>
      </c>
    </row>
    <row r="180" spans="1:28" s="50" customFormat="1">
      <c r="A180" s="46"/>
      <c r="B180" s="82" t="s">
        <v>106</v>
      </c>
      <c r="C180" s="83">
        <f>SUM(C176:C179)</f>
        <v>614</v>
      </c>
      <c r="D180" s="84">
        <f>SUM(D176:D179)</f>
        <v>36.839999999999996</v>
      </c>
      <c r="E180" s="83">
        <f>SUM(E176:E179)</f>
        <v>0</v>
      </c>
      <c r="F180" s="84">
        <f>SUM(F176:F179)</f>
        <v>0</v>
      </c>
      <c r="G180" s="82"/>
      <c r="H180" s="82"/>
      <c r="I180" s="83">
        <f t="shared" ref="I180:L180" si="213">SUM(I176:I179)</f>
        <v>0</v>
      </c>
      <c r="J180" s="84">
        <f t="shared" si="213"/>
        <v>0</v>
      </c>
      <c r="K180" s="83">
        <f t="shared" si="213"/>
        <v>0</v>
      </c>
      <c r="L180" s="84">
        <f t="shared" si="213"/>
        <v>0</v>
      </c>
      <c r="M180" s="82">
        <f t="shared" ref="M180:N180" si="214">SUM(M176:M179)</f>
        <v>0</v>
      </c>
      <c r="N180" s="84">
        <f t="shared" si="214"/>
        <v>0</v>
      </c>
      <c r="O180" s="88"/>
      <c r="P180" s="276">
        <f t="shared" ref="P180:S180" si="215">SUM(P176:P179)</f>
        <v>82</v>
      </c>
      <c r="Q180" s="84">
        <f t="shared" si="215"/>
        <v>4.92</v>
      </c>
      <c r="R180" s="276">
        <f t="shared" si="215"/>
        <v>82</v>
      </c>
      <c r="S180" s="84">
        <f t="shared" si="215"/>
        <v>4.92</v>
      </c>
      <c r="T180" s="83">
        <f>SUM(T176:T179)</f>
        <v>0</v>
      </c>
      <c r="U180" s="84">
        <f>SUM(U176:U179)</f>
        <v>0</v>
      </c>
      <c r="V180" s="82">
        <f t="shared" ref="V180:W180" si="216">SUM(V176:V179)</f>
        <v>0</v>
      </c>
      <c r="W180" s="84">
        <f t="shared" si="216"/>
        <v>0</v>
      </c>
      <c r="X180" s="88"/>
      <c r="Y180" s="276">
        <f t="shared" ref="Y180:AB180" si="217">SUM(Y176:Y179)</f>
        <v>0</v>
      </c>
      <c r="Z180" s="84">
        <f t="shared" si="217"/>
        <v>0</v>
      </c>
      <c r="AA180" s="276">
        <f t="shared" si="217"/>
        <v>0</v>
      </c>
      <c r="AB180" s="84">
        <f t="shared" si="217"/>
        <v>0</v>
      </c>
    </row>
    <row r="181" spans="1:28">
      <c r="A181" s="8">
        <v>6.06</v>
      </c>
      <c r="B181" s="9" t="s">
        <v>118</v>
      </c>
      <c r="C181" s="10"/>
      <c r="D181" s="11"/>
      <c r="E181" s="10"/>
      <c r="F181" s="11"/>
      <c r="G181" s="9"/>
      <c r="H181" s="9"/>
      <c r="I181" s="9"/>
      <c r="J181" s="12"/>
      <c r="K181" s="9"/>
      <c r="L181" s="11"/>
      <c r="M181" s="9"/>
      <c r="N181" s="11"/>
      <c r="O181" s="13"/>
      <c r="P181" s="315"/>
      <c r="Q181" s="11"/>
      <c r="R181" s="315"/>
      <c r="S181" s="11"/>
      <c r="T181" s="9"/>
      <c r="U181" s="11"/>
      <c r="V181" s="9"/>
      <c r="W181" s="11"/>
      <c r="X181" s="13"/>
      <c r="Y181" s="199"/>
      <c r="Z181" s="11"/>
      <c r="AA181" s="199"/>
      <c r="AB181" s="11"/>
    </row>
    <row r="182" spans="1:28">
      <c r="A182" s="8"/>
      <c r="B182" s="16" t="s">
        <v>109</v>
      </c>
      <c r="C182" s="17"/>
      <c r="D182" s="18">
        <f>C182*O182</f>
        <v>0</v>
      </c>
      <c r="E182" s="19"/>
      <c r="F182" s="18"/>
      <c r="G182" s="8" t="e">
        <f t="shared" ref="G182:H185" si="218">E182/C182*100</f>
        <v>#DIV/0!</v>
      </c>
      <c r="H182" s="18" t="e">
        <f t="shared" si="218"/>
        <v>#DIV/0!</v>
      </c>
      <c r="I182" s="16"/>
      <c r="J182" s="20"/>
      <c r="K182" s="16"/>
      <c r="L182" s="18"/>
      <c r="M182" s="16"/>
      <c r="N182" s="18"/>
      <c r="O182" s="21">
        <v>0.2</v>
      </c>
      <c r="P182" s="92"/>
      <c r="Q182" s="18">
        <f t="shared" ref="Q182:Q185" si="219">O182*P182</f>
        <v>0</v>
      </c>
      <c r="R182" s="92">
        <f t="shared" ref="R182:R185" si="220">P182</f>
        <v>0</v>
      </c>
      <c r="S182" s="18">
        <f t="shared" ref="S182:S185" si="221">L182+Q182</f>
        <v>0</v>
      </c>
      <c r="T182" s="16"/>
      <c r="U182" s="18"/>
      <c r="V182" s="16"/>
      <c r="W182" s="18"/>
      <c r="X182" s="21">
        <v>0.2</v>
      </c>
      <c r="Y182" s="14"/>
      <c r="Z182" s="18">
        <f t="shared" ref="Z182:Z185" si="222">X182*Y182</f>
        <v>0</v>
      </c>
      <c r="AA182" s="14">
        <f t="shared" ref="AA182:AA185" si="223">Y182</f>
        <v>0</v>
      </c>
      <c r="AB182" s="18">
        <f t="shared" ref="AB182:AB185" si="224">U182+Z182</f>
        <v>0</v>
      </c>
    </row>
    <row r="183" spans="1:28">
      <c r="A183" s="8"/>
      <c r="B183" s="16" t="s">
        <v>110</v>
      </c>
      <c r="C183" s="17"/>
      <c r="D183" s="18">
        <f>C183*O183</f>
        <v>0</v>
      </c>
      <c r="E183" s="19"/>
      <c r="F183" s="18"/>
      <c r="G183" s="8" t="e">
        <f t="shared" si="218"/>
        <v>#DIV/0!</v>
      </c>
      <c r="H183" s="18" t="e">
        <f t="shared" si="218"/>
        <v>#DIV/0!</v>
      </c>
      <c r="I183" s="16"/>
      <c r="J183" s="20"/>
      <c r="K183" s="16"/>
      <c r="L183" s="18"/>
      <c r="M183" s="16"/>
      <c r="N183" s="18"/>
      <c r="O183" s="21">
        <v>0.15</v>
      </c>
      <c r="P183" s="92">
        <v>0</v>
      </c>
      <c r="Q183" s="18">
        <f t="shared" si="219"/>
        <v>0</v>
      </c>
      <c r="R183" s="92">
        <f t="shared" si="220"/>
        <v>0</v>
      </c>
      <c r="S183" s="18">
        <f t="shared" si="221"/>
        <v>0</v>
      </c>
      <c r="T183" s="16"/>
      <c r="U183" s="18"/>
      <c r="V183" s="16"/>
      <c r="W183" s="18"/>
      <c r="X183" s="21">
        <v>0.15</v>
      </c>
      <c r="Y183" s="14">
        <v>0</v>
      </c>
      <c r="Z183" s="18">
        <f t="shared" si="222"/>
        <v>0</v>
      </c>
      <c r="AA183" s="14">
        <f t="shared" si="223"/>
        <v>0</v>
      </c>
      <c r="AB183" s="18">
        <f t="shared" si="224"/>
        <v>0</v>
      </c>
    </row>
    <row r="184" spans="1:28">
      <c r="A184" s="8"/>
      <c r="B184" s="16" t="s">
        <v>111</v>
      </c>
      <c r="C184" s="17"/>
      <c r="D184" s="18">
        <f>C184*O184</f>
        <v>0</v>
      </c>
      <c r="E184" s="19"/>
      <c r="F184" s="18"/>
      <c r="G184" s="8" t="e">
        <f t="shared" si="218"/>
        <v>#DIV/0!</v>
      </c>
      <c r="H184" s="18" t="e">
        <f t="shared" si="218"/>
        <v>#DIV/0!</v>
      </c>
      <c r="I184" s="16"/>
      <c r="J184" s="20"/>
      <c r="K184" s="16"/>
      <c r="L184" s="18"/>
      <c r="M184" s="16"/>
      <c r="N184" s="18"/>
      <c r="O184" s="21">
        <v>0.1</v>
      </c>
      <c r="P184" s="92"/>
      <c r="Q184" s="18">
        <f t="shared" si="219"/>
        <v>0</v>
      </c>
      <c r="R184" s="92">
        <f t="shared" si="220"/>
        <v>0</v>
      </c>
      <c r="S184" s="18">
        <f t="shared" si="221"/>
        <v>0</v>
      </c>
      <c r="T184" s="16"/>
      <c r="U184" s="18"/>
      <c r="V184" s="16"/>
      <c r="W184" s="18"/>
      <c r="X184" s="21">
        <v>0.1</v>
      </c>
      <c r="Y184" s="14"/>
      <c r="Z184" s="18">
        <f t="shared" si="222"/>
        <v>0</v>
      </c>
      <c r="AA184" s="14">
        <f t="shared" si="223"/>
        <v>0</v>
      </c>
      <c r="AB184" s="18">
        <f t="shared" si="224"/>
        <v>0</v>
      </c>
    </row>
    <row r="185" spans="1:28">
      <c r="A185" s="8"/>
      <c r="B185" s="16" t="s">
        <v>112</v>
      </c>
      <c r="C185" s="17"/>
      <c r="D185" s="18">
        <f>C185*O185</f>
        <v>0</v>
      </c>
      <c r="E185" s="19"/>
      <c r="F185" s="18"/>
      <c r="G185" s="8" t="e">
        <f t="shared" si="218"/>
        <v>#DIV/0!</v>
      </c>
      <c r="H185" s="18" t="e">
        <f t="shared" si="218"/>
        <v>#DIV/0!</v>
      </c>
      <c r="I185" s="16"/>
      <c r="J185" s="20"/>
      <c r="K185" s="16"/>
      <c r="L185" s="18"/>
      <c r="M185" s="16"/>
      <c r="N185" s="18"/>
      <c r="O185" s="21">
        <v>0.05</v>
      </c>
      <c r="P185" s="92"/>
      <c r="Q185" s="18">
        <f t="shared" si="219"/>
        <v>0</v>
      </c>
      <c r="R185" s="92">
        <f t="shared" si="220"/>
        <v>0</v>
      </c>
      <c r="S185" s="18">
        <f t="shared" si="221"/>
        <v>0</v>
      </c>
      <c r="T185" s="16"/>
      <c r="U185" s="18"/>
      <c r="V185" s="16"/>
      <c r="W185" s="18"/>
      <c r="X185" s="21">
        <v>0.05</v>
      </c>
      <c r="Y185" s="14"/>
      <c r="Z185" s="18">
        <f t="shared" si="222"/>
        <v>0</v>
      </c>
      <c r="AA185" s="14">
        <f t="shared" si="223"/>
        <v>0</v>
      </c>
      <c r="AB185" s="18">
        <f t="shared" si="224"/>
        <v>0</v>
      </c>
    </row>
    <row r="186" spans="1:28" s="50" customFormat="1">
      <c r="A186" s="46"/>
      <c r="B186" s="82" t="s">
        <v>106</v>
      </c>
      <c r="C186" s="83">
        <f>SUM(C182:C185)</f>
        <v>0</v>
      </c>
      <c r="D186" s="84">
        <f>SUM(D182:D185)</f>
        <v>0</v>
      </c>
      <c r="E186" s="83">
        <f>SUM(E182:E185)</f>
        <v>0</v>
      </c>
      <c r="F186" s="84">
        <f>SUM(F182:F185)</f>
        <v>0</v>
      </c>
      <c r="G186" s="82"/>
      <c r="H186" s="82"/>
      <c r="I186" s="83">
        <f t="shared" ref="I186:L186" si="225">SUM(I182:I185)</f>
        <v>0</v>
      </c>
      <c r="J186" s="84">
        <f t="shared" si="225"/>
        <v>0</v>
      </c>
      <c r="K186" s="83">
        <f t="shared" si="225"/>
        <v>0</v>
      </c>
      <c r="L186" s="84">
        <f t="shared" si="225"/>
        <v>0</v>
      </c>
      <c r="M186" s="82">
        <f t="shared" ref="M186:N186" si="226">SUM(M182:M185)</f>
        <v>0</v>
      </c>
      <c r="N186" s="84">
        <f t="shared" si="226"/>
        <v>0</v>
      </c>
      <c r="O186" s="88"/>
      <c r="P186" s="276">
        <f t="shared" ref="P186:U186" si="227">SUM(P182:P185)</f>
        <v>0</v>
      </c>
      <c r="Q186" s="84">
        <f t="shared" si="227"/>
        <v>0</v>
      </c>
      <c r="R186" s="276">
        <f t="shared" si="227"/>
        <v>0</v>
      </c>
      <c r="S186" s="84">
        <f t="shared" si="227"/>
        <v>0</v>
      </c>
      <c r="T186" s="83">
        <f t="shared" si="227"/>
        <v>0</v>
      </c>
      <c r="U186" s="84">
        <f t="shared" si="227"/>
        <v>0</v>
      </c>
      <c r="V186" s="82">
        <f t="shared" ref="V186:W186" si="228">SUM(V182:V185)</f>
        <v>0</v>
      </c>
      <c r="W186" s="84">
        <f t="shared" si="228"/>
        <v>0</v>
      </c>
      <c r="X186" s="88"/>
      <c r="Y186" s="276">
        <f t="shared" ref="Y186:AB186" si="229">SUM(Y182:Y185)</f>
        <v>0</v>
      </c>
      <c r="Z186" s="84">
        <f t="shared" si="229"/>
        <v>0</v>
      </c>
      <c r="AA186" s="276">
        <f t="shared" si="229"/>
        <v>0</v>
      </c>
      <c r="AB186" s="84">
        <f t="shared" si="229"/>
        <v>0</v>
      </c>
    </row>
    <row r="187" spans="1:28" s="66" customFormat="1">
      <c r="A187" s="8">
        <v>6.07</v>
      </c>
      <c r="B187" s="9" t="s">
        <v>119</v>
      </c>
      <c r="C187" s="10"/>
      <c r="D187" s="11"/>
      <c r="E187" s="10"/>
      <c r="F187" s="11"/>
      <c r="G187" s="9"/>
      <c r="H187" s="9"/>
      <c r="I187" s="9"/>
      <c r="J187" s="12"/>
      <c r="K187" s="9"/>
      <c r="L187" s="11"/>
      <c r="M187" s="9"/>
      <c r="N187" s="11"/>
      <c r="O187" s="13"/>
      <c r="P187" s="315"/>
      <c r="Q187" s="11"/>
      <c r="R187" s="315"/>
      <c r="S187" s="11"/>
      <c r="T187" s="9"/>
      <c r="U187" s="11"/>
      <c r="V187" s="9"/>
      <c r="W187" s="11"/>
      <c r="X187" s="13"/>
      <c r="Y187" s="199"/>
      <c r="Z187" s="11"/>
      <c r="AA187" s="199"/>
      <c r="AB187" s="11"/>
    </row>
    <row r="188" spans="1:28" s="66" customFormat="1">
      <c r="A188" s="8"/>
      <c r="B188" s="16" t="s">
        <v>109</v>
      </c>
      <c r="C188" s="17"/>
      <c r="D188" s="18">
        <f>C188*O188</f>
        <v>0</v>
      </c>
      <c r="E188" s="19"/>
      <c r="F188" s="18"/>
      <c r="G188" s="8" t="e">
        <f t="shared" ref="G188:H191" si="230">E188/C188*100</f>
        <v>#DIV/0!</v>
      </c>
      <c r="H188" s="18" t="e">
        <f t="shared" si="230"/>
        <v>#DIV/0!</v>
      </c>
      <c r="I188" s="16"/>
      <c r="J188" s="20"/>
      <c r="K188" s="16"/>
      <c r="L188" s="18"/>
      <c r="M188" s="16"/>
      <c r="N188" s="18"/>
      <c r="O188" s="21">
        <v>0.06</v>
      </c>
      <c r="P188" s="92"/>
      <c r="Q188" s="18">
        <f t="shared" ref="Q188:Q191" si="231">O188*P188</f>
        <v>0</v>
      </c>
      <c r="R188" s="92">
        <f t="shared" ref="R188:R191" si="232">P188</f>
        <v>0</v>
      </c>
      <c r="S188" s="18">
        <f t="shared" ref="S188:S191" si="233">L188+Q188</f>
        <v>0</v>
      </c>
      <c r="T188" s="16"/>
      <c r="U188" s="18"/>
      <c r="V188" s="16"/>
      <c r="W188" s="18"/>
      <c r="X188" s="21">
        <v>0.06</v>
      </c>
      <c r="Y188" s="14"/>
      <c r="Z188" s="18">
        <f t="shared" ref="Z188:Z191" si="234">X188*Y188</f>
        <v>0</v>
      </c>
      <c r="AA188" s="14">
        <f t="shared" ref="AA188:AA191" si="235">Y188</f>
        <v>0</v>
      </c>
      <c r="AB188" s="18">
        <f t="shared" ref="AB188:AB191" si="236">U188+Z188</f>
        <v>0</v>
      </c>
    </row>
    <row r="189" spans="1:28" s="66" customFormat="1">
      <c r="A189" s="8"/>
      <c r="B189" s="16" t="s">
        <v>110</v>
      </c>
      <c r="C189" s="17"/>
      <c r="D189" s="18">
        <f>C189*O189</f>
        <v>0</v>
      </c>
      <c r="E189" s="19"/>
      <c r="F189" s="18"/>
      <c r="G189" s="8" t="e">
        <f t="shared" si="230"/>
        <v>#DIV/0!</v>
      </c>
      <c r="H189" s="18" t="e">
        <f t="shared" si="230"/>
        <v>#DIV/0!</v>
      </c>
      <c r="I189" s="16"/>
      <c r="J189" s="20"/>
      <c r="K189" s="16"/>
      <c r="L189" s="18"/>
      <c r="M189" s="16"/>
      <c r="N189" s="18"/>
      <c r="O189" s="21">
        <v>4.4999999999999998E-2</v>
      </c>
      <c r="P189" s="92"/>
      <c r="Q189" s="18">
        <f t="shared" si="231"/>
        <v>0</v>
      </c>
      <c r="R189" s="92">
        <f t="shared" si="232"/>
        <v>0</v>
      </c>
      <c r="S189" s="18">
        <f t="shared" si="233"/>
        <v>0</v>
      </c>
      <c r="T189" s="16"/>
      <c r="U189" s="18"/>
      <c r="V189" s="16"/>
      <c r="W189" s="18"/>
      <c r="X189" s="21">
        <v>4.4999999999999998E-2</v>
      </c>
      <c r="Y189" s="14"/>
      <c r="Z189" s="18">
        <f t="shared" si="234"/>
        <v>0</v>
      </c>
      <c r="AA189" s="14">
        <f t="shared" si="235"/>
        <v>0</v>
      </c>
      <c r="AB189" s="18">
        <f t="shared" si="236"/>
        <v>0</v>
      </c>
    </row>
    <row r="190" spans="1:28" s="66" customFormat="1">
      <c r="A190" s="8"/>
      <c r="B190" s="16" t="s">
        <v>111</v>
      </c>
      <c r="C190" s="17"/>
      <c r="D190" s="18">
        <f>C190*O190</f>
        <v>0</v>
      </c>
      <c r="E190" s="19"/>
      <c r="F190" s="18"/>
      <c r="G190" s="8" t="e">
        <f t="shared" si="230"/>
        <v>#DIV/0!</v>
      </c>
      <c r="H190" s="18" t="e">
        <f t="shared" si="230"/>
        <v>#DIV/0!</v>
      </c>
      <c r="I190" s="16"/>
      <c r="J190" s="20"/>
      <c r="K190" s="16"/>
      <c r="L190" s="18"/>
      <c r="M190" s="16"/>
      <c r="N190" s="18"/>
      <c r="O190" s="21">
        <v>0.03</v>
      </c>
      <c r="P190" s="92"/>
      <c r="Q190" s="18">
        <f t="shared" si="231"/>
        <v>0</v>
      </c>
      <c r="R190" s="92">
        <f t="shared" si="232"/>
        <v>0</v>
      </c>
      <c r="S190" s="18">
        <f t="shared" si="233"/>
        <v>0</v>
      </c>
      <c r="T190" s="16"/>
      <c r="U190" s="18"/>
      <c r="V190" s="16"/>
      <c r="W190" s="18"/>
      <c r="X190" s="21">
        <v>0.03</v>
      </c>
      <c r="Y190" s="14"/>
      <c r="Z190" s="18">
        <f t="shared" si="234"/>
        <v>0</v>
      </c>
      <c r="AA190" s="14">
        <f t="shared" si="235"/>
        <v>0</v>
      </c>
      <c r="AB190" s="18">
        <f t="shared" si="236"/>
        <v>0</v>
      </c>
    </row>
    <row r="191" spans="1:28" s="66" customFormat="1">
      <c r="A191" s="8"/>
      <c r="B191" s="16" t="s">
        <v>112</v>
      </c>
      <c r="C191" s="17"/>
      <c r="D191" s="18">
        <f>C191*O191</f>
        <v>0</v>
      </c>
      <c r="E191" s="19"/>
      <c r="F191" s="18"/>
      <c r="G191" s="8" t="e">
        <f t="shared" si="230"/>
        <v>#DIV/0!</v>
      </c>
      <c r="H191" s="18" t="e">
        <f t="shared" si="230"/>
        <v>#DIV/0!</v>
      </c>
      <c r="I191" s="16"/>
      <c r="J191" s="20"/>
      <c r="K191" s="16"/>
      <c r="L191" s="18"/>
      <c r="M191" s="16"/>
      <c r="N191" s="18"/>
      <c r="O191" s="21">
        <v>1.4999999999999999E-2</v>
      </c>
      <c r="P191" s="92"/>
      <c r="Q191" s="18">
        <f t="shared" si="231"/>
        <v>0</v>
      </c>
      <c r="R191" s="92">
        <f t="shared" si="232"/>
        <v>0</v>
      </c>
      <c r="S191" s="18">
        <f t="shared" si="233"/>
        <v>0</v>
      </c>
      <c r="T191" s="16"/>
      <c r="U191" s="18"/>
      <c r="V191" s="16"/>
      <c r="W191" s="18"/>
      <c r="X191" s="21">
        <v>1.4999999999999999E-2</v>
      </c>
      <c r="Y191" s="14"/>
      <c r="Z191" s="18">
        <f t="shared" si="234"/>
        <v>0</v>
      </c>
      <c r="AA191" s="14">
        <f t="shared" si="235"/>
        <v>0</v>
      </c>
      <c r="AB191" s="18">
        <f t="shared" si="236"/>
        <v>0</v>
      </c>
    </row>
    <row r="192" spans="1:28" s="50" customFormat="1">
      <c r="A192" s="46"/>
      <c r="B192" s="82" t="s">
        <v>106</v>
      </c>
      <c r="C192" s="83">
        <f>SUM(C188:C191)</f>
        <v>0</v>
      </c>
      <c r="D192" s="84">
        <f>SUM(D188:D191)</f>
        <v>0</v>
      </c>
      <c r="E192" s="83">
        <f>SUM(E188:E191)</f>
        <v>0</v>
      </c>
      <c r="F192" s="84">
        <f>SUM(F188:F191)</f>
        <v>0</v>
      </c>
      <c r="G192" s="82"/>
      <c r="H192" s="82"/>
      <c r="I192" s="83">
        <f t="shared" ref="I192:L192" si="237">SUM(I188:I191)</f>
        <v>0</v>
      </c>
      <c r="J192" s="84">
        <f t="shared" si="237"/>
        <v>0</v>
      </c>
      <c r="K192" s="83">
        <f t="shared" si="237"/>
        <v>0</v>
      </c>
      <c r="L192" s="84">
        <f t="shared" si="237"/>
        <v>0</v>
      </c>
      <c r="M192" s="82">
        <f t="shared" ref="M192:N192" si="238">SUM(M188:M191)</f>
        <v>0</v>
      </c>
      <c r="N192" s="84">
        <f t="shared" si="238"/>
        <v>0</v>
      </c>
      <c r="O192" s="88"/>
      <c r="P192" s="276">
        <f t="shared" ref="P192:S192" si="239">SUM(P188:P191)</f>
        <v>0</v>
      </c>
      <c r="Q192" s="84">
        <f t="shared" si="239"/>
        <v>0</v>
      </c>
      <c r="R192" s="276">
        <f t="shared" si="239"/>
        <v>0</v>
      </c>
      <c r="S192" s="84">
        <f t="shared" si="239"/>
        <v>0</v>
      </c>
      <c r="T192" s="83">
        <f>SUM(T188:T191)</f>
        <v>0</v>
      </c>
      <c r="U192" s="84">
        <f>SUM(U188:U191)</f>
        <v>0</v>
      </c>
      <c r="V192" s="82">
        <f t="shared" ref="V192:W192" si="240">SUM(V188:V191)</f>
        <v>0</v>
      </c>
      <c r="W192" s="84">
        <f t="shared" si="240"/>
        <v>0</v>
      </c>
      <c r="X192" s="88"/>
      <c r="Y192" s="276">
        <f t="shared" ref="Y192:AB192" si="241">SUM(Y188:Y191)</f>
        <v>0</v>
      </c>
      <c r="Z192" s="84">
        <f t="shared" si="241"/>
        <v>0</v>
      </c>
      <c r="AA192" s="276">
        <f t="shared" si="241"/>
        <v>0</v>
      </c>
      <c r="AB192" s="84">
        <f t="shared" si="241"/>
        <v>0</v>
      </c>
    </row>
    <row r="193" spans="1:28" s="50" customFormat="1">
      <c r="A193" s="46"/>
      <c r="B193" s="82" t="s">
        <v>10</v>
      </c>
      <c r="C193" s="83">
        <f>C156+C162+C168+C174+C180+C186+C192</f>
        <v>1526</v>
      </c>
      <c r="D193" s="84">
        <f>D156+D162+D168+D174+D180+D186+D192</f>
        <v>67.125</v>
      </c>
      <c r="E193" s="83">
        <f>E156+E162+E168+E174+E180+E186+E192</f>
        <v>801</v>
      </c>
      <c r="F193" s="84">
        <f>F156+F162+F168+F174+F180+F186+F192</f>
        <v>0</v>
      </c>
      <c r="G193" s="82"/>
      <c r="H193" s="82"/>
      <c r="I193" s="83">
        <f t="shared" ref="I193:L193" si="242">I156+I162+I168+I174+I180+I186+I192</f>
        <v>0</v>
      </c>
      <c r="J193" s="84">
        <f t="shared" si="242"/>
        <v>0</v>
      </c>
      <c r="K193" s="83">
        <f t="shared" si="242"/>
        <v>0</v>
      </c>
      <c r="L193" s="84">
        <f t="shared" si="242"/>
        <v>0</v>
      </c>
      <c r="M193" s="82">
        <f t="shared" ref="M193:N193" si="243">M156+M162+M168+M174+M180+M186+M192</f>
        <v>0</v>
      </c>
      <c r="N193" s="84">
        <f t="shared" si="243"/>
        <v>0</v>
      </c>
      <c r="O193" s="88"/>
      <c r="P193" s="276">
        <f t="shared" ref="P193:S193" si="244">P156+P162+P168+P174+P180+P186+P192</f>
        <v>639</v>
      </c>
      <c r="Q193" s="84">
        <f t="shared" si="244"/>
        <v>21.629999999999995</v>
      </c>
      <c r="R193" s="276">
        <f t="shared" si="244"/>
        <v>639</v>
      </c>
      <c r="S193" s="84">
        <f t="shared" si="244"/>
        <v>21.629999999999995</v>
      </c>
      <c r="T193" s="83">
        <f>T156+T162+T168+T174+T180+T186+T192</f>
        <v>0</v>
      </c>
      <c r="U193" s="84">
        <f>U156+U162+U168+U174+U180+U186+U192</f>
        <v>0</v>
      </c>
      <c r="V193" s="82">
        <f t="shared" ref="V193:W193" si="245">V156+V162+V168+V174+V180+V186+V192</f>
        <v>0</v>
      </c>
      <c r="W193" s="84">
        <f t="shared" si="245"/>
        <v>0</v>
      </c>
      <c r="X193" s="88"/>
      <c r="Y193" s="276">
        <f t="shared" ref="Y193:AB193" si="246">Y156+Y162+Y168+Y174+Y180+Y186+Y192</f>
        <v>554</v>
      </c>
      <c r="Z193" s="84">
        <f t="shared" si="246"/>
        <v>16.619999999999997</v>
      </c>
      <c r="AA193" s="276">
        <f t="shared" si="246"/>
        <v>554</v>
      </c>
      <c r="AB193" s="84">
        <f t="shared" si="246"/>
        <v>16.619999999999997</v>
      </c>
    </row>
    <row r="194" spans="1:28">
      <c r="A194" s="91" t="s">
        <v>120</v>
      </c>
      <c r="B194" s="9" t="s">
        <v>121</v>
      </c>
      <c r="C194" s="10"/>
      <c r="D194" s="11"/>
      <c r="E194" s="10"/>
      <c r="F194" s="11"/>
      <c r="G194" s="9"/>
      <c r="H194" s="9"/>
      <c r="I194" s="9"/>
      <c r="J194" s="12"/>
      <c r="K194" s="9"/>
      <c r="L194" s="11"/>
      <c r="M194" s="9"/>
      <c r="N194" s="11"/>
      <c r="O194" s="13"/>
      <c r="P194" s="315"/>
      <c r="Q194" s="11"/>
      <c r="R194" s="315"/>
      <c r="S194" s="11"/>
      <c r="T194" s="9"/>
      <c r="U194" s="11"/>
      <c r="V194" s="9"/>
      <c r="W194" s="11"/>
      <c r="X194" s="13"/>
      <c r="Y194" s="199"/>
      <c r="Z194" s="11"/>
      <c r="AA194" s="199"/>
      <c r="AB194" s="11"/>
    </row>
    <row r="195" spans="1:28">
      <c r="A195" s="14">
        <v>7</v>
      </c>
      <c r="B195" s="9" t="s">
        <v>122</v>
      </c>
      <c r="C195" s="10"/>
      <c r="D195" s="11"/>
      <c r="E195" s="10"/>
      <c r="F195" s="11"/>
      <c r="G195" s="9"/>
      <c r="H195" s="9"/>
      <c r="I195" s="9"/>
      <c r="J195" s="12"/>
      <c r="K195" s="9"/>
      <c r="L195" s="11"/>
      <c r="M195" s="9"/>
      <c r="N195" s="11"/>
      <c r="O195" s="13"/>
      <c r="P195" s="315"/>
      <c r="Q195" s="11"/>
      <c r="R195" s="315"/>
      <c r="S195" s="11"/>
      <c r="T195" s="9"/>
      <c r="U195" s="11"/>
      <c r="V195" s="9"/>
      <c r="W195" s="11"/>
      <c r="X195" s="13"/>
      <c r="Y195" s="199"/>
      <c r="Z195" s="11"/>
      <c r="AA195" s="199"/>
      <c r="AB195" s="11"/>
    </row>
    <row r="196" spans="1:28">
      <c r="A196" s="8">
        <v>7.01</v>
      </c>
      <c r="B196" s="16" t="s">
        <v>123</v>
      </c>
      <c r="C196" s="19"/>
      <c r="D196" s="18"/>
      <c r="E196" s="19"/>
      <c r="F196" s="18"/>
      <c r="G196" s="16"/>
      <c r="H196" s="16"/>
      <c r="I196" s="16"/>
      <c r="J196" s="20"/>
      <c r="K196" s="16"/>
      <c r="L196" s="18"/>
      <c r="M196" s="16"/>
      <c r="N196" s="18"/>
      <c r="O196" s="21"/>
      <c r="P196" s="92"/>
      <c r="Q196" s="18"/>
      <c r="R196" s="92"/>
      <c r="S196" s="18"/>
      <c r="T196" s="16"/>
      <c r="U196" s="18"/>
      <c r="V196" s="16"/>
      <c r="W196" s="18"/>
      <c r="X196" s="21"/>
      <c r="Y196" s="14"/>
      <c r="Z196" s="18"/>
      <c r="AA196" s="14"/>
      <c r="AB196" s="18"/>
    </row>
    <row r="197" spans="1:28" s="339" customFormat="1">
      <c r="A197" s="211"/>
      <c r="B197" s="335" t="s">
        <v>124</v>
      </c>
      <c r="C197" s="336"/>
      <c r="D197" s="212"/>
      <c r="E197" s="336"/>
      <c r="F197" s="212"/>
      <c r="G197" s="211" t="e">
        <f t="shared" ref="G197:H205" si="247">E197/C197*100</f>
        <v>#DIV/0!</v>
      </c>
      <c r="H197" s="212" t="e">
        <f t="shared" si="247"/>
        <v>#DIV/0!</v>
      </c>
      <c r="I197" s="335"/>
      <c r="J197" s="337"/>
      <c r="K197" s="335"/>
      <c r="L197" s="212"/>
      <c r="M197" s="335"/>
      <c r="N197" s="212"/>
      <c r="O197" s="338">
        <v>1.5E-3</v>
      </c>
      <c r="P197" s="340">
        <v>19972</v>
      </c>
      <c r="Q197" s="212">
        <f t="shared" ref="Q197:Q205" si="248">O197*P197</f>
        <v>29.958000000000002</v>
      </c>
      <c r="R197" s="313">
        <f t="shared" ref="R197:R205" si="249">P197</f>
        <v>19972</v>
      </c>
      <c r="S197" s="212">
        <f t="shared" ref="S197:S205" si="250">L197+Q197</f>
        <v>29.958000000000002</v>
      </c>
      <c r="T197" s="335"/>
      <c r="U197" s="212"/>
      <c r="V197" s="335"/>
      <c r="W197" s="212"/>
      <c r="X197" s="338">
        <v>1.5E-3</v>
      </c>
      <c r="Y197" s="214">
        <v>19972</v>
      </c>
      <c r="Z197" s="212">
        <f t="shared" ref="Z197:Z205" si="251">X197*Y197</f>
        <v>29.958000000000002</v>
      </c>
      <c r="AA197" s="214">
        <f t="shared" ref="AA197:AA205" si="252">Y197</f>
        <v>19972</v>
      </c>
      <c r="AB197" s="212">
        <f t="shared" ref="AB197:AB205" si="253">U197+Z197</f>
        <v>29.958000000000002</v>
      </c>
    </row>
    <row r="198" spans="1:28" s="339" customFormat="1">
      <c r="A198" s="211"/>
      <c r="B198" s="335" t="s">
        <v>125</v>
      </c>
      <c r="C198" s="336"/>
      <c r="D198" s="212"/>
      <c r="E198" s="336"/>
      <c r="F198" s="212"/>
      <c r="G198" s="211" t="e">
        <f t="shared" si="247"/>
        <v>#DIV/0!</v>
      </c>
      <c r="H198" s="212" t="e">
        <f t="shared" si="247"/>
        <v>#DIV/0!</v>
      </c>
      <c r="I198" s="335"/>
      <c r="J198" s="337"/>
      <c r="K198" s="335"/>
      <c r="L198" s="212"/>
      <c r="M198" s="335"/>
      <c r="N198" s="212"/>
      <c r="O198" s="338">
        <v>1.5E-3</v>
      </c>
      <c r="P198" s="313">
        <v>19</v>
      </c>
      <c r="Q198" s="212">
        <f t="shared" si="248"/>
        <v>2.8500000000000001E-2</v>
      </c>
      <c r="R198" s="313">
        <f t="shared" si="249"/>
        <v>19</v>
      </c>
      <c r="S198" s="212">
        <f t="shared" si="250"/>
        <v>2.8500000000000001E-2</v>
      </c>
      <c r="T198" s="335"/>
      <c r="U198" s="212"/>
      <c r="V198" s="335"/>
      <c r="W198" s="212"/>
      <c r="X198" s="338">
        <v>1.5E-3</v>
      </c>
      <c r="Y198" s="214">
        <v>19</v>
      </c>
      <c r="Z198" s="212">
        <f t="shared" si="251"/>
        <v>2.8500000000000001E-2</v>
      </c>
      <c r="AA198" s="214">
        <f t="shared" si="252"/>
        <v>19</v>
      </c>
      <c r="AB198" s="212">
        <f t="shared" si="253"/>
        <v>2.8500000000000001E-2</v>
      </c>
    </row>
    <row r="199" spans="1:28" s="339" customFormat="1">
      <c r="A199" s="211"/>
      <c r="B199" s="335" t="s">
        <v>126</v>
      </c>
      <c r="C199" s="336">
        <v>8</v>
      </c>
      <c r="D199" s="212">
        <f>C199*0.0015</f>
        <v>1.2E-2</v>
      </c>
      <c r="E199" s="336"/>
      <c r="F199" s="212"/>
      <c r="G199" s="211">
        <f t="shared" si="247"/>
        <v>0</v>
      </c>
      <c r="H199" s="212">
        <f t="shared" si="247"/>
        <v>0</v>
      </c>
      <c r="I199" s="335"/>
      <c r="J199" s="337"/>
      <c r="K199" s="335"/>
      <c r="L199" s="212"/>
      <c r="M199" s="335"/>
      <c r="N199" s="212"/>
      <c r="O199" s="338">
        <v>1.5E-3</v>
      </c>
      <c r="P199" s="313">
        <v>14</v>
      </c>
      <c r="Q199" s="212">
        <f t="shared" si="248"/>
        <v>2.1000000000000001E-2</v>
      </c>
      <c r="R199" s="313">
        <f t="shared" si="249"/>
        <v>14</v>
      </c>
      <c r="S199" s="212">
        <f t="shared" si="250"/>
        <v>2.1000000000000001E-2</v>
      </c>
      <c r="T199" s="335"/>
      <c r="U199" s="212"/>
      <c r="V199" s="335"/>
      <c r="W199" s="212"/>
      <c r="X199" s="338">
        <v>1.5E-3</v>
      </c>
      <c r="Y199" s="214">
        <v>14</v>
      </c>
      <c r="Z199" s="212">
        <f t="shared" si="251"/>
        <v>2.1000000000000001E-2</v>
      </c>
      <c r="AA199" s="214">
        <f t="shared" si="252"/>
        <v>14</v>
      </c>
      <c r="AB199" s="212">
        <f t="shared" si="253"/>
        <v>2.1000000000000001E-2</v>
      </c>
    </row>
    <row r="200" spans="1:28" s="339" customFormat="1">
      <c r="A200" s="211"/>
      <c r="B200" s="335" t="s">
        <v>127</v>
      </c>
      <c r="C200" s="336"/>
      <c r="D200" s="212"/>
      <c r="E200" s="336"/>
      <c r="F200" s="212"/>
      <c r="G200" s="211" t="e">
        <f t="shared" si="247"/>
        <v>#DIV/0!</v>
      </c>
      <c r="H200" s="212" t="e">
        <f t="shared" si="247"/>
        <v>#DIV/0!</v>
      </c>
      <c r="I200" s="335"/>
      <c r="J200" s="337"/>
      <c r="K200" s="335"/>
      <c r="L200" s="212"/>
      <c r="M200" s="335"/>
      <c r="N200" s="212"/>
      <c r="O200" s="338">
        <v>1.5E-3</v>
      </c>
      <c r="P200" s="313">
        <v>29396</v>
      </c>
      <c r="Q200" s="212">
        <f t="shared" si="248"/>
        <v>44.094000000000001</v>
      </c>
      <c r="R200" s="313">
        <f t="shared" si="249"/>
        <v>29396</v>
      </c>
      <c r="S200" s="212">
        <f t="shared" si="250"/>
        <v>44.094000000000001</v>
      </c>
      <c r="T200" s="335"/>
      <c r="U200" s="212"/>
      <c r="V200" s="335"/>
      <c r="W200" s="212"/>
      <c r="X200" s="338">
        <v>1.5E-3</v>
      </c>
      <c r="Y200" s="214">
        <v>29396</v>
      </c>
      <c r="Z200" s="212">
        <f t="shared" si="251"/>
        <v>44.094000000000001</v>
      </c>
      <c r="AA200" s="214">
        <f t="shared" si="252"/>
        <v>29396</v>
      </c>
      <c r="AB200" s="212">
        <f t="shared" si="253"/>
        <v>44.094000000000001</v>
      </c>
    </row>
    <row r="201" spans="1:28" s="339" customFormat="1">
      <c r="A201" s="211"/>
      <c r="B201" s="335" t="s">
        <v>128</v>
      </c>
      <c r="C201" s="336">
        <v>44</v>
      </c>
      <c r="D201" s="212">
        <f>C201*0.0015</f>
        <v>6.6000000000000003E-2</v>
      </c>
      <c r="E201" s="336"/>
      <c r="F201" s="212"/>
      <c r="G201" s="211">
        <f t="shared" si="247"/>
        <v>0</v>
      </c>
      <c r="H201" s="212">
        <f t="shared" si="247"/>
        <v>0</v>
      </c>
      <c r="I201" s="335"/>
      <c r="J201" s="337"/>
      <c r="K201" s="335"/>
      <c r="L201" s="212"/>
      <c r="M201" s="335"/>
      <c r="N201" s="212"/>
      <c r="O201" s="338">
        <v>1.5E-3</v>
      </c>
      <c r="P201" s="313">
        <v>29</v>
      </c>
      <c r="Q201" s="212">
        <f t="shared" si="248"/>
        <v>4.3500000000000004E-2</v>
      </c>
      <c r="R201" s="313">
        <f t="shared" si="249"/>
        <v>29</v>
      </c>
      <c r="S201" s="212">
        <f t="shared" si="250"/>
        <v>4.3500000000000004E-2</v>
      </c>
      <c r="T201" s="335"/>
      <c r="U201" s="212"/>
      <c r="V201" s="335"/>
      <c r="W201" s="212"/>
      <c r="X201" s="338">
        <v>1.5E-3</v>
      </c>
      <c r="Y201" s="214">
        <v>29</v>
      </c>
      <c r="Z201" s="212">
        <f t="shared" si="251"/>
        <v>4.3500000000000004E-2</v>
      </c>
      <c r="AA201" s="214">
        <f t="shared" si="252"/>
        <v>29</v>
      </c>
      <c r="AB201" s="212">
        <f t="shared" si="253"/>
        <v>4.3500000000000004E-2</v>
      </c>
    </row>
    <row r="202" spans="1:28" s="339" customFormat="1">
      <c r="A202" s="211"/>
      <c r="B202" s="335" t="s">
        <v>129</v>
      </c>
      <c r="C202" s="336">
        <v>32</v>
      </c>
      <c r="D202" s="212">
        <f>C202*0.0015</f>
        <v>4.8000000000000001E-2</v>
      </c>
      <c r="E202" s="336"/>
      <c r="F202" s="212"/>
      <c r="G202" s="211">
        <f t="shared" si="247"/>
        <v>0</v>
      </c>
      <c r="H202" s="212">
        <f t="shared" si="247"/>
        <v>0</v>
      </c>
      <c r="I202" s="335"/>
      <c r="J202" s="337"/>
      <c r="K202" s="335"/>
      <c r="L202" s="212"/>
      <c r="M202" s="335"/>
      <c r="N202" s="212"/>
      <c r="O202" s="338">
        <v>1.5E-3</v>
      </c>
      <c r="P202" s="313">
        <v>36</v>
      </c>
      <c r="Q202" s="212">
        <f t="shared" si="248"/>
        <v>5.3999999999999999E-2</v>
      </c>
      <c r="R202" s="313">
        <f t="shared" si="249"/>
        <v>36</v>
      </c>
      <c r="S202" s="212">
        <f t="shared" si="250"/>
        <v>5.3999999999999999E-2</v>
      </c>
      <c r="T202" s="335"/>
      <c r="U202" s="212"/>
      <c r="V202" s="335"/>
      <c r="W202" s="212"/>
      <c r="X202" s="338">
        <v>1.5E-3</v>
      </c>
      <c r="Y202" s="214">
        <v>36</v>
      </c>
      <c r="Z202" s="212">
        <f t="shared" si="251"/>
        <v>5.3999999999999999E-2</v>
      </c>
      <c r="AA202" s="214">
        <f t="shared" si="252"/>
        <v>36</v>
      </c>
      <c r="AB202" s="212">
        <f t="shared" si="253"/>
        <v>5.3999999999999999E-2</v>
      </c>
    </row>
    <row r="203" spans="1:28" s="339" customFormat="1">
      <c r="A203" s="211">
        <f>+A196+0.01</f>
        <v>7.02</v>
      </c>
      <c r="B203" s="335" t="s">
        <v>130</v>
      </c>
      <c r="C203" s="336"/>
      <c r="D203" s="212"/>
      <c r="E203" s="336"/>
      <c r="F203" s="212"/>
      <c r="G203" s="211" t="e">
        <f t="shared" si="247"/>
        <v>#DIV/0!</v>
      </c>
      <c r="H203" s="212" t="e">
        <f t="shared" si="247"/>
        <v>#DIV/0!</v>
      </c>
      <c r="I203" s="335"/>
      <c r="J203" s="337"/>
      <c r="K203" s="335"/>
      <c r="L203" s="212"/>
      <c r="M203" s="335"/>
      <c r="N203" s="212"/>
      <c r="O203" s="338">
        <v>2.5000000000000001E-3</v>
      </c>
      <c r="P203" s="313">
        <v>33456</v>
      </c>
      <c r="Q203" s="212">
        <f t="shared" si="248"/>
        <v>83.64</v>
      </c>
      <c r="R203" s="313">
        <f t="shared" si="249"/>
        <v>33456</v>
      </c>
      <c r="S203" s="212">
        <f t="shared" si="250"/>
        <v>83.64</v>
      </c>
      <c r="T203" s="335"/>
      <c r="U203" s="212"/>
      <c r="V203" s="335"/>
      <c r="W203" s="212"/>
      <c r="X203" s="338">
        <v>2.5000000000000001E-3</v>
      </c>
      <c r="Y203" s="214">
        <v>33456</v>
      </c>
      <c r="Z203" s="212">
        <f t="shared" si="251"/>
        <v>83.64</v>
      </c>
      <c r="AA203" s="214">
        <f t="shared" si="252"/>
        <v>33456</v>
      </c>
      <c r="AB203" s="212">
        <f t="shared" si="253"/>
        <v>83.64</v>
      </c>
    </row>
    <row r="204" spans="1:28" s="339" customFormat="1">
      <c r="A204" s="211">
        <f>+A203+0.01</f>
        <v>7.0299999999999994</v>
      </c>
      <c r="B204" s="335" t="s">
        <v>131</v>
      </c>
      <c r="C204" s="336">
        <v>134</v>
      </c>
      <c r="D204" s="212">
        <f>C204*0.0025</f>
        <v>0.33500000000000002</v>
      </c>
      <c r="E204" s="336"/>
      <c r="F204" s="212"/>
      <c r="G204" s="211">
        <f t="shared" si="247"/>
        <v>0</v>
      </c>
      <c r="H204" s="212">
        <f t="shared" si="247"/>
        <v>0</v>
      </c>
      <c r="I204" s="335"/>
      <c r="J204" s="337"/>
      <c r="K204" s="335"/>
      <c r="L204" s="212"/>
      <c r="M204" s="335"/>
      <c r="N204" s="212"/>
      <c r="O204" s="338">
        <v>2.5000000000000001E-3</v>
      </c>
      <c r="P204" s="313">
        <v>22</v>
      </c>
      <c r="Q204" s="212">
        <f t="shared" si="248"/>
        <v>5.5E-2</v>
      </c>
      <c r="R204" s="313">
        <f t="shared" si="249"/>
        <v>22</v>
      </c>
      <c r="S204" s="212">
        <f t="shared" si="250"/>
        <v>5.5E-2</v>
      </c>
      <c r="T204" s="335"/>
      <c r="U204" s="212"/>
      <c r="V204" s="335"/>
      <c r="W204" s="212"/>
      <c r="X204" s="338">
        <v>2.5000000000000001E-3</v>
      </c>
      <c r="Y204" s="214">
        <v>22</v>
      </c>
      <c r="Z204" s="212">
        <f t="shared" si="251"/>
        <v>5.5E-2</v>
      </c>
      <c r="AA204" s="214">
        <f t="shared" si="252"/>
        <v>22</v>
      </c>
      <c r="AB204" s="212">
        <f t="shared" si="253"/>
        <v>5.5E-2</v>
      </c>
    </row>
    <row r="205" spans="1:28">
      <c r="A205" s="8">
        <f>+A204+0.01</f>
        <v>7.0399999999999991</v>
      </c>
      <c r="B205" s="16" t="s">
        <v>132</v>
      </c>
      <c r="C205" s="17">
        <v>31</v>
      </c>
      <c r="D205" s="18">
        <f>C205*0.0025</f>
        <v>7.7499999999999999E-2</v>
      </c>
      <c r="E205" s="17"/>
      <c r="F205" s="18"/>
      <c r="G205" s="8">
        <f t="shared" si="247"/>
        <v>0</v>
      </c>
      <c r="H205" s="18">
        <f t="shared" si="247"/>
        <v>0</v>
      </c>
      <c r="I205" s="16"/>
      <c r="J205" s="20"/>
      <c r="K205" s="16"/>
      <c r="L205" s="18"/>
      <c r="M205" s="16"/>
      <c r="N205" s="18"/>
      <c r="O205" s="21">
        <v>2.5000000000000001E-3</v>
      </c>
      <c r="P205" s="92">
        <v>51</v>
      </c>
      <c r="Q205" s="18">
        <f t="shared" si="248"/>
        <v>0.1275</v>
      </c>
      <c r="R205" s="92">
        <f t="shared" si="249"/>
        <v>51</v>
      </c>
      <c r="S205" s="18">
        <f t="shared" si="250"/>
        <v>0.1275</v>
      </c>
      <c r="T205" s="16"/>
      <c r="U205" s="18"/>
      <c r="V205" s="16"/>
      <c r="W205" s="18"/>
      <c r="X205" s="21">
        <v>2.5000000000000001E-3</v>
      </c>
      <c r="Y205" s="14">
        <v>51</v>
      </c>
      <c r="Z205" s="18">
        <f t="shared" si="251"/>
        <v>0.1275</v>
      </c>
      <c r="AA205" s="14">
        <f t="shared" si="252"/>
        <v>51</v>
      </c>
      <c r="AB205" s="18">
        <f t="shared" si="253"/>
        <v>0.1275</v>
      </c>
    </row>
    <row r="206" spans="1:28" s="50" customFormat="1">
      <c r="A206" s="46"/>
      <c r="B206" s="82" t="s">
        <v>104</v>
      </c>
      <c r="C206" s="83">
        <f>SUM(C197:C205)</f>
        <v>249</v>
      </c>
      <c r="D206" s="84">
        <f>SUM(D197:D205)</f>
        <v>0.53849999999999998</v>
      </c>
      <c r="E206" s="83">
        <f>SUM(E197:E205)</f>
        <v>0</v>
      </c>
      <c r="F206" s="84">
        <f>SUM(F197:F205)</f>
        <v>0</v>
      </c>
      <c r="G206" s="82"/>
      <c r="H206" s="82"/>
      <c r="I206" s="83">
        <f t="shared" ref="I206:L206" si="254">SUM(I197:I205)</f>
        <v>0</v>
      </c>
      <c r="J206" s="84">
        <f t="shared" si="254"/>
        <v>0</v>
      </c>
      <c r="K206" s="83">
        <f t="shared" si="254"/>
        <v>0</v>
      </c>
      <c r="L206" s="84">
        <f t="shared" si="254"/>
        <v>0</v>
      </c>
      <c r="M206" s="82">
        <f t="shared" ref="M206:N206" si="255">SUM(M197:M205)</f>
        <v>0</v>
      </c>
      <c r="N206" s="84">
        <f t="shared" si="255"/>
        <v>0</v>
      </c>
      <c r="O206" s="88"/>
      <c r="P206" s="276">
        <f t="shared" ref="P206:S206" si="256">SUM(P197:P205)</f>
        <v>82995</v>
      </c>
      <c r="Q206" s="84">
        <f t="shared" si="256"/>
        <v>158.0215</v>
      </c>
      <c r="R206" s="276">
        <f t="shared" si="256"/>
        <v>82995</v>
      </c>
      <c r="S206" s="84">
        <f t="shared" si="256"/>
        <v>158.0215</v>
      </c>
      <c r="T206" s="83">
        <f>SUM(T197:T205)</f>
        <v>0</v>
      </c>
      <c r="U206" s="84">
        <f>SUM(U197:U205)</f>
        <v>0</v>
      </c>
      <c r="V206" s="82">
        <f t="shared" ref="V206:W206" si="257">SUM(V197:V205)</f>
        <v>0</v>
      </c>
      <c r="W206" s="84">
        <f t="shared" si="257"/>
        <v>0</v>
      </c>
      <c r="X206" s="88"/>
      <c r="Y206" s="276">
        <f t="shared" ref="Y206:AB206" si="258">SUM(Y197:Y205)</f>
        <v>82995</v>
      </c>
      <c r="Z206" s="84">
        <f t="shared" si="258"/>
        <v>158.0215</v>
      </c>
      <c r="AA206" s="276">
        <f t="shared" si="258"/>
        <v>82995</v>
      </c>
      <c r="AB206" s="84">
        <f t="shared" si="258"/>
        <v>158.0215</v>
      </c>
    </row>
    <row r="207" spans="1:28">
      <c r="A207" s="14">
        <v>8</v>
      </c>
      <c r="B207" s="9" t="s">
        <v>133</v>
      </c>
      <c r="C207" s="10"/>
      <c r="D207" s="11"/>
      <c r="E207" s="10"/>
      <c r="F207" s="11"/>
      <c r="G207" s="9"/>
      <c r="H207" s="9"/>
      <c r="I207" s="9"/>
      <c r="J207" s="12"/>
      <c r="K207" s="9"/>
      <c r="L207" s="11"/>
      <c r="M207" s="9"/>
      <c r="N207" s="11"/>
      <c r="O207" s="13"/>
      <c r="P207" s="315"/>
      <c r="Q207" s="11"/>
      <c r="R207" s="315"/>
      <c r="S207" s="11"/>
      <c r="T207" s="9"/>
      <c r="U207" s="11"/>
      <c r="V207" s="9"/>
      <c r="W207" s="11"/>
      <c r="X207" s="13"/>
      <c r="Y207" s="199"/>
      <c r="Z207" s="11"/>
      <c r="AA207" s="199"/>
      <c r="AB207" s="11"/>
    </row>
    <row r="208" spans="1:28">
      <c r="A208" s="8">
        <v>8.01</v>
      </c>
      <c r="B208" s="16" t="s">
        <v>134</v>
      </c>
      <c r="C208" s="17">
        <v>42546</v>
      </c>
      <c r="D208" s="18">
        <v>170.184</v>
      </c>
      <c r="E208" s="17">
        <f>C208</f>
        <v>42546</v>
      </c>
      <c r="F208" s="18">
        <f>D208</f>
        <v>170.184</v>
      </c>
      <c r="G208" s="8">
        <f t="shared" ref="G208:H211" si="259">E208/C208*100</f>
        <v>100</v>
      </c>
      <c r="H208" s="18">
        <f t="shared" si="259"/>
        <v>100</v>
      </c>
      <c r="I208" s="16"/>
      <c r="J208" s="20"/>
      <c r="K208" s="16"/>
      <c r="L208" s="18"/>
      <c r="M208" s="16"/>
      <c r="N208" s="18"/>
      <c r="O208" s="21">
        <v>4.0000000000000001E-3</v>
      </c>
      <c r="P208" s="92">
        <v>40484</v>
      </c>
      <c r="Q208" s="18">
        <f t="shared" ref="Q208:Q211" si="260">O208*P208</f>
        <v>161.93600000000001</v>
      </c>
      <c r="R208" s="92">
        <f t="shared" ref="R208:R211" si="261">P208</f>
        <v>40484</v>
      </c>
      <c r="S208" s="18">
        <f t="shared" ref="S208:S211" si="262">L208+Q208</f>
        <v>161.93600000000001</v>
      </c>
      <c r="T208" s="16"/>
      <c r="U208" s="18"/>
      <c r="V208" s="16"/>
      <c r="W208" s="18"/>
      <c r="X208" s="21">
        <v>4.0000000000000001E-3</v>
      </c>
      <c r="Y208" s="14">
        <v>40484</v>
      </c>
      <c r="Z208" s="18">
        <f t="shared" ref="Z208:Z211" si="263">X208*Y208</f>
        <v>161.93600000000001</v>
      </c>
      <c r="AA208" s="14">
        <f t="shared" ref="AA208:AA211" si="264">Y208</f>
        <v>40484</v>
      </c>
      <c r="AB208" s="18">
        <f t="shared" ref="AB208:AB211" si="265">U208+Z208</f>
        <v>161.93600000000001</v>
      </c>
    </row>
    <row r="209" spans="1:28">
      <c r="A209" s="8">
        <f>+A208+0.01</f>
        <v>8.02</v>
      </c>
      <c r="B209" s="16" t="s">
        <v>135</v>
      </c>
      <c r="C209" s="17">
        <v>6529</v>
      </c>
      <c r="D209" s="18">
        <v>26.116</v>
      </c>
      <c r="E209" s="17">
        <f t="shared" ref="E209:F211" si="266">C209</f>
        <v>6529</v>
      </c>
      <c r="F209" s="18">
        <f t="shared" si="266"/>
        <v>26.116</v>
      </c>
      <c r="G209" s="8">
        <f t="shared" si="259"/>
        <v>100</v>
      </c>
      <c r="H209" s="18">
        <f t="shared" si="259"/>
        <v>100</v>
      </c>
      <c r="I209" s="16"/>
      <c r="J209" s="20"/>
      <c r="K209" s="16"/>
      <c r="L209" s="18"/>
      <c r="M209" s="16"/>
      <c r="N209" s="18"/>
      <c r="O209" s="21">
        <v>4.0000000000000001E-3</v>
      </c>
      <c r="P209" s="92">
        <v>6119</v>
      </c>
      <c r="Q209" s="18">
        <f t="shared" si="260"/>
        <v>24.475999999999999</v>
      </c>
      <c r="R209" s="92">
        <f t="shared" si="261"/>
        <v>6119</v>
      </c>
      <c r="S209" s="18">
        <f t="shared" si="262"/>
        <v>24.475999999999999</v>
      </c>
      <c r="T209" s="16"/>
      <c r="U209" s="18"/>
      <c r="V209" s="16"/>
      <c r="W209" s="18"/>
      <c r="X209" s="21">
        <v>4.0000000000000001E-3</v>
      </c>
      <c r="Y209" s="14">
        <v>6119</v>
      </c>
      <c r="Z209" s="18">
        <f t="shared" si="263"/>
        <v>24.475999999999999</v>
      </c>
      <c r="AA209" s="14">
        <f t="shared" si="264"/>
        <v>6119</v>
      </c>
      <c r="AB209" s="18">
        <f t="shared" si="265"/>
        <v>24.475999999999999</v>
      </c>
    </row>
    <row r="210" spans="1:28">
      <c r="A210" s="8">
        <f>+A209+0.01</f>
        <v>8.0299999999999994</v>
      </c>
      <c r="B210" s="16" t="s">
        <v>136</v>
      </c>
      <c r="C210" s="17">
        <v>21300</v>
      </c>
      <c r="D210" s="18">
        <v>85.2</v>
      </c>
      <c r="E210" s="17">
        <f t="shared" si="266"/>
        <v>21300</v>
      </c>
      <c r="F210" s="18">
        <f t="shared" si="266"/>
        <v>85.2</v>
      </c>
      <c r="G210" s="8">
        <f t="shared" si="259"/>
        <v>100</v>
      </c>
      <c r="H210" s="18">
        <f t="shared" si="259"/>
        <v>100</v>
      </c>
      <c r="I210" s="16"/>
      <c r="J210" s="20"/>
      <c r="K210" s="16"/>
      <c r="L210" s="18"/>
      <c r="M210" s="16"/>
      <c r="N210" s="18"/>
      <c r="O210" s="21">
        <v>4.0000000000000001E-3</v>
      </c>
      <c r="P210" s="92">
        <v>21415</v>
      </c>
      <c r="Q210" s="18">
        <f t="shared" si="260"/>
        <v>85.66</v>
      </c>
      <c r="R210" s="92">
        <f t="shared" si="261"/>
        <v>21415</v>
      </c>
      <c r="S210" s="18">
        <f t="shared" si="262"/>
        <v>85.66</v>
      </c>
      <c r="T210" s="16"/>
      <c r="U210" s="18"/>
      <c r="V210" s="16"/>
      <c r="W210" s="18"/>
      <c r="X210" s="21">
        <v>4.0000000000000001E-3</v>
      </c>
      <c r="Y210" s="14">
        <v>21415</v>
      </c>
      <c r="Z210" s="18">
        <f t="shared" si="263"/>
        <v>85.66</v>
      </c>
      <c r="AA210" s="14">
        <f t="shared" si="264"/>
        <v>21415</v>
      </c>
      <c r="AB210" s="18">
        <f t="shared" si="265"/>
        <v>85.66</v>
      </c>
    </row>
    <row r="211" spans="1:28">
      <c r="A211" s="8">
        <f>+A210+0.01</f>
        <v>8.0399999999999991</v>
      </c>
      <c r="B211" s="16" t="s">
        <v>137</v>
      </c>
      <c r="C211" s="17">
        <v>12273</v>
      </c>
      <c r="D211" s="18">
        <v>49.091999999999999</v>
      </c>
      <c r="E211" s="17">
        <f t="shared" si="266"/>
        <v>12273</v>
      </c>
      <c r="F211" s="18">
        <f t="shared" si="266"/>
        <v>49.091999999999999</v>
      </c>
      <c r="G211" s="8">
        <f t="shared" si="259"/>
        <v>100</v>
      </c>
      <c r="H211" s="18">
        <f t="shared" si="259"/>
        <v>100</v>
      </c>
      <c r="I211" s="16"/>
      <c r="J211" s="20"/>
      <c r="K211" s="16"/>
      <c r="L211" s="18"/>
      <c r="M211" s="16"/>
      <c r="N211" s="18"/>
      <c r="O211" s="21">
        <v>4.0000000000000001E-3</v>
      </c>
      <c r="P211" s="92">
        <v>10925</v>
      </c>
      <c r="Q211" s="18">
        <f t="shared" si="260"/>
        <v>43.7</v>
      </c>
      <c r="R211" s="92">
        <f t="shared" si="261"/>
        <v>10925</v>
      </c>
      <c r="S211" s="18">
        <f t="shared" si="262"/>
        <v>43.7</v>
      </c>
      <c r="T211" s="16"/>
      <c r="U211" s="18"/>
      <c r="V211" s="16"/>
      <c r="W211" s="18"/>
      <c r="X211" s="21">
        <v>4.0000000000000001E-3</v>
      </c>
      <c r="Y211" s="14">
        <v>10925</v>
      </c>
      <c r="Z211" s="18">
        <f t="shared" si="263"/>
        <v>43.7</v>
      </c>
      <c r="AA211" s="14">
        <f t="shared" si="264"/>
        <v>10925</v>
      </c>
      <c r="AB211" s="18">
        <f t="shared" si="265"/>
        <v>43.7</v>
      </c>
    </row>
    <row r="212" spans="1:28" s="50" customFormat="1">
      <c r="A212" s="46"/>
      <c r="B212" s="82" t="s">
        <v>106</v>
      </c>
      <c r="C212" s="83">
        <f>SUM(C208:C211)</f>
        <v>82648</v>
      </c>
      <c r="D212" s="84">
        <f>SUM(D208:D211)</f>
        <v>330.59199999999998</v>
      </c>
      <c r="E212" s="83">
        <f>SUM(E208:E211)</f>
        <v>82648</v>
      </c>
      <c r="F212" s="84">
        <f>SUM(F208:F211)</f>
        <v>330.59199999999998</v>
      </c>
      <c r="G212" s="82"/>
      <c r="H212" s="82"/>
      <c r="I212" s="83">
        <f t="shared" ref="I212:L212" si="267">SUM(I208:I211)</f>
        <v>0</v>
      </c>
      <c r="J212" s="84">
        <f t="shared" si="267"/>
        <v>0</v>
      </c>
      <c r="K212" s="83">
        <f t="shared" si="267"/>
        <v>0</v>
      </c>
      <c r="L212" s="84">
        <f t="shared" si="267"/>
        <v>0</v>
      </c>
      <c r="M212" s="82">
        <f t="shared" ref="M212:N212" si="268">SUM(M208:M211)</f>
        <v>0</v>
      </c>
      <c r="N212" s="84">
        <f t="shared" si="268"/>
        <v>0</v>
      </c>
      <c r="O212" s="88"/>
      <c r="P212" s="276">
        <f t="shared" ref="P212:S212" si="269">SUM(P208:P211)</f>
        <v>78943</v>
      </c>
      <c r="Q212" s="84">
        <f t="shared" si="269"/>
        <v>315.77199999999999</v>
      </c>
      <c r="R212" s="276">
        <f t="shared" si="269"/>
        <v>78943</v>
      </c>
      <c r="S212" s="84">
        <f t="shared" si="269"/>
        <v>315.77199999999999</v>
      </c>
      <c r="T212" s="83">
        <f>SUM(T208:T211)</f>
        <v>0</v>
      </c>
      <c r="U212" s="84">
        <f>SUM(U208:U211)</f>
        <v>0</v>
      </c>
      <c r="V212" s="82">
        <f t="shared" ref="V212:W212" si="270">SUM(V208:V211)</f>
        <v>0</v>
      </c>
      <c r="W212" s="84">
        <f t="shared" si="270"/>
        <v>0</v>
      </c>
      <c r="X212" s="88"/>
      <c r="Y212" s="276">
        <f>SUM(Y208:Y211)</f>
        <v>78943</v>
      </c>
      <c r="Z212" s="84">
        <f>SUM(Z208:Z211)</f>
        <v>315.77199999999999</v>
      </c>
      <c r="AA212" s="276">
        <f>SUM(AA208:AA211)</f>
        <v>78943</v>
      </c>
      <c r="AB212" s="84">
        <f>SUM(AB208:AB211)</f>
        <v>315.77199999999999</v>
      </c>
    </row>
    <row r="213" spans="1:28">
      <c r="A213" s="14">
        <v>9</v>
      </c>
      <c r="B213" s="9" t="s">
        <v>138</v>
      </c>
      <c r="C213" s="10"/>
      <c r="D213" s="11"/>
      <c r="E213" s="10"/>
      <c r="F213" s="11"/>
      <c r="G213" s="9"/>
      <c r="H213" s="9"/>
      <c r="I213" s="9"/>
      <c r="J213" s="12"/>
      <c r="K213" s="9"/>
      <c r="L213" s="11"/>
      <c r="M213" s="9"/>
      <c r="N213" s="11"/>
      <c r="O213" s="13"/>
      <c r="P213" s="315"/>
      <c r="Q213" s="11"/>
      <c r="R213" s="315"/>
      <c r="S213" s="11"/>
      <c r="T213" s="9"/>
      <c r="U213" s="11"/>
      <c r="V213" s="9"/>
      <c r="W213" s="11"/>
      <c r="X213" s="13"/>
      <c r="Y213" s="199"/>
      <c r="Z213" s="11"/>
      <c r="AA213" s="199"/>
      <c r="AB213" s="11"/>
    </row>
    <row r="214" spans="1:28">
      <c r="A214" s="8">
        <v>9.01</v>
      </c>
      <c r="B214" s="16" t="s">
        <v>139</v>
      </c>
      <c r="C214" s="17"/>
      <c r="D214" s="18"/>
      <c r="E214" s="19"/>
      <c r="F214" s="18"/>
      <c r="G214" s="8" t="e">
        <f>E214/C214*100</f>
        <v>#DIV/0!</v>
      </c>
      <c r="H214" s="18" t="e">
        <f>F214/D214*100</f>
        <v>#DIV/0!</v>
      </c>
      <c r="I214" s="16"/>
      <c r="J214" s="20"/>
      <c r="K214" s="16"/>
      <c r="L214" s="18"/>
      <c r="M214" s="16"/>
      <c r="N214" s="18"/>
      <c r="O214" s="21">
        <v>0.2</v>
      </c>
      <c r="P214" s="92"/>
      <c r="Q214" s="18">
        <f t="shared" ref="Q214:Q215" si="271">O214*P214</f>
        <v>0</v>
      </c>
      <c r="R214" s="92">
        <f t="shared" ref="R214:R215" si="272">P214</f>
        <v>0</v>
      </c>
      <c r="S214" s="18">
        <f t="shared" ref="S214:S215" si="273">L214+Q214</f>
        <v>0</v>
      </c>
      <c r="T214" s="16"/>
      <c r="U214" s="18"/>
      <c r="V214" s="16"/>
      <c r="W214" s="18"/>
      <c r="X214" s="21">
        <v>0.2</v>
      </c>
      <c r="Y214" s="14"/>
      <c r="Z214" s="18">
        <f t="shared" ref="Z214:Z215" si="274">X214*Y214</f>
        <v>0</v>
      </c>
      <c r="AA214" s="14">
        <f t="shared" ref="AA214:AA215" si="275">Y214</f>
        <v>0</v>
      </c>
      <c r="AB214" s="18">
        <f t="shared" ref="AB214:AB215" si="276">U214+Z214</f>
        <v>0</v>
      </c>
    </row>
    <row r="215" spans="1:28">
      <c r="A215" s="8">
        <v>9.02</v>
      </c>
      <c r="B215" s="16" t="s">
        <v>140</v>
      </c>
      <c r="C215" s="17"/>
      <c r="D215" s="18"/>
      <c r="E215" s="19"/>
      <c r="F215" s="18"/>
      <c r="G215" s="8" t="e">
        <f>E215/C215*100</f>
        <v>#DIV/0!</v>
      </c>
      <c r="H215" s="18" t="e">
        <f>F215/D215*100</f>
        <v>#DIV/0!</v>
      </c>
      <c r="I215" s="16"/>
      <c r="J215" s="20"/>
      <c r="K215" s="16"/>
      <c r="L215" s="18"/>
      <c r="M215" s="16"/>
      <c r="N215" s="18"/>
      <c r="O215" s="21">
        <v>0.5</v>
      </c>
      <c r="P215" s="92"/>
      <c r="Q215" s="18">
        <f t="shared" si="271"/>
        <v>0</v>
      </c>
      <c r="R215" s="92">
        <f t="shared" si="272"/>
        <v>0</v>
      </c>
      <c r="S215" s="18">
        <f t="shared" si="273"/>
        <v>0</v>
      </c>
      <c r="T215" s="16"/>
      <c r="U215" s="18"/>
      <c r="V215" s="16"/>
      <c r="W215" s="18"/>
      <c r="X215" s="21">
        <v>0.5</v>
      </c>
      <c r="Y215" s="14"/>
      <c r="Z215" s="18">
        <f t="shared" si="274"/>
        <v>0</v>
      </c>
      <c r="AA215" s="14">
        <f t="shared" si="275"/>
        <v>0</v>
      </c>
      <c r="AB215" s="18">
        <f t="shared" si="276"/>
        <v>0</v>
      </c>
    </row>
    <row r="216" spans="1:28" s="50" customFormat="1">
      <c r="A216" s="46"/>
      <c r="B216" s="86" t="s">
        <v>106</v>
      </c>
      <c r="C216" s="83">
        <f>C214+C215</f>
        <v>0</v>
      </c>
      <c r="D216" s="84">
        <f>D214+D215</f>
        <v>0</v>
      </c>
      <c r="E216" s="83">
        <f>E214+E215</f>
        <v>0</v>
      </c>
      <c r="F216" s="84">
        <f>F214+F215</f>
        <v>0</v>
      </c>
      <c r="G216" s="86"/>
      <c r="H216" s="86"/>
      <c r="I216" s="83">
        <f t="shared" ref="I216:L216" si="277">I214+I215</f>
        <v>0</v>
      </c>
      <c r="J216" s="84">
        <f t="shared" si="277"/>
        <v>0</v>
      </c>
      <c r="K216" s="83">
        <f t="shared" si="277"/>
        <v>0</v>
      </c>
      <c r="L216" s="84">
        <f t="shared" si="277"/>
        <v>0</v>
      </c>
      <c r="M216" s="85">
        <f t="shared" ref="M216:N216" si="278">SUM(M214:M215)</f>
        <v>0</v>
      </c>
      <c r="N216" s="84">
        <f t="shared" si="278"/>
        <v>0</v>
      </c>
      <c r="O216" s="88"/>
      <c r="P216" s="276">
        <f t="shared" ref="P216:S216" si="279">P214+P215</f>
        <v>0</v>
      </c>
      <c r="Q216" s="84">
        <f t="shared" si="279"/>
        <v>0</v>
      </c>
      <c r="R216" s="276">
        <f t="shared" si="279"/>
        <v>0</v>
      </c>
      <c r="S216" s="84">
        <f t="shared" si="279"/>
        <v>0</v>
      </c>
      <c r="T216" s="83">
        <f>T214+T215</f>
        <v>0</v>
      </c>
      <c r="U216" s="84">
        <f>U214+U215</f>
        <v>0</v>
      </c>
      <c r="V216" s="85">
        <f t="shared" ref="V216:W216" si="280">SUM(V214:V215)</f>
        <v>0</v>
      </c>
      <c r="W216" s="84">
        <f t="shared" si="280"/>
        <v>0</v>
      </c>
      <c r="X216" s="88"/>
      <c r="Y216" s="276">
        <f t="shared" ref="Y216:AB216" si="281">Y214+Y215</f>
        <v>0</v>
      </c>
      <c r="Z216" s="84">
        <f t="shared" si="281"/>
        <v>0</v>
      </c>
      <c r="AA216" s="276">
        <f t="shared" si="281"/>
        <v>0</v>
      </c>
      <c r="AB216" s="84">
        <f t="shared" si="281"/>
        <v>0</v>
      </c>
    </row>
    <row r="217" spans="1:28">
      <c r="A217" s="91" t="s">
        <v>141</v>
      </c>
      <c r="B217" s="9" t="s">
        <v>142</v>
      </c>
      <c r="C217" s="10"/>
      <c r="D217" s="11"/>
      <c r="E217" s="10"/>
      <c r="F217" s="11"/>
      <c r="G217" s="9"/>
      <c r="H217" s="9"/>
      <c r="I217" s="9"/>
      <c r="J217" s="12"/>
      <c r="K217" s="9"/>
      <c r="L217" s="11"/>
      <c r="M217" s="9"/>
      <c r="N217" s="11"/>
      <c r="O217" s="13"/>
      <c r="P217" s="315"/>
      <c r="Q217" s="11"/>
      <c r="R217" s="315"/>
      <c r="S217" s="11"/>
      <c r="T217" s="9"/>
      <c r="U217" s="11"/>
      <c r="V217" s="9"/>
      <c r="W217" s="11"/>
      <c r="X217" s="13"/>
      <c r="Y217" s="199"/>
      <c r="Z217" s="11"/>
      <c r="AA217" s="199"/>
      <c r="AB217" s="11"/>
    </row>
    <row r="218" spans="1:28" s="66" customFormat="1">
      <c r="A218" s="14">
        <v>10</v>
      </c>
      <c r="B218" s="9" t="s">
        <v>143</v>
      </c>
      <c r="C218" s="10"/>
      <c r="D218" s="11"/>
      <c r="E218" s="10"/>
      <c r="F218" s="11"/>
      <c r="G218" s="9"/>
      <c r="H218" s="9"/>
      <c r="I218" s="9"/>
      <c r="J218" s="12"/>
      <c r="K218" s="9"/>
      <c r="L218" s="11"/>
      <c r="M218" s="9"/>
      <c r="N218" s="11"/>
      <c r="O218" s="13"/>
      <c r="P218" s="315"/>
      <c r="Q218" s="11"/>
      <c r="R218" s="315"/>
      <c r="S218" s="11"/>
      <c r="T218" s="9"/>
      <c r="U218" s="11"/>
      <c r="V218" s="9"/>
      <c r="W218" s="11"/>
      <c r="X218" s="13"/>
      <c r="Y218" s="199"/>
      <c r="Z218" s="11"/>
      <c r="AA218" s="199"/>
      <c r="AB218" s="11"/>
    </row>
    <row r="219" spans="1:28" s="66" customFormat="1">
      <c r="A219" s="140"/>
      <c r="B219" s="141" t="s">
        <v>144</v>
      </c>
      <c r="C219" s="142"/>
      <c r="D219" s="143"/>
      <c r="E219" s="142"/>
      <c r="F219" s="143"/>
      <c r="G219" s="141"/>
      <c r="H219" s="141"/>
      <c r="I219" s="141"/>
      <c r="J219" s="144"/>
      <c r="K219" s="141"/>
      <c r="L219" s="143"/>
      <c r="M219" s="141"/>
      <c r="N219" s="143"/>
      <c r="O219" s="145"/>
      <c r="P219" s="297"/>
      <c r="Q219" s="143"/>
      <c r="R219" s="297"/>
      <c r="S219" s="143"/>
      <c r="T219" s="141"/>
      <c r="U219" s="143"/>
      <c r="V219" s="141"/>
      <c r="W219" s="143"/>
      <c r="X219" s="145"/>
      <c r="Y219" s="322"/>
      <c r="Z219" s="143"/>
      <c r="AA219" s="322"/>
      <c r="AB219" s="143"/>
    </row>
    <row r="220" spans="1:28" s="132" customFormat="1">
      <c r="A220" s="126">
        <v>10.01</v>
      </c>
      <c r="B220" s="146" t="s">
        <v>145</v>
      </c>
      <c r="C220" s="147"/>
      <c r="D220" s="148"/>
      <c r="E220" s="149"/>
      <c r="F220" s="148"/>
      <c r="G220" s="8" t="e">
        <f t="shared" ref="G220:H236" si="282">E220/C220*100</f>
        <v>#DIV/0!</v>
      </c>
      <c r="H220" s="18" t="e">
        <f t="shared" si="282"/>
        <v>#DIV/0!</v>
      </c>
      <c r="I220" s="146"/>
      <c r="J220" s="150"/>
      <c r="K220" s="146"/>
      <c r="L220" s="148"/>
      <c r="M220" s="146"/>
      <c r="N220" s="148"/>
      <c r="O220" s="151">
        <v>0.45600000000000002</v>
      </c>
      <c r="P220" s="298"/>
      <c r="Q220" s="18">
        <f t="shared" ref="Q220:Q236" si="283">O220*P220</f>
        <v>0</v>
      </c>
      <c r="R220" s="92">
        <f t="shared" ref="R220:R236" si="284">P220</f>
        <v>0</v>
      </c>
      <c r="S220" s="18">
        <f t="shared" ref="S220:S236" si="285">L220+Q220</f>
        <v>0</v>
      </c>
      <c r="T220" s="146"/>
      <c r="U220" s="148"/>
      <c r="V220" s="146"/>
      <c r="W220" s="148"/>
      <c r="X220" s="151">
        <v>0.45600000000000002</v>
      </c>
      <c r="Y220" s="329"/>
      <c r="Z220" s="18">
        <f t="shared" ref="Z220:Z236" si="286">X220*Y220</f>
        <v>0</v>
      </c>
      <c r="AA220" s="14">
        <f t="shared" ref="AA220:AA236" si="287">Y220</f>
        <v>0</v>
      </c>
      <c r="AB220" s="18">
        <f t="shared" ref="AB220:AB236" si="288">U220+Z220</f>
        <v>0</v>
      </c>
    </row>
    <row r="221" spans="1:28" s="132" customFormat="1">
      <c r="A221" s="126">
        <v>10.02</v>
      </c>
      <c r="B221" s="146" t="s">
        <v>146</v>
      </c>
      <c r="C221" s="147"/>
      <c r="D221" s="148"/>
      <c r="E221" s="149"/>
      <c r="F221" s="148"/>
      <c r="G221" s="8" t="e">
        <f t="shared" si="282"/>
        <v>#DIV/0!</v>
      </c>
      <c r="H221" s="18" t="e">
        <f t="shared" si="282"/>
        <v>#DIV/0!</v>
      </c>
      <c r="I221" s="146"/>
      <c r="J221" s="150"/>
      <c r="K221" s="146"/>
      <c r="L221" s="148"/>
      <c r="M221" s="146"/>
      <c r="N221" s="148"/>
      <c r="O221" s="151"/>
      <c r="P221" s="298"/>
      <c r="Q221" s="18">
        <f t="shared" si="283"/>
        <v>0</v>
      </c>
      <c r="R221" s="92">
        <f t="shared" si="284"/>
        <v>0</v>
      </c>
      <c r="S221" s="18">
        <f t="shared" si="285"/>
        <v>0</v>
      </c>
      <c r="T221" s="146"/>
      <c r="U221" s="148"/>
      <c r="V221" s="146"/>
      <c r="W221" s="148"/>
      <c r="X221" s="151"/>
      <c r="Y221" s="329"/>
      <c r="Z221" s="18">
        <f t="shared" si="286"/>
        <v>0</v>
      </c>
      <c r="AA221" s="14">
        <f t="shared" si="287"/>
        <v>0</v>
      </c>
      <c r="AB221" s="18">
        <f t="shared" si="288"/>
        <v>0</v>
      </c>
    </row>
    <row r="222" spans="1:28" s="66" customFormat="1" ht="31.5">
      <c r="A222" s="8">
        <f>+A221+0.01</f>
        <v>10.029999999999999</v>
      </c>
      <c r="B222" s="152" t="s">
        <v>147</v>
      </c>
      <c r="C222" s="153"/>
      <c r="D222" s="154"/>
      <c r="E222" s="155"/>
      <c r="F222" s="154"/>
      <c r="G222" s="8" t="e">
        <f t="shared" si="282"/>
        <v>#DIV/0!</v>
      </c>
      <c r="H222" s="18" t="e">
        <f t="shared" si="282"/>
        <v>#DIV/0!</v>
      </c>
      <c r="I222" s="152"/>
      <c r="J222" s="156"/>
      <c r="K222" s="152"/>
      <c r="L222" s="154"/>
      <c r="M222" s="152"/>
      <c r="N222" s="154"/>
      <c r="O222" s="157"/>
      <c r="P222" s="299"/>
      <c r="Q222" s="18">
        <f t="shared" si="283"/>
        <v>0</v>
      </c>
      <c r="R222" s="92">
        <f t="shared" si="284"/>
        <v>0</v>
      </c>
      <c r="S222" s="18">
        <f t="shared" si="285"/>
        <v>0</v>
      </c>
      <c r="T222" s="152"/>
      <c r="U222" s="154"/>
      <c r="V222" s="152"/>
      <c r="W222" s="154"/>
      <c r="X222" s="157"/>
      <c r="Y222" s="330"/>
      <c r="Z222" s="18">
        <f t="shared" si="286"/>
        <v>0</v>
      </c>
      <c r="AA222" s="14">
        <f t="shared" si="287"/>
        <v>0</v>
      </c>
      <c r="AB222" s="18">
        <f t="shared" si="288"/>
        <v>0</v>
      </c>
    </row>
    <row r="223" spans="1:28" s="66" customFormat="1">
      <c r="A223" s="8"/>
      <c r="B223" s="141" t="s">
        <v>148</v>
      </c>
      <c r="C223" s="158"/>
      <c r="D223" s="143"/>
      <c r="E223" s="142"/>
      <c r="F223" s="143"/>
      <c r="G223" s="8" t="e">
        <f t="shared" si="282"/>
        <v>#DIV/0!</v>
      </c>
      <c r="H223" s="18" t="e">
        <f t="shared" si="282"/>
        <v>#DIV/0!</v>
      </c>
      <c r="I223" s="141"/>
      <c r="J223" s="144"/>
      <c r="K223" s="141"/>
      <c r="L223" s="143"/>
      <c r="M223" s="141"/>
      <c r="N223" s="143"/>
      <c r="O223" s="145"/>
      <c r="P223" s="297"/>
      <c r="Q223" s="18">
        <f t="shared" si="283"/>
        <v>0</v>
      </c>
      <c r="R223" s="92">
        <f t="shared" si="284"/>
        <v>0</v>
      </c>
      <c r="S223" s="18">
        <f t="shared" si="285"/>
        <v>0</v>
      </c>
      <c r="T223" s="141"/>
      <c r="U223" s="143"/>
      <c r="V223" s="141"/>
      <c r="W223" s="143"/>
      <c r="X223" s="145"/>
      <c r="Y223" s="322"/>
      <c r="Z223" s="18">
        <f t="shared" si="286"/>
        <v>0</v>
      </c>
      <c r="AA223" s="14">
        <f t="shared" si="287"/>
        <v>0</v>
      </c>
      <c r="AB223" s="18">
        <f t="shared" si="288"/>
        <v>0</v>
      </c>
    </row>
    <row r="224" spans="1:28" s="132" customFormat="1" ht="31.5">
      <c r="A224" s="126">
        <v>10.039999999999999</v>
      </c>
      <c r="B224" s="146" t="s">
        <v>149</v>
      </c>
      <c r="C224" s="147"/>
      <c r="D224" s="148"/>
      <c r="E224" s="149"/>
      <c r="F224" s="148"/>
      <c r="G224" s="8" t="e">
        <f t="shared" si="282"/>
        <v>#DIV/0!</v>
      </c>
      <c r="H224" s="18" t="e">
        <f t="shared" si="282"/>
        <v>#DIV/0!</v>
      </c>
      <c r="I224" s="146"/>
      <c r="J224" s="150"/>
      <c r="K224" s="146"/>
      <c r="L224" s="148"/>
      <c r="M224" s="146"/>
      <c r="N224" s="148"/>
      <c r="O224" s="151"/>
      <c r="P224" s="298"/>
      <c r="Q224" s="18">
        <f t="shared" si="283"/>
        <v>0</v>
      </c>
      <c r="R224" s="92">
        <f t="shared" si="284"/>
        <v>0</v>
      </c>
      <c r="S224" s="18">
        <f t="shared" si="285"/>
        <v>0</v>
      </c>
      <c r="T224" s="146"/>
      <c r="U224" s="148"/>
      <c r="V224" s="146"/>
      <c r="W224" s="148"/>
      <c r="X224" s="151"/>
      <c r="Y224" s="329"/>
      <c r="Z224" s="18">
        <f t="shared" si="286"/>
        <v>0</v>
      </c>
      <c r="AA224" s="14">
        <f t="shared" si="287"/>
        <v>0</v>
      </c>
      <c r="AB224" s="18">
        <f t="shared" si="288"/>
        <v>0</v>
      </c>
    </row>
    <row r="225" spans="1:28" s="132" customFormat="1">
      <c r="A225" s="126"/>
      <c r="B225" s="150" t="s">
        <v>150</v>
      </c>
      <c r="C225" s="147"/>
      <c r="D225" s="148"/>
      <c r="E225" s="148"/>
      <c r="F225" s="148"/>
      <c r="G225" s="8" t="e">
        <f t="shared" si="282"/>
        <v>#DIV/0!</v>
      </c>
      <c r="H225" s="18" t="e">
        <f t="shared" si="282"/>
        <v>#DIV/0!</v>
      </c>
      <c r="I225" s="150"/>
      <c r="J225" s="150"/>
      <c r="K225" s="150"/>
      <c r="L225" s="148"/>
      <c r="M225" s="150"/>
      <c r="N225" s="148"/>
      <c r="O225" s="151">
        <v>0.63900000000000001</v>
      </c>
      <c r="P225" s="300"/>
      <c r="Q225" s="18">
        <f t="shared" si="283"/>
        <v>0</v>
      </c>
      <c r="R225" s="92">
        <f t="shared" si="284"/>
        <v>0</v>
      </c>
      <c r="S225" s="18">
        <f t="shared" si="285"/>
        <v>0</v>
      </c>
      <c r="T225" s="150"/>
      <c r="U225" s="148"/>
      <c r="V225" s="150"/>
      <c r="W225" s="148"/>
      <c r="X225" s="151">
        <v>0.63900000000000001</v>
      </c>
      <c r="Y225" s="329"/>
      <c r="Z225" s="18">
        <f t="shared" si="286"/>
        <v>0</v>
      </c>
      <c r="AA225" s="14">
        <f t="shared" si="287"/>
        <v>0</v>
      </c>
      <c r="AB225" s="18">
        <f t="shared" si="288"/>
        <v>0</v>
      </c>
    </row>
    <row r="226" spans="1:28" s="132" customFormat="1">
      <c r="A226" s="126"/>
      <c r="B226" s="150" t="s">
        <v>151</v>
      </c>
      <c r="C226" s="147"/>
      <c r="D226" s="148"/>
      <c r="E226" s="148"/>
      <c r="F226" s="148"/>
      <c r="G226" s="8" t="e">
        <f t="shared" si="282"/>
        <v>#DIV/0!</v>
      </c>
      <c r="H226" s="18" t="e">
        <f t="shared" si="282"/>
        <v>#DIV/0!</v>
      </c>
      <c r="I226" s="150"/>
      <c r="J226" s="150"/>
      <c r="K226" s="150"/>
      <c r="L226" s="148"/>
      <c r="M226" s="150"/>
      <c r="N226" s="148"/>
      <c r="O226" s="151">
        <v>0.63900000000000001</v>
      </c>
      <c r="P226" s="300"/>
      <c r="Q226" s="18">
        <f t="shared" si="283"/>
        <v>0</v>
      </c>
      <c r="R226" s="92">
        <f t="shared" si="284"/>
        <v>0</v>
      </c>
      <c r="S226" s="18">
        <f t="shared" si="285"/>
        <v>0</v>
      </c>
      <c r="T226" s="150"/>
      <c r="U226" s="148"/>
      <c r="V226" s="150"/>
      <c r="W226" s="148"/>
      <c r="X226" s="151">
        <v>0.63900000000000001</v>
      </c>
      <c r="Y226" s="329"/>
      <c r="Z226" s="18">
        <f t="shared" si="286"/>
        <v>0</v>
      </c>
      <c r="AA226" s="14">
        <f t="shared" si="287"/>
        <v>0</v>
      </c>
      <c r="AB226" s="18">
        <f t="shared" si="288"/>
        <v>0</v>
      </c>
    </row>
    <row r="227" spans="1:28" s="132" customFormat="1">
      <c r="A227" s="126"/>
      <c r="B227" s="150" t="s">
        <v>152</v>
      </c>
      <c r="C227" s="147"/>
      <c r="D227" s="148"/>
      <c r="E227" s="148"/>
      <c r="F227" s="148"/>
      <c r="G227" s="8" t="e">
        <f t="shared" si="282"/>
        <v>#DIV/0!</v>
      </c>
      <c r="H227" s="18" t="e">
        <f t="shared" si="282"/>
        <v>#DIV/0!</v>
      </c>
      <c r="I227" s="150"/>
      <c r="J227" s="150"/>
      <c r="K227" s="150"/>
      <c r="L227" s="148"/>
      <c r="M227" s="150"/>
      <c r="N227" s="148"/>
      <c r="O227" s="151">
        <v>0.63900000000000001</v>
      </c>
      <c r="P227" s="300"/>
      <c r="Q227" s="18">
        <f t="shared" si="283"/>
        <v>0</v>
      </c>
      <c r="R227" s="92">
        <f t="shared" si="284"/>
        <v>0</v>
      </c>
      <c r="S227" s="18">
        <f t="shared" si="285"/>
        <v>0</v>
      </c>
      <c r="T227" s="150"/>
      <c r="U227" s="148"/>
      <c r="V227" s="150"/>
      <c r="W227" s="148"/>
      <c r="X227" s="151">
        <v>0.63900000000000001</v>
      </c>
      <c r="Y227" s="329"/>
      <c r="Z227" s="18">
        <f t="shared" si="286"/>
        <v>0</v>
      </c>
      <c r="AA227" s="14">
        <f t="shared" si="287"/>
        <v>0</v>
      </c>
      <c r="AB227" s="18">
        <f t="shared" si="288"/>
        <v>0</v>
      </c>
    </row>
    <row r="228" spans="1:28" s="132" customFormat="1" ht="31.5">
      <c r="A228" s="126">
        <v>10.050000000000001</v>
      </c>
      <c r="B228" s="146" t="s">
        <v>153</v>
      </c>
      <c r="C228" s="147"/>
      <c r="D228" s="148"/>
      <c r="E228" s="148"/>
      <c r="F228" s="148"/>
      <c r="G228" s="8" t="e">
        <f t="shared" si="282"/>
        <v>#DIV/0!</v>
      </c>
      <c r="H228" s="18" t="e">
        <f t="shared" si="282"/>
        <v>#DIV/0!</v>
      </c>
      <c r="I228" s="150"/>
      <c r="J228" s="150"/>
      <c r="K228" s="150"/>
      <c r="L228" s="148"/>
      <c r="M228" s="150"/>
      <c r="N228" s="148"/>
      <c r="O228" s="151"/>
      <c r="P228" s="300"/>
      <c r="Q228" s="18">
        <f t="shared" si="283"/>
        <v>0</v>
      </c>
      <c r="R228" s="92">
        <f t="shared" si="284"/>
        <v>0</v>
      </c>
      <c r="S228" s="18">
        <f t="shared" si="285"/>
        <v>0</v>
      </c>
      <c r="T228" s="150"/>
      <c r="U228" s="148"/>
      <c r="V228" s="150"/>
      <c r="W228" s="148"/>
      <c r="X228" s="151"/>
      <c r="Y228" s="329"/>
      <c r="Z228" s="18">
        <f t="shared" si="286"/>
        <v>0</v>
      </c>
      <c r="AA228" s="14">
        <f t="shared" si="287"/>
        <v>0</v>
      </c>
      <c r="AB228" s="18">
        <f t="shared" si="288"/>
        <v>0</v>
      </c>
    </row>
    <row r="229" spans="1:28" s="132" customFormat="1">
      <c r="A229" s="126"/>
      <c r="B229" s="150" t="s">
        <v>150</v>
      </c>
      <c r="C229" s="147"/>
      <c r="D229" s="148"/>
      <c r="E229" s="148"/>
      <c r="F229" s="148"/>
      <c r="G229" s="8" t="e">
        <f t="shared" si="282"/>
        <v>#DIV/0!</v>
      </c>
      <c r="H229" s="18" t="e">
        <f t="shared" si="282"/>
        <v>#DIV/0!</v>
      </c>
      <c r="I229" s="150"/>
      <c r="J229" s="150"/>
      <c r="K229" s="150"/>
      <c r="L229" s="148"/>
      <c r="M229" s="150"/>
      <c r="N229" s="148"/>
      <c r="O229" s="151"/>
      <c r="P229" s="300"/>
      <c r="Q229" s="18">
        <f t="shared" si="283"/>
        <v>0</v>
      </c>
      <c r="R229" s="92">
        <f t="shared" si="284"/>
        <v>0</v>
      </c>
      <c r="S229" s="18">
        <f t="shared" si="285"/>
        <v>0</v>
      </c>
      <c r="T229" s="150"/>
      <c r="U229" s="148"/>
      <c r="V229" s="150"/>
      <c r="W229" s="148"/>
      <c r="X229" s="151"/>
      <c r="Y229" s="329"/>
      <c r="Z229" s="18">
        <f t="shared" si="286"/>
        <v>0</v>
      </c>
      <c r="AA229" s="14">
        <f t="shared" si="287"/>
        <v>0</v>
      </c>
      <c r="AB229" s="18">
        <f t="shared" si="288"/>
        <v>0</v>
      </c>
    </row>
    <row r="230" spans="1:28" s="132" customFormat="1">
      <c r="A230" s="126"/>
      <c r="B230" s="150" t="s">
        <v>151</v>
      </c>
      <c r="C230" s="147"/>
      <c r="D230" s="148"/>
      <c r="E230" s="148"/>
      <c r="F230" s="148"/>
      <c r="G230" s="8" t="e">
        <f t="shared" si="282"/>
        <v>#DIV/0!</v>
      </c>
      <c r="H230" s="18" t="e">
        <f t="shared" si="282"/>
        <v>#DIV/0!</v>
      </c>
      <c r="I230" s="150"/>
      <c r="J230" s="150"/>
      <c r="K230" s="150"/>
      <c r="L230" s="148"/>
      <c r="M230" s="150"/>
      <c r="N230" s="148"/>
      <c r="O230" s="151"/>
      <c r="P230" s="300"/>
      <c r="Q230" s="18">
        <f t="shared" si="283"/>
        <v>0</v>
      </c>
      <c r="R230" s="92">
        <f t="shared" si="284"/>
        <v>0</v>
      </c>
      <c r="S230" s="18">
        <f t="shared" si="285"/>
        <v>0</v>
      </c>
      <c r="T230" s="150"/>
      <c r="U230" s="148"/>
      <c r="V230" s="150"/>
      <c r="W230" s="148"/>
      <c r="X230" s="151"/>
      <c r="Y230" s="329"/>
      <c r="Z230" s="18">
        <f t="shared" si="286"/>
        <v>0</v>
      </c>
      <c r="AA230" s="14">
        <f t="shared" si="287"/>
        <v>0</v>
      </c>
      <c r="AB230" s="18">
        <f t="shared" si="288"/>
        <v>0</v>
      </c>
    </row>
    <row r="231" spans="1:28" s="132" customFormat="1">
      <c r="A231" s="126"/>
      <c r="B231" s="150" t="s">
        <v>152</v>
      </c>
      <c r="C231" s="147"/>
      <c r="D231" s="148"/>
      <c r="E231" s="148"/>
      <c r="F231" s="148"/>
      <c r="G231" s="8" t="e">
        <f t="shared" si="282"/>
        <v>#DIV/0!</v>
      </c>
      <c r="H231" s="18" t="e">
        <f t="shared" si="282"/>
        <v>#DIV/0!</v>
      </c>
      <c r="I231" s="150"/>
      <c r="J231" s="150"/>
      <c r="K231" s="150"/>
      <c r="L231" s="148"/>
      <c r="M231" s="150"/>
      <c r="N231" s="148"/>
      <c r="O231" s="151"/>
      <c r="P231" s="300"/>
      <c r="Q231" s="18">
        <f t="shared" si="283"/>
        <v>0</v>
      </c>
      <c r="R231" s="92">
        <f t="shared" si="284"/>
        <v>0</v>
      </c>
      <c r="S231" s="18">
        <f t="shared" si="285"/>
        <v>0</v>
      </c>
      <c r="T231" s="150"/>
      <c r="U231" s="148"/>
      <c r="V231" s="150"/>
      <c r="W231" s="148"/>
      <c r="X231" s="151"/>
      <c r="Y231" s="329"/>
      <c r="Z231" s="18">
        <f t="shared" si="286"/>
        <v>0</v>
      </c>
      <c r="AA231" s="14">
        <f t="shared" si="287"/>
        <v>0</v>
      </c>
      <c r="AB231" s="18">
        <f t="shared" si="288"/>
        <v>0</v>
      </c>
    </row>
    <row r="232" spans="1:28" s="66" customFormat="1" ht="31.5">
      <c r="A232" s="8">
        <f>+A228+0.01</f>
        <v>10.06</v>
      </c>
      <c r="B232" s="152" t="s">
        <v>154</v>
      </c>
      <c r="C232" s="153"/>
      <c r="D232" s="154"/>
      <c r="E232" s="155"/>
      <c r="F232" s="154"/>
      <c r="G232" s="8" t="e">
        <f t="shared" si="282"/>
        <v>#DIV/0!</v>
      </c>
      <c r="H232" s="18" t="e">
        <f t="shared" si="282"/>
        <v>#DIV/0!</v>
      </c>
      <c r="I232" s="152"/>
      <c r="J232" s="156"/>
      <c r="K232" s="152"/>
      <c r="L232" s="154"/>
      <c r="M232" s="152"/>
      <c r="N232" s="154"/>
      <c r="O232" s="157">
        <v>0.60060000000000002</v>
      </c>
      <c r="P232" s="299"/>
      <c r="Q232" s="18">
        <f t="shared" si="283"/>
        <v>0</v>
      </c>
      <c r="R232" s="92">
        <f t="shared" si="284"/>
        <v>0</v>
      </c>
      <c r="S232" s="18">
        <f t="shared" si="285"/>
        <v>0</v>
      </c>
      <c r="T232" s="152"/>
      <c r="U232" s="154"/>
      <c r="V232" s="152"/>
      <c r="W232" s="154"/>
      <c r="X232" s="157">
        <v>0.60060000000000002</v>
      </c>
      <c r="Y232" s="330"/>
      <c r="Z232" s="18">
        <f t="shared" si="286"/>
        <v>0</v>
      </c>
      <c r="AA232" s="14">
        <f t="shared" si="287"/>
        <v>0</v>
      </c>
      <c r="AB232" s="18">
        <f t="shared" si="288"/>
        <v>0</v>
      </c>
    </row>
    <row r="233" spans="1:28" s="66" customFormat="1" ht="31.5">
      <c r="A233" s="8">
        <f>+A232+0.01</f>
        <v>10.07</v>
      </c>
      <c r="B233" s="152" t="s">
        <v>155</v>
      </c>
      <c r="C233" s="153"/>
      <c r="D233" s="154"/>
      <c r="E233" s="155"/>
      <c r="F233" s="154"/>
      <c r="G233" s="8" t="e">
        <f t="shared" si="282"/>
        <v>#DIV/0!</v>
      </c>
      <c r="H233" s="18" t="e">
        <f t="shared" si="282"/>
        <v>#DIV/0!</v>
      </c>
      <c r="I233" s="152"/>
      <c r="J233" s="156"/>
      <c r="K233" s="152"/>
      <c r="L233" s="154"/>
      <c r="M233" s="152"/>
      <c r="N233" s="154"/>
      <c r="O233" s="157"/>
      <c r="P233" s="299"/>
      <c r="Q233" s="18">
        <f t="shared" si="283"/>
        <v>0</v>
      </c>
      <c r="R233" s="92">
        <f t="shared" si="284"/>
        <v>0</v>
      </c>
      <c r="S233" s="18">
        <f t="shared" si="285"/>
        <v>0</v>
      </c>
      <c r="T233" s="152"/>
      <c r="U233" s="154"/>
      <c r="V233" s="152"/>
      <c r="W233" s="154"/>
      <c r="X233" s="157"/>
      <c r="Y233" s="330"/>
      <c r="Z233" s="18">
        <f t="shared" si="286"/>
        <v>0</v>
      </c>
      <c r="AA233" s="14">
        <f t="shared" si="287"/>
        <v>0</v>
      </c>
      <c r="AB233" s="18">
        <f t="shared" si="288"/>
        <v>0</v>
      </c>
    </row>
    <row r="234" spans="1:28" s="66" customFormat="1">
      <c r="A234" s="8"/>
      <c r="B234" s="152" t="s">
        <v>156</v>
      </c>
      <c r="C234" s="153"/>
      <c r="D234" s="154"/>
      <c r="E234" s="155"/>
      <c r="F234" s="154"/>
      <c r="G234" s="8" t="e">
        <f t="shared" si="282"/>
        <v>#DIV/0!</v>
      </c>
      <c r="H234" s="18" t="e">
        <f t="shared" si="282"/>
        <v>#DIV/0!</v>
      </c>
      <c r="I234" s="152"/>
      <c r="J234" s="156"/>
      <c r="K234" s="152"/>
      <c r="L234" s="154"/>
      <c r="M234" s="152"/>
      <c r="N234" s="154"/>
      <c r="O234" s="157">
        <v>0.12</v>
      </c>
      <c r="P234" s="299"/>
      <c r="Q234" s="18">
        <f t="shared" si="283"/>
        <v>0</v>
      </c>
      <c r="R234" s="92">
        <f t="shared" si="284"/>
        <v>0</v>
      </c>
      <c r="S234" s="18">
        <f t="shared" si="285"/>
        <v>0</v>
      </c>
      <c r="T234" s="152"/>
      <c r="U234" s="154"/>
      <c r="V234" s="152"/>
      <c r="W234" s="154"/>
      <c r="X234" s="157">
        <v>0.12</v>
      </c>
      <c r="Y234" s="330"/>
      <c r="Z234" s="18">
        <f t="shared" si="286"/>
        <v>0</v>
      </c>
      <c r="AA234" s="14">
        <f t="shared" si="287"/>
        <v>0</v>
      </c>
      <c r="AB234" s="18">
        <f t="shared" si="288"/>
        <v>0</v>
      </c>
    </row>
    <row r="235" spans="1:28" s="66" customFormat="1">
      <c r="A235" s="8"/>
      <c r="B235" s="152" t="s">
        <v>157</v>
      </c>
      <c r="C235" s="153"/>
      <c r="D235" s="154"/>
      <c r="E235" s="155"/>
      <c r="F235" s="154"/>
      <c r="G235" s="8" t="e">
        <f t="shared" si="282"/>
        <v>#DIV/0!</v>
      </c>
      <c r="H235" s="18" t="e">
        <f t="shared" si="282"/>
        <v>#DIV/0!</v>
      </c>
      <c r="I235" s="152"/>
      <c r="J235" s="156"/>
      <c r="K235" s="152"/>
      <c r="L235" s="154"/>
      <c r="M235" s="152"/>
      <c r="N235" s="154"/>
      <c r="O235" s="157">
        <v>0.12</v>
      </c>
      <c r="P235" s="299"/>
      <c r="Q235" s="18">
        <f t="shared" si="283"/>
        <v>0</v>
      </c>
      <c r="R235" s="92">
        <f t="shared" si="284"/>
        <v>0</v>
      </c>
      <c r="S235" s="18">
        <f t="shared" si="285"/>
        <v>0</v>
      </c>
      <c r="T235" s="152"/>
      <c r="U235" s="154"/>
      <c r="V235" s="152"/>
      <c r="W235" s="154"/>
      <c r="X235" s="157">
        <v>0.12</v>
      </c>
      <c r="Y235" s="330"/>
      <c r="Z235" s="18">
        <f t="shared" si="286"/>
        <v>0</v>
      </c>
      <c r="AA235" s="14">
        <f t="shared" si="287"/>
        <v>0</v>
      </c>
      <c r="AB235" s="18">
        <f t="shared" si="288"/>
        <v>0</v>
      </c>
    </row>
    <row r="236" spans="1:28" s="66" customFormat="1">
      <c r="A236" s="8"/>
      <c r="B236" s="152" t="s">
        <v>158</v>
      </c>
      <c r="C236" s="153"/>
      <c r="D236" s="154"/>
      <c r="E236" s="155"/>
      <c r="F236" s="154"/>
      <c r="G236" s="8" t="e">
        <f t="shared" si="282"/>
        <v>#DIV/0!</v>
      </c>
      <c r="H236" s="18" t="e">
        <f t="shared" si="282"/>
        <v>#DIV/0!</v>
      </c>
      <c r="I236" s="152"/>
      <c r="J236" s="156"/>
      <c r="K236" s="152"/>
      <c r="L236" s="154"/>
      <c r="M236" s="152"/>
      <c r="N236" s="154"/>
      <c r="O236" s="157">
        <v>0.12</v>
      </c>
      <c r="P236" s="299"/>
      <c r="Q236" s="18">
        <f t="shared" si="283"/>
        <v>0</v>
      </c>
      <c r="R236" s="92">
        <f t="shared" si="284"/>
        <v>0</v>
      </c>
      <c r="S236" s="18">
        <f t="shared" si="285"/>
        <v>0</v>
      </c>
      <c r="T236" s="152"/>
      <c r="U236" s="154"/>
      <c r="V236" s="152"/>
      <c r="W236" s="154"/>
      <c r="X236" s="157">
        <v>0.12</v>
      </c>
      <c r="Y236" s="330"/>
      <c r="Z236" s="18">
        <f t="shared" si="286"/>
        <v>0</v>
      </c>
      <c r="AA236" s="14">
        <f t="shared" si="287"/>
        <v>0</v>
      </c>
      <c r="AB236" s="18">
        <f t="shared" si="288"/>
        <v>0</v>
      </c>
    </row>
    <row r="237" spans="1:28" s="50" customFormat="1">
      <c r="A237" s="46"/>
      <c r="B237" s="159" t="s">
        <v>104</v>
      </c>
      <c r="C237" s="160">
        <f>SUM(C220:C236)</f>
        <v>0</v>
      </c>
      <c r="D237" s="161">
        <f>SUM(D220:D236)</f>
        <v>0</v>
      </c>
      <c r="E237" s="160">
        <f>SUM(E220:E236)</f>
        <v>0</v>
      </c>
      <c r="F237" s="161">
        <f>SUM(F220:F236)</f>
        <v>0</v>
      </c>
      <c r="G237" s="159"/>
      <c r="H237" s="159"/>
      <c r="I237" s="160">
        <f t="shared" ref="I237:L237" si="289">SUM(I220:I236)</f>
        <v>0</v>
      </c>
      <c r="J237" s="161">
        <f t="shared" si="289"/>
        <v>0</v>
      </c>
      <c r="K237" s="160">
        <f t="shared" si="289"/>
        <v>0</v>
      </c>
      <c r="L237" s="161">
        <f t="shared" si="289"/>
        <v>0</v>
      </c>
      <c r="M237" s="159">
        <f>SUM(M220:M235)</f>
        <v>0</v>
      </c>
      <c r="N237" s="161">
        <f>SUM(N220:N236)</f>
        <v>0</v>
      </c>
      <c r="O237" s="257"/>
      <c r="P237" s="301">
        <f t="shared" ref="P237:U237" si="290">SUM(P220:P236)</f>
        <v>0</v>
      </c>
      <c r="Q237" s="161">
        <f t="shared" si="290"/>
        <v>0</v>
      </c>
      <c r="R237" s="301">
        <f t="shared" si="290"/>
        <v>0</v>
      </c>
      <c r="S237" s="161">
        <f t="shared" si="290"/>
        <v>0</v>
      </c>
      <c r="T237" s="160">
        <f t="shared" si="290"/>
        <v>0</v>
      </c>
      <c r="U237" s="161">
        <f t="shared" si="290"/>
        <v>0</v>
      </c>
      <c r="V237" s="159">
        <f>SUM(V220:V235)</f>
        <v>0</v>
      </c>
      <c r="W237" s="161">
        <f>SUM(W220:W236)</f>
        <v>0</v>
      </c>
      <c r="X237" s="257"/>
      <c r="Y237" s="301">
        <f t="shared" ref="Y237:AB237" si="291">SUM(Y220:Y236)</f>
        <v>0</v>
      </c>
      <c r="Z237" s="161">
        <f t="shared" si="291"/>
        <v>0</v>
      </c>
      <c r="AA237" s="301">
        <f t="shared" si="291"/>
        <v>0</v>
      </c>
      <c r="AB237" s="161">
        <f t="shared" si="291"/>
        <v>0</v>
      </c>
    </row>
    <row r="238" spans="1:28" s="50" customFormat="1">
      <c r="A238" s="46"/>
      <c r="B238" s="159" t="s">
        <v>10</v>
      </c>
      <c r="C238" s="160">
        <f>C237</f>
        <v>0</v>
      </c>
      <c r="D238" s="161">
        <f>D237</f>
        <v>0</v>
      </c>
      <c r="E238" s="160">
        <f>E237</f>
        <v>0</v>
      </c>
      <c r="F238" s="161">
        <f>F237</f>
        <v>0</v>
      </c>
      <c r="G238" s="159"/>
      <c r="H238" s="159"/>
      <c r="I238" s="160">
        <f t="shared" ref="I238:L238" si="292">I237</f>
        <v>0</v>
      </c>
      <c r="J238" s="161">
        <f t="shared" si="292"/>
        <v>0</v>
      </c>
      <c r="K238" s="160">
        <f t="shared" si="292"/>
        <v>0</v>
      </c>
      <c r="L238" s="161">
        <f t="shared" si="292"/>
        <v>0</v>
      </c>
      <c r="M238" s="159">
        <f t="shared" ref="M238:N238" si="293">M237</f>
        <v>0</v>
      </c>
      <c r="N238" s="161">
        <f t="shared" si="293"/>
        <v>0</v>
      </c>
      <c r="O238" s="257"/>
      <c r="P238" s="301">
        <f t="shared" ref="P238:U238" si="294">P237</f>
        <v>0</v>
      </c>
      <c r="Q238" s="161">
        <f t="shared" si="294"/>
        <v>0</v>
      </c>
      <c r="R238" s="301">
        <f t="shared" si="294"/>
        <v>0</v>
      </c>
      <c r="S238" s="161">
        <f t="shared" si="294"/>
        <v>0</v>
      </c>
      <c r="T238" s="160">
        <f t="shared" si="294"/>
        <v>0</v>
      </c>
      <c r="U238" s="161">
        <f t="shared" si="294"/>
        <v>0</v>
      </c>
      <c r="V238" s="159">
        <f t="shared" ref="V238:W238" si="295">V237</f>
        <v>0</v>
      </c>
      <c r="W238" s="161">
        <f t="shared" si="295"/>
        <v>0</v>
      </c>
      <c r="X238" s="257"/>
      <c r="Y238" s="301">
        <f t="shared" ref="Y238:AB238" si="296">Y237</f>
        <v>0</v>
      </c>
      <c r="Z238" s="161">
        <f t="shared" si="296"/>
        <v>0</v>
      </c>
      <c r="AA238" s="301">
        <f t="shared" si="296"/>
        <v>0</v>
      </c>
      <c r="AB238" s="161">
        <f t="shared" si="296"/>
        <v>0</v>
      </c>
    </row>
    <row r="239" spans="1:28" s="66" customFormat="1" ht="31.5">
      <c r="A239" s="8"/>
      <c r="B239" s="141" t="s">
        <v>159</v>
      </c>
      <c r="C239" s="142"/>
      <c r="D239" s="143"/>
      <c r="E239" s="142"/>
      <c r="F239" s="143"/>
      <c r="G239" s="141"/>
      <c r="H239" s="141"/>
      <c r="I239" s="141"/>
      <c r="J239" s="144"/>
      <c r="K239" s="141"/>
      <c r="L239" s="143"/>
      <c r="M239" s="141"/>
      <c r="N239" s="143"/>
      <c r="O239" s="145"/>
      <c r="P239" s="297"/>
      <c r="Q239" s="143"/>
      <c r="R239" s="297"/>
      <c r="S239" s="143"/>
      <c r="T239" s="141"/>
      <c r="U239" s="143"/>
      <c r="V239" s="141"/>
      <c r="W239" s="143"/>
      <c r="X239" s="145"/>
      <c r="Y239" s="322"/>
      <c r="Z239" s="143"/>
      <c r="AA239" s="322"/>
      <c r="AB239" s="143"/>
    </row>
    <row r="240" spans="1:28" s="66" customFormat="1">
      <c r="A240" s="8"/>
      <c r="B240" s="141" t="s">
        <v>144</v>
      </c>
      <c r="C240" s="142"/>
      <c r="D240" s="143"/>
      <c r="E240" s="142"/>
      <c r="F240" s="143"/>
      <c r="G240" s="141"/>
      <c r="H240" s="141"/>
      <c r="I240" s="141"/>
      <c r="J240" s="144"/>
      <c r="K240" s="141"/>
      <c r="L240" s="143"/>
      <c r="M240" s="141"/>
      <c r="N240" s="143"/>
      <c r="O240" s="145"/>
      <c r="P240" s="297"/>
      <c r="Q240" s="143"/>
      <c r="R240" s="297"/>
      <c r="S240" s="143"/>
      <c r="T240" s="141"/>
      <c r="U240" s="143"/>
      <c r="V240" s="141"/>
      <c r="W240" s="143"/>
      <c r="X240" s="145"/>
      <c r="Y240" s="322"/>
      <c r="Z240" s="143"/>
      <c r="AA240" s="322"/>
      <c r="AB240" s="143"/>
    </row>
    <row r="241" spans="1:28" s="125" customFormat="1">
      <c r="A241" s="118">
        <f>+A233+0.01</f>
        <v>10.08</v>
      </c>
      <c r="B241" s="162" t="s">
        <v>160</v>
      </c>
      <c r="C241" s="175">
        <f t="shared" ref="C241" si="297">P241</f>
        <v>301</v>
      </c>
      <c r="D241" s="164">
        <f>C241*0.429*12</f>
        <v>1549.5479999999998</v>
      </c>
      <c r="E241" s="163">
        <f>C241</f>
        <v>301</v>
      </c>
      <c r="F241" s="164">
        <f>D241</f>
        <v>1549.5479999999998</v>
      </c>
      <c r="G241" s="118">
        <f t="shared" ref="G241:H257" si="298">E241/C241*100</f>
        <v>100</v>
      </c>
      <c r="H241" s="121">
        <f t="shared" si="298"/>
        <v>100</v>
      </c>
      <c r="I241" s="162"/>
      <c r="J241" s="165"/>
      <c r="K241" s="162"/>
      <c r="L241" s="164"/>
      <c r="M241" s="162"/>
      <c r="N241" s="164"/>
      <c r="O241" s="166">
        <v>0.45600000000000002</v>
      </c>
      <c r="P241" s="279">
        <v>301</v>
      </c>
      <c r="Q241" s="18">
        <f t="shared" ref="Q241:Q254" si="299">O241*P241*12</f>
        <v>1647.0720000000001</v>
      </c>
      <c r="R241" s="92">
        <f t="shared" ref="R241:R257" si="300">P241</f>
        <v>301</v>
      </c>
      <c r="S241" s="18">
        <f t="shared" ref="S241:S257" si="301">L241+Q241</f>
        <v>1647.0720000000001</v>
      </c>
      <c r="T241" s="162"/>
      <c r="U241" s="164"/>
      <c r="V241" s="162"/>
      <c r="W241" s="164"/>
      <c r="X241" s="166">
        <v>0.45600000000000002</v>
      </c>
      <c r="Y241" s="331">
        <v>301</v>
      </c>
      <c r="Z241" s="121">
        <f>X241*Y241*12</f>
        <v>1647.0720000000001</v>
      </c>
      <c r="AA241" s="321">
        <f>Y241</f>
        <v>301</v>
      </c>
      <c r="AB241" s="121">
        <f>U241+Z241</f>
        <v>1647.0720000000001</v>
      </c>
    </row>
    <row r="242" spans="1:28" s="132" customFormat="1" ht="31.5">
      <c r="A242" s="126">
        <v>10.09</v>
      </c>
      <c r="B242" s="168" t="s">
        <v>161</v>
      </c>
      <c r="C242" s="169"/>
      <c r="D242" s="170"/>
      <c r="E242" s="171"/>
      <c r="F242" s="170"/>
      <c r="G242" s="8" t="e">
        <f t="shared" si="298"/>
        <v>#DIV/0!</v>
      </c>
      <c r="H242" s="18" t="e">
        <f t="shared" si="298"/>
        <v>#DIV/0!</v>
      </c>
      <c r="I242" s="168"/>
      <c r="J242" s="172"/>
      <c r="K242" s="168"/>
      <c r="L242" s="170"/>
      <c r="M242" s="168"/>
      <c r="N242" s="170"/>
      <c r="O242" s="173">
        <v>0.45600000000000002</v>
      </c>
      <c r="P242" s="302"/>
      <c r="Q242" s="18">
        <f t="shared" si="299"/>
        <v>0</v>
      </c>
      <c r="R242" s="92">
        <f t="shared" si="300"/>
        <v>0</v>
      </c>
      <c r="S242" s="18">
        <f t="shared" si="301"/>
        <v>0</v>
      </c>
      <c r="T242" s="168"/>
      <c r="U242" s="170"/>
      <c r="V242" s="168"/>
      <c r="W242" s="170"/>
      <c r="X242" s="173">
        <v>0.45600000000000002</v>
      </c>
      <c r="Y242" s="332"/>
      <c r="Z242" s="121">
        <f t="shared" ref="Z242:Z243" si="302">X242*Y242*12</f>
        <v>0</v>
      </c>
      <c r="AA242" s="321">
        <f t="shared" ref="AA242:AA243" si="303">Y242</f>
        <v>0</v>
      </c>
      <c r="AB242" s="121">
        <f t="shared" ref="AB242:AB243" si="304">U242+Z242</f>
        <v>0</v>
      </c>
    </row>
    <row r="243" spans="1:28" s="66" customFormat="1">
      <c r="A243" s="8">
        <v>10.1</v>
      </c>
      <c r="B243" s="152" t="s">
        <v>162</v>
      </c>
      <c r="C243" s="153"/>
      <c r="D243" s="154"/>
      <c r="E243" s="155"/>
      <c r="F243" s="154"/>
      <c r="G243" s="8" t="e">
        <f t="shared" si="298"/>
        <v>#DIV/0!</v>
      </c>
      <c r="H243" s="18" t="e">
        <f t="shared" si="298"/>
        <v>#DIV/0!</v>
      </c>
      <c r="I243" s="152"/>
      <c r="J243" s="156"/>
      <c r="K243" s="152"/>
      <c r="L243" s="154"/>
      <c r="M243" s="152"/>
      <c r="N243" s="154"/>
      <c r="O243" s="157">
        <v>0.45600000000000002</v>
      </c>
      <c r="P243" s="299"/>
      <c r="Q243" s="18">
        <f t="shared" si="299"/>
        <v>0</v>
      </c>
      <c r="R243" s="92">
        <f t="shared" si="300"/>
        <v>0</v>
      </c>
      <c r="S243" s="18">
        <f t="shared" si="301"/>
        <v>0</v>
      </c>
      <c r="T243" s="152"/>
      <c r="U243" s="154"/>
      <c r="V243" s="152"/>
      <c r="W243" s="154"/>
      <c r="X243" s="157">
        <v>0.45600000000000002</v>
      </c>
      <c r="Y243" s="330"/>
      <c r="Z243" s="121">
        <f t="shared" si="302"/>
        <v>0</v>
      </c>
      <c r="AA243" s="321">
        <f t="shared" si="303"/>
        <v>0</v>
      </c>
      <c r="AB243" s="121">
        <f t="shared" si="304"/>
        <v>0</v>
      </c>
    </row>
    <row r="244" spans="1:28" s="66" customFormat="1">
      <c r="A244" s="8"/>
      <c r="B244" s="141" t="s">
        <v>148</v>
      </c>
      <c r="C244" s="158"/>
      <c r="D244" s="143"/>
      <c r="E244" s="142"/>
      <c r="F244" s="143"/>
      <c r="G244" s="8" t="e">
        <f t="shared" si="298"/>
        <v>#DIV/0!</v>
      </c>
      <c r="H244" s="18" t="e">
        <f t="shared" si="298"/>
        <v>#DIV/0!</v>
      </c>
      <c r="I244" s="141"/>
      <c r="J244" s="144"/>
      <c r="K244" s="141"/>
      <c r="L244" s="143"/>
      <c r="M244" s="141"/>
      <c r="N244" s="143"/>
      <c r="O244" s="145"/>
      <c r="P244" s="297"/>
      <c r="Q244" s="18">
        <f t="shared" si="299"/>
        <v>0</v>
      </c>
      <c r="R244" s="92">
        <f t="shared" si="300"/>
        <v>0</v>
      </c>
      <c r="S244" s="18">
        <f t="shared" si="301"/>
        <v>0</v>
      </c>
      <c r="T244" s="141"/>
      <c r="U244" s="143"/>
      <c r="V244" s="141"/>
      <c r="W244" s="143"/>
      <c r="X244" s="145"/>
      <c r="Y244" s="322"/>
      <c r="Z244" s="121">
        <f t="shared" ref="Z244:Z245" si="305">Y244*X244*12</f>
        <v>0</v>
      </c>
      <c r="AA244" s="321">
        <f t="shared" ref="AA244:AA257" si="306">Y244</f>
        <v>0</v>
      </c>
      <c r="AB244" s="121">
        <f t="shared" ref="AB244:AB245" si="307">Z244</f>
        <v>0</v>
      </c>
    </row>
    <row r="245" spans="1:28" s="132" customFormat="1" ht="31.5">
      <c r="A245" s="126">
        <f>+A243+0.01</f>
        <v>10.11</v>
      </c>
      <c r="B245" s="146" t="s">
        <v>163</v>
      </c>
      <c r="C245" s="147"/>
      <c r="D245" s="148"/>
      <c r="E245" s="149"/>
      <c r="F245" s="148"/>
      <c r="G245" s="8" t="e">
        <f t="shared" si="298"/>
        <v>#DIV/0!</v>
      </c>
      <c r="H245" s="18" t="e">
        <f t="shared" si="298"/>
        <v>#DIV/0!</v>
      </c>
      <c r="I245" s="146"/>
      <c r="J245" s="150"/>
      <c r="K245" s="146"/>
      <c r="L245" s="148"/>
      <c r="M245" s="146"/>
      <c r="N245" s="148"/>
      <c r="O245" s="151"/>
      <c r="P245" s="298"/>
      <c r="Q245" s="18">
        <f t="shared" si="299"/>
        <v>0</v>
      </c>
      <c r="R245" s="92">
        <f t="shared" si="300"/>
        <v>0</v>
      </c>
      <c r="S245" s="18">
        <f t="shared" si="301"/>
        <v>0</v>
      </c>
      <c r="T245" s="146"/>
      <c r="U245" s="148"/>
      <c r="V245" s="146"/>
      <c r="W245" s="148"/>
      <c r="X245" s="151"/>
      <c r="Y245" s="329"/>
      <c r="Z245" s="121">
        <f t="shared" si="305"/>
        <v>0</v>
      </c>
      <c r="AA245" s="321">
        <f t="shared" si="306"/>
        <v>0</v>
      </c>
      <c r="AB245" s="121">
        <f t="shared" si="307"/>
        <v>0</v>
      </c>
    </row>
    <row r="246" spans="1:28" s="125" customFormat="1">
      <c r="A246" s="118"/>
      <c r="B246" s="174" t="s">
        <v>150</v>
      </c>
      <c r="C246" s="175">
        <f t="shared" ref="C246:C248" si="308">P246</f>
        <v>166</v>
      </c>
      <c r="D246" s="176">
        <f>C246*0.6006*12</f>
        <v>1196.3951999999999</v>
      </c>
      <c r="E246" s="163">
        <f t="shared" ref="E246:E248" si="309">C246</f>
        <v>166</v>
      </c>
      <c r="F246" s="164">
        <f t="shared" ref="F246:F248" si="310">D246</f>
        <v>1196.3951999999999</v>
      </c>
      <c r="G246" s="118">
        <f t="shared" si="298"/>
        <v>100</v>
      </c>
      <c r="H246" s="121">
        <f t="shared" si="298"/>
        <v>100</v>
      </c>
      <c r="I246" s="174"/>
      <c r="J246" s="174"/>
      <c r="K246" s="174"/>
      <c r="L246" s="176"/>
      <c r="M246" s="174"/>
      <c r="N246" s="176"/>
      <c r="O246" s="177">
        <v>0.63900000000000001</v>
      </c>
      <c r="P246" s="278">
        <v>166</v>
      </c>
      <c r="Q246" s="18">
        <f t="shared" si="299"/>
        <v>1272.8879999999999</v>
      </c>
      <c r="R246" s="92">
        <f t="shared" si="300"/>
        <v>166</v>
      </c>
      <c r="S246" s="18">
        <f t="shared" si="301"/>
        <v>1272.8879999999999</v>
      </c>
      <c r="T246" s="174"/>
      <c r="U246" s="176"/>
      <c r="V246" s="174"/>
      <c r="W246" s="176"/>
      <c r="X246" s="177">
        <v>0.63900000000000001</v>
      </c>
      <c r="Y246" s="278">
        <v>166</v>
      </c>
      <c r="Z246" s="121">
        <f t="shared" ref="Z246:Z254" si="311">X246*Y246*12</f>
        <v>1272.8879999999999</v>
      </c>
      <c r="AA246" s="321">
        <f t="shared" si="306"/>
        <v>166</v>
      </c>
      <c r="AB246" s="121">
        <f t="shared" ref="AB246:AB257" si="312">U246+Z246</f>
        <v>1272.8879999999999</v>
      </c>
    </row>
    <row r="247" spans="1:28" s="125" customFormat="1">
      <c r="A247" s="118"/>
      <c r="B247" s="174" t="s">
        <v>151</v>
      </c>
      <c r="C247" s="175">
        <f t="shared" si="308"/>
        <v>131</v>
      </c>
      <c r="D247" s="176">
        <f t="shared" ref="D247:D248" si="313">C247*0.6006*12</f>
        <v>944.14319999999998</v>
      </c>
      <c r="E247" s="163">
        <f t="shared" si="309"/>
        <v>131</v>
      </c>
      <c r="F247" s="164">
        <f t="shared" si="310"/>
        <v>944.14319999999998</v>
      </c>
      <c r="G247" s="118">
        <f t="shared" si="298"/>
        <v>100</v>
      </c>
      <c r="H247" s="121">
        <f t="shared" si="298"/>
        <v>100</v>
      </c>
      <c r="I247" s="174"/>
      <c r="J247" s="174"/>
      <c r="K247" s="174"/>
      <c r="L247" s="176"/>
      <c r="M247" s="174"/>
      <c r="N247" s="176"/>
      <c r="O247" s="177">
        <v>0.63900000000000001</v>
      </c>
      <c r="P247" s="278">
        <v>131</v>
      </c>
      <c r="Q247" s="18">
        <f t="shared" si="299"/>
        <v>1004.508</v>
      </c>
      <c r="R247" s="92">
        <f t="shared" si="300"/>
        <v>131</v>
      </c>
      <c r="S247" s="18">
        <f t="shared" si="301"/>
        <v>1004.508</v>
      </c>
      <c r="T247" s="174"/>
      <c r="U247" s="176"/>
      <c r="V247" s="174"/>
      <c r="W247" s="176"/>
      <c r="X247" s="177">
        <v>0.63900000000000001</v>
      </c>
      <c r="Y247" s="278">
        <v>131</v>
      </c>
      <c r="Z247" s="121">
        <f t="shared" si="311"/>
        <v>1004.508</v>
      </c>
      <c r="AA247" s="321">
        <f t="shared" si="306"/>
        <v>131</v>
      </c>
      <c r="AB247" s="121">
        <f t="shared" si="312"/>
        <v>1004.508</v>
      </c>
    </row>
    <row r="248" spans="1:28" s="125" customFormat="1">
      <c r="A248" s="118"/>
      <c r="B248" s="174" t="s">
        <v>152</v>
      </c>
      <c r="C248" s="175">
        <f t="shared" si="308"/>
        <v>134</v>
      </c>
      <c r="D248" s="176">
        <f t="shared" si="313"/>
        <v>965.76480000000004</v>
      </c>
      <c r="E248" s="163">
        <f t="shared" si="309"/>
        <v>134</v>
      </c>
      <c r="F248" s="164">
        <f t="shared" si="310"/>
        <v>965.76480000000004</v>
      </c>
      <c r="G248" s="118">
        <f t="shared" si="298"/>
        <v>100</v>
      </c>
      <c r="H248" s="121">
        <f t="shared" si="298"/>
        <v>100</v>
      </c>
      <c r="I248" s="174"/>
      <c r="J248" s="174"/>
      <c r="K248" s="174"/>
      <c r="L248" s="176"/>
      <c r="M248" s="174"/>
      <c r="N248" s="176"/>
      <c r="O248" s="177">
        <v>0.63900000000000001</v>
      </c>
      <c r="P248" s="278">
        <v>134</v>
      </c>
      <c r="Q248" s="18">
        <f t="shared" si="299"/>
        <v>1027.5120000000002</v>
      </c>
      <c r="R248" s="92">
        <f t="shared" si="300"/>
        <v>134</v>
      </c>
      <c r="S248" s="18">
        <f t="shared" si="301"/>
        <v>1027.5120000000002</v>
      </c>
      <c r="T248" s="174"/>
      <c r="U248" s="176"/>
      <c r="V248" s="174"/>
      <c r="W248" s="176"/>
      <c r="X248" s="177">
        <v>0.63900000000000001</v>
      </c>
      <c r="Y248" s="278">
        <v>134</v>
      </c>
      <c r="Z248" s="121">
        <f t="shared" si="311"/>
        <v>1027.5120000000002</v>
      </c>
      <c r="AA248" s="321">
        <f t="shared" si="306"/>
        <v>134</v>
      </c>
      <c r="AB248" s="121">
        <f t="shared" si="312"/>
        <v>1027.5120000000002</v>
      </c>
    </row>
    <row r="249" spans="1:28" s="132" customFormat="1" ht="31.5">
      <c r="A249" s="126">
        <f>+A245+0.01</f>
        <v>10.119999999999999</v>
      </c>
      <c r="B249" s="146" t="s">
        <v>164</v>
      </c>
      <c r="C249" s="147"/>
      <c r="D249" s="148"/>
      <c r="E249" s="148"/>
      <c r="F249" s="148"/>
      <c r="G249" s="8" t="e">
        <f t="shared" si="298"/>
        <v>#DIV/0!</v>
      </c>
      <c r="H249" s="18" t="e">
        <f t="shared" si="298"/>
        <v>#DIV/0!</v>
      </c>
      <c r="I249" s="150"/>
      <c r="J249" s="150"/>
      <c r="K249" s="150"/>
      <c r="L249" s="148"/>
      <c r="M249" s="150"/>
      <c r="N249" s="148"/>
      <c r="O249" s="151"/>
      <c r="P249" s="300"/>
      <c r="Q249" s="18">
        <f t="shared" si="299"/>
        <v>0</v>
      </c>
      <c r="R249" s="92">
        <f t="shared" si="300"/>
        <v>0</v>
      </c>
      <c r="S249" s="18">
        <f t="shared" si="301"/>
        <v>0</v>
      </c>
      <c r="T249" s="150"/>
      <c r="U249" s="148"/>
      <c r="V249" s="150"/>
      <c r="W249" s="148"/>
      <c r="X249" s="151"/>
      <c r="Y249" s="329"/>
      <c r="Z249" s="121">
        <f t="shared" si="311"/>
        <v>0</v>
      </c>
      <c r="AA249" s="321">
        <f t="shared" si="306"/>
        <v>0</v>
      </c>
      <c r="AB249" s="121">
        <f t="shared" si="312"/>
        <v>0</v>
      </c>
    </row>
    <row r="250" spans="1:28" s="132" customFormat="1">
      <c r="A250" s="126"/>
      <c r="B250" s="150" t="s">
        <v>150</v>
      </c>
      <c r="C250" s="147"/>
      <c r="D250" s="148"/>
      <c r="E250" s="148"/>
      <c r="F250" s="148"/>
      <c r="G250" s="8" t="e">
        <f t="shared" si="298"/>
        <v>#DIV/0!</v>
      </c>
      <c r="H250" s="18" t="e">
        <f t="shared" si="298"/>
        <v>#DIV/0!</v>
      </c>
      <c r="I250" s="150"/>
      <c r="J250" s="150"/>
      <c r="K250" s="150"/>
      <c r="L250" s="148"/>
      <c r="M250" s="150"/>
      <c r="N250" s="148"/>
      <c r="O250" s="151"/>
      <c r="P250" s="300"/>
      <c r="Q250" s="18">
        <f t="shared" si="299"/>
        <v>0</v>
      </c>
      <c r="R250" s="92">
        <f t="shared" si="300"/>
        <v>0</v>
      </c>
      <c r="S250" s="18">
        <f t="shared" si="301"/>
        <v>0</v>
      </c>
      <c r="T250" s="150"/>
      <c r="U250" s="148"/>
      <c r="V250" s="150"/>
      <c r="W250" s="148"/>
      <c r="X250" s="151"/>
      <c r="Y250" s="329"/>
      <c r="Z250" s="121">
        <f t="shared" si="311"/>
        <v>0</v>
      </c>
      <c r="AA250" s="321">
        <f t="shared" si="306"/>
        <v>0</v>
      </c>
      <c r="AB250" s="121">
        <f t="shared" si="312"/>
        <v>0</v>
      </c>
    </row>
    <row r="251" spans="1:28" s="132" customFormat="1">
      <c r="A251" s="126"/>
      <c r="B251" s="150" t="s">
        <v>151</v>
      </c>
      <c r="C251" s="147"/>
      <c r="D251" s="148"/>
      <c r="E251" s="148"/>
      <c r="F251" s="148"/>
      <c r="G251" s="8" t="e">
        <f t="shared" si="298"/>
        <v>#DIV/0!</v>
      </c>
      <c r="H251" s="18" t="e">
        <f t="shared" si="298"/>
        <v>#DIV/0!</v>
      </c>
      <c r="I251" s="150"/>
      <c r="J251" s="150"/>
      <c r="K251" s="150"/>
      <c r="L251" s="148"/>
      <c r="M251" s="150"/>
      <c r="N251" s="148"/>
      <c r="O251" s="151"/>
      <c r="P251" s="300"/>
      <c r="Q251" s="18">
        <f t="shared" si="299"/>
        <v>0</v>
      </c>
      <c r="R251" s="92">
        <f t="shared" si="300"/>
        <v>0</v>
      </c>
      <c r="S251" s="18">
        <f t="shared" si="301"/>
        <v>0</v>
      </c>
      <c r="T251" s="150"/>
      <c r="U251" s="148"/>
      <c r="V251" s="150"/>
      <c r="W251" s="148"/>
      <c r="X251" s="151"/>
      <c r="Y251" s="329"/>
      <c r="Z251" s="121">
        <f t="shared" si="311"/>
        <v>0</v>
      </c>
      <c r="AA251" s="321">
        <f t="shared" si="306"/>
        <v>0</v>
      </c>
      <c r="AB251" s="121">
        <f t="shared" si="312"/>
        <v>0</v>
      </c>
    </row>
    <row r="252" spans="1:28" s="132" customFormat="1">
      <c r="A252" s="126"/>
      <c r="B252" s="150" t="s">
        <v>152</v>
      </c>
      <c r="C252" s="147"/>
      <c r="D252" s="148"/>
      <c r="E252" s="148"/>
      <c r="F252" s="148"/>
      <c r="G252" s="8" t="e">
        <f t="shared" si="298"/>
        <v>#DIV/0!</v>
      </c>
      <c r="H252" s="18" t="e">
        <f t="shared" si="298"/>
        <v>#DIV/0!</v>
      </c>
      <c r="I252" s="150"/>
      <c r="J252" s="150"/>
      <c r="K252" s="150"/>
      <c r="L252" s="148"/>
      <c r="M252" s="150"/>
      <c r="N252" s="148"/>
      <c r="O252" s="151"/>
      <c r="P252" s="300"/>
      <c r="Q252" s="18">
        <f t="shared" si="299"/>
        <v>0</v>
      </c>
      <c r="R252" s="92">
        <f t="shared" si="300"/>
        <v>0</v>
      </c>
      <c r="S252" s="18">
        <f t="shared" si="301"/>
        <v>0</v>
      </c>
      <c r="T252" s="150"/>
      <c r="U252" s="148"/>
      <c r="V252" s="150"/>
      <c r="W252" s="148"/>
      <c r="X252" s="151"/>
      <c r="Y252" s="329"/>
      <c r="Z252" s="121">
        <f t="shared" si="311"/>
        <v>0</v>
      </c>
      <c r="AA252" s="321">
        <f t="shared" si="306"/>
        <v>0</v>
      </c>
      <c r="AB252" s="121">
        <f t="shared" si="312"/>
        <v>0</v>
      </c>
    </row>
    <row r="253" spans="1:28" s="66" customFormat="1" ht="31.5">
      <c r="A253" s="8">
        <f>+A249+0.01</f>
        <v>10.129999999999999</v>
      </c>
      <c r="B253" s="152" t="s">
        <v>165</v>
      </c>
      <c r="C253" s="153"/>
      <c r="D253" s="154"/>
      <c r="E253" s="155"/>
      <c r="F253" s="154"/>
      <c r="G253" s="8" t="e">
        <f t="shared" si="298"/>
        <v>#DIV/0!</v>
      </c>
      <c r="H253" s="18" t="e">
        <f t="shared" si="298"/>
        <v>#DIV/0!</v>
      </c>
      <c r="I253" s="152"/>
      <c r="J253" s="156"/>
      <c r="K253" s="152"/>
      <c r="L253" s="154"/>
      <c r="M253" s="152"/>
      <c r="N253" s="154"/>
      <c r="O253" s="157"/>
      <c r="P253" s="299"/>
      <c r="Q253" s="18">
        <f t="shared" si="299"/>
        <v>0</v>
      </c>
      <c r="R253" s="92">
        <f t="shared" si="300"/>
        <v>0</v>
      </c>
      <c r="S253" s="18">
        <f t="shared" si="301"/>
        <v>0</v>
      </c>
      <c r="T253" s="152"/>
      <c r="U253" s="154"/>
      <c r="V253" s="152"/>
      <c r="W253" s="154"/>
      <c r="X253" s="157"/>
      <c r="Y253" s="330"/>
      <c r="Z253" s="121">
        <f t="shared" si="311"/>
        <v>0</v>
      </c>
      <c r="AA253" s="321">
        <f t="shared" si="306"/>
        <v>0</v>
      </c>
      <c r="AB253" s="121">
        <f t="shared" si="312"/>
        <v>0</v>
      </c>
    </row>
    <row r="254" spans="1:28" s="66" customFormat="1">
      <c r="A254" s="8">
        <f>+A253+0.01</f>
        <v>10.139999999999999</v>
      </c>
      <c r="B254" s="152" t="s">
        <v>166</v>
      </c>
      <c r="C254" s="153"/>
      <c r="D254" s="154"/>
      <c r="E254" s="155"/>
      <c r="F254" s="154"/>
      <c r="G254" s="8" t="e">
        <f t="shared" si="298"/>
        <v>#DIV/0!</v>
      </c>
      <c r="H254" s="18" t="e">
        <f t="shared" si="298"/>
        <v>#DIV/0!</v>
      </c>
      <c r="I254" s="152"/>
      <c r="J254" s="156"/>
      <c r="K254" s="152"/>
      <c r="L254" s="154"/>
      <c r="M254" s="152"/>
      <c r="N254" s="154"/>
      <c r="O254" s="157"/>
      <c r="P254" s="299"/>
      <c r="Q254" s="18">
        <f t="shared" si="299"/>
        <v>0</v>
      </c>
      <c r="R254" s="92">
        <f t="shared" si="300"/>
        <v>0</v>
      </c>
      <c r="S254" s="18">
        <f t="shared" si="301"/>
        <v>0</v>
      </c>
      <c r="T254" s="152"/>
      <c r="U254" s="154"/>
      <c r="V254" s="152"/>
      <c r="W254" s="154"/>
      <c r="X254" s="157"/>
      <c r="Y254" s="330"/>
      <c r="Z254" s="121">
        <f t="shared" si="311"/>
        <v>0</v>
      </c>
      <c r="AA254" s="321">
        <f t="shared" si="306"/>
        <v>0</v>
      </c>
      <c r="AB254" s="121">
        <f t="shared" si="312"/>
        <v>0</v>
      </c>
    </row>
    <row r="255" spans="1:28" s="125" customFormat="1">
      <c r="A255" s="118"/>
      <c r="B255" s="178" t="s">
        <v>156</v>
      </c>
      <c r="C255" s="175">
        <f>P255</f>
        <v>82</v>
      </c>
      <c r="D255" s="176">
        <f>C255*0.12*10</f>
        <v>98.4</v>
      </c>
      <c r="E255" s="163">
        <f t="shared" ref="E255:E257" si="314">C255</f>
        <v>82</v>
      </c>
      <c r="F255" s="164">
        <f t="shared" ref="F255:F257" si="315">D255</f>
        <v>98.4</v>
      </c>
      <c r="G255" s="118">
        <f t="shared" si="298"/>
        <v>100</v>
      </c>
      <c r="H255" s="121">
        <f t="shared" si="298"/>
        <v>100</v>
      </c>
      <c r="I255" s="178"/>
      <c r="J255" s="174"/>
      <c r="K255" s="178"/>
      <c r="L255" s="176"/>
      <c r="M255" s="178"/>
      <c r="N255" s="176"/>
      <c r="O255" s="177">
        <v>0.12</v>
      </c>
      <c r="P255" s="303">
        <v>82</v>
      </c>
      <c r="Q255" s="18">
        <f>O255*P255*10</f>
        <v>98.4</v>
      </c>
      <c r="R255" s="92">
        <f t="shared" si="300"/>
        <v>82</v>
      </c>
      <c r="S255" s="18">
        <f t="shared" si="301"/>
        <v>98.4</v>
      </c>
      <c r="T255" s="178"/>
      <c r="U255" s="176"/>
      <c r="V255" s="178"/>
      <c r="W255" s="176"/>
      <c r="X255" s="177">
        <v>0.12</v>
      </c>
      <c r="Y255" s="278">
        <v>82</v>
      </c>
      <c r="Z255" s="18">
        <f t="shared" ref="Z255:Z257" si="316">X255*Y255*10</f>
        <v>98.4</v>
      </c>
      <c r="AA255" s="321">
        <f t="shared" si="306"/>
        <v>82</v>
      </c>
      <c r="AB255" s="121">
        <f t="shared" si="312"/>
        <v>98.4</v>
      </c>
    </row>
    <row r="256" spans="1:28" s="125" customFormat="1">
      <c r="A256" s="118"/>
      <c r="B256" s="178" t="s">
        <v>157</v>
      </c>
      <c r="C256" s="175">
        <f t="shared" ref="C256:C257" si="317">P256</f>
        <v>69</v>
      </c>
      <c r="D256" s="176">
        <f t="shared" ref="D256:D257" si="318">C256*0.12*10</f>
        <v>82.8</v>
      </c>
      <c r="E256" s="163">
        <f t="shared" si="314"/>
        <v>69</v>
      </c>
      <c r="F256" s="164">
        <f t="shared" si="315"/>
        <v>82.8</v>
      </c>
      <c r="G256" s="118">
        <f t="shared" si="298"/>
        <v>100</v>
      </c>
      <c r="H256" s="121">
        <f t="shared" si="298"/>
        <v>100</v>
      </c>
      <c r="I256" s="178"/>
      <c r="J256" s="174"/>
      <c r="K256" s="178"/>
      <c r="L256" s="176"/>
      <c r="M256" s="178"/>
      <c r="N256" s="176"/>
      <c r="O256" s="177">
        <v>0.12</v>
      </c>
      <c r="P256" s="303">
        <v>69</v>
      </c>
      <c r="Q256" s="18">
        <f>O256*P256*10</f>
        <v>82.8</v>
      </c>
      <c r="R256" s="92">
        <f t="shared" si="300"/>
        <v>69</v>
      </c>
      <c r="S256" s="18">
        <f t="shared" si="301"/>
        <v>82.8</v>
      </c>
      <c r="T256" s="178"/>
      <c r="U256" s="176"/>
      <c r="V256" s="178"/>
      <c r="W256" s="176"/>
      <c r="X256" s="177">
        <v>0.12</v>
      </c>
      <c r="Y256" s="278">
        <v>69</v>
      </c>
      <c r="Z256" s="18">
        <f t="shared" si="316"/>
        <v>82.8</v>
      </c>
      <c r="AA256" s="321">
        <f t="shared" si="306"/>
        <v>69</v>
      </c>
      <c r="AB256" s="121">
        <f t="shared" si="312"/>
        <v>82.8</v>
      </c>
    </row>
    <row r="257" spans="1:28" s="125" customFormat="1">
      <c r="A257" s="118"/>
      <c r="B257" s="178" t="s">
        <v>167</v>
      </c>
      <c r="C257" s="175">
        <f t="shared" si="317"/>
        <v>93</v>
      </c>
      <c r="D257" s="176">
        <f t="shared" si="318"/>
        <v>111.6</v>
      </c>
      <c r="E257" s="163">
        <f t="shared" si="314"/>
        <v>93</v>
      </c>
      <c r="F257" s="164">
        <f t="shared" si="315"/>
        <v>111.6</v>
      </c>
      <c r="G257" s="118">
        <f t="shared" si="298"/>
        <v>100</v>
      </c>
      <c r="H257" s="121">
        <f t="shared" si="298"/>
        <v>100</v>
      </c>
      <c r="I257" s="178"/>
      <c r="J257" s="174"/>
      <c r="K257" s="178"/>
      <c r="L257" s="176"/>
      <c r="M257" s="178"/>
      <c r="N257" s="176"/>
      <c r="O257" s="177">
        <v>0.12</v>
      </c>
      <c r="P257" s="303">
        <v>93</v>
      </c>
      <c r="Q257" s="18">
        <f>O257*P257*10</f>
        <v>111.6</v>
      </c>
      <c r="R257" s="92">
        <f t="shared" si="300"/>
        <v>93</v>
      </c>
      <c r="S257" s="18">
        <f t="shared" si="301"/>
        <v>111.6</v>
      </c>
      <c r="T257" s="178"/>
      <c r="U257" s="176"/>
      <c r="V257" s="178"/>
      <c r="W257" s="176"/>
      <c r="X257" s="177">
        <v>0.12</v>
      </c>
      <c r="Y257" s="278">
        <v>93</v>
      </c>
      <c r="Z257" s="18">
        <f t="shared" si="316"/>
        <v>111.6</v>
      </c>
      <c r="AA257" s="321">
        <f t="shared" si="306"/>
        <v>93</v>
      </c>
      <c r="AB257" s="121">
        <f t="shared" si="312"/>
        <v>111.6</v>
      </c>
    </row>
    <row r="258" spans="1:28" s="50" customFormat="1">
      <c r="A258" s="179"/>
      <c r="B258" s="159" t="s">
        <v>106</v>
      </c>
      <c r="C258" s="160">
        <f>SUM(C241:C257)</f>
        <v>976</v>
      </c>
      <c r="D258" s="161">
        <f>SUM(D241:D257)</f>
        <v>4948.6512000000002</v>
      </c>
      <c r="E258" s="160">
        <f>SUM(E241:E257)</f>
        <v>976</v>
      </c>
      <c r="F258" s="161">
        <f>SUM(F241:F257)</f>
        <v>4948.6512000000002</v>
      </c>
      <c r="G258" s="159"/>
      <c r="H258" s="159"/>
      <c r="I258" s="160">
        <f t="shared" ref="I258:L258" si="319">SUM(I241:I257)</f>
        <v>0</v>
      </c>
      <c r="J258" s="161">
        <f t="shared" si="319"/>
        <v>0</v>
      </c>
      <c r="K258" s="160">
        <f t="shared" si="319"/>
        <v>0</v>
      </c>
      <c r="L258" s="161">
        <f t="shared" si="319"/>
        <v>0</v>
      </c>
      <c r="M258" s="159">
        <f t="shared" ref="M258:N258" si="320">SUM(M241:M257)</f>
        <v>0</v>
      </c>
      <c r="N258" s="161">
        <f t="shared" si="320"/>
        <v>0</v>
      </c>
      <c r="O258" s="257"/>
      <c r="P258" s="301">
        <f t="shared" ref="P258:S258" si="321">SUM(P241:P257)</f>
        <v>976</v>
      </c>
      <c r="Q258" s="161">
        <f t="shared" si="321"/>
        <v>5244.78</v>
      </c>
      <c r="R258" s="301">
        <f t="shared" si="321"/>
        <v>976</v>
      </c>
      <c r="S258" s="161">
        <f t="shared" si="321"/>
        <v>5244.78</v>
      </c>
      <c r="T258" s="160">
        <f>SUM(T241:T257)</f>
        <v>0</v>
      </c>
      <c r="U258" s="161">
        <f>SUM(U241:U257)</f>
        <v>0</v>
      </c>
      <c r="V258" s="159">
        <f t="shared" ref="V258:W258" si="322">SUM(V241:V257)</f>
        <v>0</v>
      </c>
      <c r="W258" s="161">
        <f t="shared" si="322"/>
        <v>0</v>
      </c>
      <c r="X258" s="257"/>
      <c r="Y258" s="301">
        <f t="shared" ref="Y258:AB258" si="323">SUM(Y241:Y257)</f>
        <v>976</v>
      </c>
      <c r="Z258" s="161">
        <f t="shared" si="323"/>
        <v>5244.78</v>
      </c>
      <c r="AA258" s="301">
        <f t="shared" si="323"/>
        <v>976</v>
      </c>
      <c r="AB258" s="161">
        <f t="shared" si="323"/>
        <v>5244.78</v>
      </c>
    </row>
    <row r="259" spans="1:28" s="50" customFormat="1">
      <c r="A259" s="179"/>
      <c r="B259" s="180" t="s">
        <v>10</v>
      </c>
      <c r="C259" s="181">
        <f>C258</f>
        <v>976</v>
      </c>
      <c r="D259" s="182">
        <f>D258</f>
        <v>4948.6512000000002</v>
      </c>
      <c r="E259" s="181">
        <f>E258</f>
        <v>976</v>
      </c>
      <c r="F259" s="182">
        <f>F258</f>
        <v>4948.6512000000002</v>
      </c>
      <c r="G259" s="180"/>
      <c r="H259" s="180"/>
      <c r="I259" s="181">
        <f t="shared" ref="I259:L259" si="324">I258</f>
        <v>0</v>
      </c>
      <c r="J259" s="182">
        <f t="shared" si="324"/>
        <v>0</v>
      </c>
      <c r="K259" s="181">
        <f t="shared" si="324"/>
        <v>0</v>
      </c>
      <c r="L259" s="182">
        <f t="shared" si="324"/>
        <v>0</v>
      </c>
      <c r="M259" s="180">
        <f t="shared" ref="M259:N259" si="325">M258</f>
        <v>0</v>
      </c>
      <c r="N259" s="182">
        <f t="shared" si="325"/>
        <v>0</v>
      </c>
      <c r="O259" s="258"/>
      <c r="P259" s="304">
        <f t="shared" ref="P259:S259" si="326">P258</f>
        <v>976</v>
      </c>
      <c r="Q259" s="182">
        <f t="shared" si="326"/>
        <v>5244.78</v>
      </c>
      <c r="R259" s="304">
        <f t="shared" si="326"/>
        <v>976</v>
      </c>
      <c r="S259" s="182">
        <f t="shared" si="326"/>
        <v>5244.78</v>
      </c>
      <c r="T259" s="181">
        <f>T258</f>
        <v>0</v>
      </c>
      <c r="U259" s="182">
        <f>U258</f>
        <v>0</v>
      </c>
      <c r="V259" s="180">
        <f t="shared" ref="V259:W259" si="327">V258</f>
        <v>0</v>
      </c>
      <c r="W259" s="182">
        <f t="shared" si="327"/>
        <v>0</v>
      </c>
      <c r="X259" s="258"/>
      <c r="Y259" s="304">
        <f t="shared" ref="Y259:AB259" si="328">Y258</f>
        <v>976</v>
      </c>
      <c r="Z259" s="182">
        <f t="shared" si="328"/>
        <v>5244.78</v>
      </c>
      <c r="AA259" s="304">
        <f t="shared" si="328"/>
        <v>976</v>
      </c>
      <c r="AB259" s="182">
        <f t="shared" si="328"/>
        <v>5244.78</v>
      </c>
    </row>
    <row r="260" spans="1:28" s="50" customFormat="1">
      <c r="A260" s="179"/>
      <c r="B260" s="180" t="s">
        <v>168</v>
      </c>
      <c r="C260" s="181">
        <f>C238+C259</f>
        <v>976</v>
      </c>
      <c r="D260" s="182">
        <f>D238+D259</f>
        <v>4948.6512000000002</v>
      </c>
      <c r="E260" s="181">
        <f>E238+E259</f>
        <v>976</v>
      </c>
      <c r="F260" s="182">
        <f>F238+F259</f>
        <v>4948.6512000000002</v>
      </c>
      <c r="G260" s="180"/>
      <c r="H260" s="180"/>
      <c r="I260" s="181">
        <f t="shared" ref="I260:L260" si="329">I238+I259</f>
        <v>0</v>
      </c>
      <c r="J260" s="182">
        <f t="shared" si="329"/>
        <v>0</v>
      </c>
      <c r="K260" s="181">
        <f t="shared" si="329"/>
        <v>0</v>
      </c>
      <c r="L260" s="182">
        <f t="shared" si="329"/>
        <v>0</v>
      </c>
      <c r="M260" s="180">
        <f t="shared" ref="M260:N260" si="330">M238+M259</f>
        <v>0</v>
      </c>
      <c r="N260" s="182">
        <f t="shared" si="330"/>
        <v>0</v>
      </c>
      <c r="O260" s="258"/>
      <c r="P260" s="304">
        <f t="shared" ref="P260:S260" si="331">P238+P259</f>
        <v>976</v>
      </c>
      <c r="Q260" s="182">
        <f t="shared" si="331"/>
        <v>5244.78</v>
      </c>
      <c r="R260" s="304">
        <f t="shared" si="331"/>
        <v>976</v>
      </c>
      <c r="S260" s="182">
        <f t="shared" si="331"/>
        <v>5244.78</v>
      </c>
      <c r="T260" s="181">
        <f>T238+T259</f>
        <v>0</v>
      </c>
      <c r="U260" s="182">
        <f>U238+U259</f>
        <v>0</v>
      </c>
      <c r="V260" s="180">
        <f t="shared" ref="V260:W260" si="332">V238+V259</f>
        <v>0</v>
      </c>
      <c r="W260" s="182">
        <f t="shared" si="332"/>
        <v>0</v>
      </c>
      <c r="X260" s="258"/>
      <c r="Y260" s="304">
        <f t="shared" ref="Y260:AB260" si="333">Y238+Y259</f>
        <v>976</v>
      </c>
      <c r="Z260" s="182">
        <f t="shared" si="333"/>
        <v>5244.78</v>
      </c>
      <c r="AA260" s="304">
        <f t="shared" si="333"/>
        <v>976</v>
      </c>
      <c r="AB260" s="182">
        <f t="shared" si="333"/>
        <v>5244.78</v>
      </c>
    </row>
    <row r="261" spans="1:28" s="66" customFormat="1">
      <c r="A261" s="14">
        <v>11</v>
      </c>
      <c r="B261" s="9" t="s">
        <v>169</v>
      </c>
      <c r="C261" s="10"/>
      <c r="D261" s="11"/>
      <c r="E261" s="10"/>
      <c r="F261" s="11"/>
      <c r="G261" s="9"/>
      <c r="H261" s="9"/>
      <c r="I261" s="9"/>
      <c r="J261" s="12"/>
      <c r="K261" s="9"/>
      <c r="L261" s="11"/>
      <c r="M261" s="9"/>
      <c r="N261" s="11"/>
      <c r="O261" s="13"/>
      <c r="P261" s="315"/>
      <c r="Q261" s="11"/>
      <c r="R261" s="315"/>
      <c r="S261" s="11"/>
      <c r="T261" s="9"/>
      <c r="U261" s="11"/>
      <c r="V261" s="9"/>
      <c r="W261" s="11"/>
      <c r="X261" s="13"/>
      <c r="Y261" s="199"/>
      <c r="Z261" s="11"/>
      <c r="AA261" s="199"/>
      <c r="AB261" s="11"/>
    </row>
    <row r="262" spans="1:28" s="66" customFormat="1">
      <c r="A262" s="8"/>
      <c r="B262" s="9" t="s">
        <v>170</v>
      </c>
      <c r="C262" s="10"/>
      <c r="D262" s="11"/>
      <c r="E262" s="10"/>
      <c r="F262" s="11"/>
      <c r="G262" s="9"/>
      <c r="H262" s="9"/>
      <c r="I262" s="9"/>
      <c r="J262" s="12"/>
      <c r="K262" s="9"/>
      <c r="L262" s="11"/>
      <c r="M262" s="9"/>
      <c r="N262" s="11"/>
      <c r="O262" s="13"/>
      <c r="P262" s="315"/>
      <c r="Q262" s="11"/>
      <c r="R262" s="315"/>
      <c r="S262" s="11"/>
      <c r="T262" s="9"/>
      <c r="U262" s="11"/>
      <c r="V262" s="9"/>
      <c r="W262" s="11"/>
      <c r="X262" s="13"/>
      <c r="Y262" s="199"/>
      <c r="Z262" s="11"/>
      <c r="AA262" s="199"/>
      <c r="AB262" s="11"/>
    </row>
    <row r="263" spans="1:28" s="66" customFormat="1" ht="31.5">
      <c r="A263" s="8">
        <v>11.01</v>
      </c>
      <c r="B263" s="16" t="s">
        <v>171</v>
      </c>
      <c r="C263" s="19"/>
      <c r="D263" s="18"/>
      <c r="E263" s="19"/>
      <c r="F263" s="18"/>
      <c r="G263" s="16"/>
      <c r="H263" s="16"/>
      <c r="I263" s="16"/>
      <c r="J263" s="20"/>
      <c r="K263" s="16"/>
      <c r="L263" s="18"/>
      <c r="M263" s="16"/>
      <c r="N263" s="18"/>
      <c r="O263" s="21"/>
      <c r="P263" s="92"/>
      <c r="Q263" s="18"/>
      <c r="R263" s="92"/>
      <c r="S263" s="18"/>
      <c r="T263" s="16"/>
      <c r="U263" s="18"/>
      <c r="V263" s="16"/>
      <c r="W263" s="18"/>
      <c r="X263" s="21"/>
      <c r="Y263" s="14"/>
      <c r="Z263" s="18"/>
      <c r="AA263" s="14"/>
      <c r="AB263" s="18"/>
    </row>
    <row r="264" spans="1:28" s="66" customFormat="1">
      <c r="A264" s="8"/>
      <c r="B264" s="16" t="s">
        <v>124</v>
      </c>
      <c r="C264" s="17">
        <v>1331</v>
      </c>
      <c r="D264" s="18">
        <v>9.3170000000000002</v>
      </c>
      <c r="E264" s="19">
        <v>1228</v>
      </c>
      <c r="F264" s="18">
        <v>8.6</v>
      </c>
      <c r="G264" s="241">
        <f t="shared" ref="G264:G270" si="334">E264/C264*100</f>
        <v>92.261457550713743</v>
      </c>
      <c r="H264" s="18">
        <f t="shared" ref="H264:H270" si="335">F264/D264*100</f>
        <v>92.304389825050976</v>
      </c>
      <c r="I264" s="16"/>
      <c r="J264" s="20"/>
      <c r="K264" s="16"/>
      <c r="L264" s="18"/>
      <c r="M264" s="16"/>
      <c r="N264" s="18"/>
      <c r="O264" s="21">
        <v>0.01</v>
      </c>
      <c r="P264" s="92">
        <v>1382</v>
      </c>
      <c r="Q264" s="18">
        <f>O264*P264</f>
        <v>13.82</v>
      </c>
      <c r="R264" s="92">
        <f>P264</f>
        <v>1382</v>
      </c>
      <c r="S264" s="18">
        <f>L264+Q264</f>
        <v>13.82</v>
      </c>
      <c r="T264" s="16"/>
      <c r="U264" s="18"/>
      <c r="V264" s="16"/>
      <c r="W264" s="18"/>
      <c r="X264" s="21">
        <v>0.01</v>
      </c>
      <c r="Y264" s="14">
        <v>1382</v>
      </c>
      <c r="Z264" s="18">
        <f>X264*Y264</f>
        <v>13.82</v>
      </c>
      <c r="AA264" s="14">
        <f>Y264</f>
        <v>1382</v>
      </c>
      <c r="AB264" s="18">
        <f>U264+Z264</f>
        <v>13.82</v>
      </c>
    </row>
    <row r="265" spans="1:28" s="66" customFormat="1">
      <c r="A265" s="8"/>
      <c r="B265" s="16" t="s">
        <v>172</v>
      </c>
      <c r="C265" s="17">
        <v>1504</v>
      </c>
      <c r="D265" s="18">
        <v>10.528</v>
      </c>
      <c r="E265" s="19">
        <v>1358</v>
      </c>
      <c r="F265" s="18">
        <v>6.11</v>
      </c>
      <c r="G265" s="241">
        <f t="shared" si="334"/>
        <v>90.292553191489361</v>
      </c>
      <c r="H265" s="18">
        <f t="shared" si="335"/>
        <v>58.035714285714292</v>
      </c>
      <c r="I265" s="16"/>
      <c r="J265" s="20"/>
      <c r="K265" s="16"/>
      <c r="L265" s="18"/>
      <c r="M265" s="16"/>
      <c r="N265" s="18"/>
      <c r="O265" s="21">
        <v>0.01</v>
      </c>
      <c r="P265" s="92">
        <v>1520</v>
      </c>
      <c r="Q265" s="18">
        <f t="shared" ref="Q265:Q282" si="336">O265*P265</f>
        <v>15.200000000000001</v>
      </c>
      <c r="R265" s="92">
        <f t="shared" ref="R265:R282" si="337">P265</f>
        <v>1520</v>
      </c>
      <c r="S265" s="18">
        <f t="shared" ref="S265:S282" si="338">L265+Q265</f>
        <v>15.200000000000001</v>
      </c>
      <c r="T265" s="16"/>
      <c r="U265" s="18"/>
      <c r="V265" s="16"/>
      <c r="W265" s="18"/>
      <c r="X265" s="21">
        <v>0.01</v>
      </c>
      <c r="Y265" s="14">
        <v>1520</v>
      </c>
      <c r="Z265" s="18">
        <f t="shared" ref="Z265:Z270" si="339">X265*Y265</f>
        <v>15.200000000000001</v>
      </c>
      <c r="AA265" s="14">
        <f t="shared" ref="AA265:AA270" si="340">Y265</f>
        <v>1520</v>
      </c>
      <c r="AB265" s="18">
        <f t="shared" ref="AB265:AB270" si="341">U265+Z265</f>
        <v>15.200000000000001</v>
      </c>
    </row>
    <row r="266" spans="1:28" s="66" customFormat="1">
      <c r="A266" s="8"/>
      <c r="B266" s="16" t="s">
        <v>173</v>
      </c>
      <c r="C266" s="17">
        <v>1511</v>
      </c>
      <c r="D266" s="18">
        <v>10.577</v>
      </c>
      <c r="E266" s="19"/>
      <c r="F266" s="18"/>
      <c r="G266" s="241">
        <f t="shared" si="334"/>
        <v>0</v>
      </c>
      <c r="H266" s="18">
        <f t="shared" si="335"/>
        <v>0</v>
      </c>
      <c r="I266" s="16"/>
      <c r="J266" s="20"/>
      <c r="K266" s="16"/>
      <c r="L266" s="18"/>
      <c r="M266" s="16"/>
      <c r="N266" s="18"/>
      <c r="O266" s="21">
        <v>0.01</v>
      </c>
      <c r="P266" s="92">
        <v>1630</v>
      </c>
      <c r="Q266" s="18">
        <f t="shared" si="336"/>
        <v>16.3</v>
      </c>
      <c r="R266" s="92">
        <f t="shared" si="337"/>
        <v>1630</v>
      </c>
      <c r="S266" s="18">
        <f t="shared" si="338"/>
        <v>16.3</v>
      </c>
      <c r="T266" s="16"/>
      <c r="U266" s="18"/>
      <c r="V266" s="16"/>
      <c r="W266" s="18"/>
      <c r="X266" s="21">
        <v>0.01</v>
      </c>
      <c r="Y266" s="14">
        <v>1630</v>
      </c>
      <c r="Z266" s="18">
        <f t="shared" si="339"/>
        <v>16.3</v>
      </c>
      <c r="AA266" s="14">
        <f t="shared" si="340"/>
        <v>1630</v>
      </c>
      <c r="AB266" s="18">
        <f t="shared" si="341"/>
        <v>16.3</v>
      </c>
    </row>
    <row r="267" spans="1:28" s="66" customFormat="1">
      <c r="A267" s="8">
        <v>11.02</v>
      </c>
      <c r="B267" s="16" t="s">
        <v>174</v>
      </c>
      <c r="C267" s="17">
        <v>0</v>
      </c>
      <c r="D267" s="18">
        <v>0</v>
      </c>
      <c r="E267" s="19"/>
      <c r="F267" s="18"/>
      <c r="G267" s="241" t="e">
        <f t="shared" si="334"/>
        <v>#DIV/0!</v>
      </c>
      <c r="H267" s="18" t="e">
        <f t="shared" si="335"/>
        <v>#DIV/0!</v>
      </c>
      <c r="I267" s="16"/>
      <c r="J267" s="20"/>
      <c r="K267" s="16"/>
      <c r="L267" s="18"/>
      <c r="M267" s="16"/>
      <c r="N267" s="18"/>
      <c r="O267" s="21"/>
      <c r="P267" s="92"/>
      <c r="Q267" s="18">
        <f t="shared" si="336"/>
        <v>0</v>
      </c>
      <c r="R267" s="92">
        <f t="shared" si="337"/>
        <v>0</v>
      </c>
      <c r="S267" s="18">
        <f t="shared" si="338"/>
        <v>0</v>
      </c>
      <c r="T267" s="16"/>
      <c r="U267" s="18"/>
      <c r="V267" s="16"/>
      <c r="W267" s="18"/>
      <c r="X267" s="21"/>
      <c r="Y267" s="14"/>
      <c r="Z267" s="18">
        <f t="shared" si="339"/>
        <v>0</v>
      </c>
      <c r="AA267" s="14">
        <f t="shared" si="340"/>
        <v>0</v>
      </c>
      <c r="AB267" s="18">
        <f t="shared" si="341"/>
        <v>0</v>
      </c>
    </row>
    <row r="268" spans="1:28" s="66" customFormat="1">
      <c r="A268" s="8"/>
      <c r="B268" s="16" t="s">
        <v>124</v>
      </c>
      <c r="C268" s="17">
        <v>1331</v>
      </c>
      <c r="D268" s="18">
        <v>7.9859999999999998</v>
      </c>
      <c r="E268" s="19"/>
      <c r="F268" s="18"/>
      <c r="G268" s="241">
        <f t="shared" si="334"/>
        <v>0</v>
      </c>
      <c r="H268" s="18">
        <f t="shared" si="335"/>
        <v>0</v>
      </c>
      <c r="I268" s="16"/>
      <c r="J268" s="20"/>
      <c r="K268" s="16"/>
      <c r="L268" s="18"/>
      <c r="M268" s="16"/>
      <c r="N268" s="18"/>
      <c r="O268" s="21">
        <v>0.01</v>
      </c>
      <c r="P268" s="92">
        <f>P264</f>
        <v>1382</v>
      </c>
      <c r="Q268" s="18">
        <f t="shared" si="336"/>
        <v>13.82</v>
      </c>
      <c r="R268" s="92">
        <f t="shared" si="337"/>
        <v>1382</v>
      </c>
      <c r="S268" s="18">
        <f t="shared" si="338"/>
        <v>13.82</v>
      </c>
      <c r="T268" s="16"/>
      <c r="U268" s="18"/>
      <c r="V268" s="16"/>
      <c r="W268" s="18"/>
      <c r="X268" s="21">
        <v>0.01</v>
      </c>
      <c r="Y268" s="14">
        <f>Y264</f>
        <v>1382</v>
      </c>
      <c r="Z268" s="18">
        <f t="shared" si="339"/>
        <v>13.82</v>
      </c>
      <c r="AA268" s="14">
        <f t="shared" si="340"/>
        <v>1382</v>
      </c>
      <c r="AB268" s="18">
        <f t="shared" si="341"/>
        <v>13.82</v>
      </c>
    </row>
    <row r="269" spans="1:28" s="66" customFormat="1">
      <c r="A269" s="8"/>
      <c r="B269" s="16" t="s">
        <v>172</v>
      </c>
      <c r="C269" s="17">
        <v>1504</v>
      </c>
      <c r="D269" s="18">
        <v>9.0240000000000009</v>
      </c>
      <c r="E269" s="19"/>
      <c r="F269" s="18"/>
      <c r="G269" s="241">
        <f t="shared" si="334"/>
        <v>0</v>
      </c>
      <c r="H269" s="18">
        <f t="shared" si="335"/>
        <v>0</v>
      </c>
      <c r="I269" s="16"/>
      <c r="J269" s="20"/>
      <c r="K269" s="16"/>
      <c r="L269" s="18"/>
      <c r="M269" s="16"/>
      <c r="N269" s="18"/>
      <c r="O269" s="21">
        <v>0.01</v>
      </c>
      <c r="P269" s="92">
        <f>P265</f>
        <v>1520</v>
      </c>
      <c r="Q269" s="18">
        <f t="shared" si="336"/>
        <v>15.200000000000001</v>
      </c>
      <c r="R269" s="92">
        <f t="shared" si="337"/>
        <v>1520</v>
      </c>
      <c r="S269" s="18">
        <f t="shared" si="338"/>
        <v>15.200000000000001</v>
      </c>
      <c r="T269" s="16"/>
      <c r="U269" s="18"/>
      <c r="V269" s="16"/>
      <c r="W269" s="18"/>
      <c r="X269" s="21">
        <v>0.01</v>
      </c>
      <c r="Y269" s="14">
        <f>Y265</f>
        <v>1520</v>
      </c>
      <c r="Z269" s="18">
        <f t="shared" si="339"/>
        <v>15.200000000000001</v>
      </c>
      <c r="AA269" s="14">
        <f t="shared" si="340"/>
        <v>1520</v>
      </c>
      <c r="AB269" s="18">
        <f t="shared" si="341"/>
        <v>15.200000000000001</v>
      </c>
    </row>
    <row r="270" spans="1:28" s="66" customFormat="1">
      <c r="A270" s="8"/>
      <c r="B270" s="16" t="s">
        <v>173</v>
      </c>
      <c r="C270" s="17">
        <v>1511</v>
      </c>
      <c r="D270" s="18">
        <v>9.0660000000000007</v>
      </c>
      <c r="E270" s="19"/>
      <c r="F270" s="18"/>
      <c r="G270" s="241">
        <f t="shared" si="334"/>
        <v>0</v>
      </c>
      <c r="H270" s="18">
        <f t="shared" si="335"/>
        <v>0</v>
      </c>
      <c r="I270" s="16"/>
      <c r="J270" s="20"/>
      <c r="K270" s="16"/>
      <c r="L270" s="18"/>
      <c r="M270" s="16"/>
      <c r="N270" s="18"/>
      <c r="O270" s="21">
        <v>0.01</v>
      </c>
      <c r="P270" s="92">
        <f>P266</f>
        <v>1630</v>
      </c>
      <c r="Q270" s="18">
        <f t="shared" si="336"/>
        <v>16.3</v>
      </c>
      <c r="R270" s="92">
        <f t="shared" si="337"/>
        <v>1630</v>
      </c>
      <c r="S270" s="18">
        <f t="shared" si="338"/>
        <v>16.3</v>
      </c>
      <c r="T270" s="16"/>
      <c r="U270" s="18"/>
      <c r="V270" s="16"/>
      <c r="W270" s="18"/>
      <c r="X270" s="21">
        <v>0.01</v>
      </c>
      <c r="Y270" s="14">
        <f>Y266</f>
        <v>1630</v>
      </c>
      <c r="Z270" s="18">
        <f t="shared" si="339"/>
        <v>16.3</v>
      </c>
      <c r="AA270" s="14">
        <f t="shared" si="340"/>
        <v>1630</v>
      </c>
      <c r="AB270" s="18">
        <f t="shared" si="341"/>
        <v>16.3</v>
      </c>
    </row>
    <row r="271" spans="1:28" s="66" customFormat="1" ht="31.5">
      <c r="A271" s="8">
        <v>11.03</v>
      </c>
      <c r="B271" s="24" t="s">
        <v>175</v>
      </c>
      <c r="C271" s="25">
        <v>0</v>
      </c>
      <c r="D271" s="26">
        <v>0</v>
      </c>
      <c r="E271" s="29"/>
      <c r="F271" s="26"/>
      <c r="G271" s="8" t="e">
        <f t="shared" ref="G271:H280" si="342">E271/C271*100</f>
        <v>#DIV/0!</v>
      </c>
      <c r="H271" s="18" t="e">
        <f t="shared" si="342"/>
        <v>#DIV/0!</v>
      </c>
      <c r="I271" s="24"/>
      <c r="J271" s="28"/>
      <c r="K271" s="24"/>
      <c r="L271" s="26"/>
      <c r="M271" s="24"/>
      <c r="N271" s="26"/>
      <c r="O271" s="243">
        <v>0.06</v>
      </c>
      <c r="P271" s="283"/>
      <c r="Q271" s="18">
        <f t="shared" si="336"/>
        <v>0</v>
      </c>
      <c r="R271" s="92">
        <f t="shared" si="337"/>
        <v>0</v>
      </c>
      <c r="S271" s="18">
        <f t="shared" si="338"/>
        <v>0</v>
      </c>
      <c r="T271" s="24"/>
      <c r="U271" s="26"/>
      <c r="V271" s="24"/>
      <c r="W271" s="26"/>
      <c r="X271" s="243">
        <v>0.06</v>
      </c>
      <c r="Y271" s="325"/>
      <c r="Z271" s="18">
        <f>X271*Y271</f>
        <v>0</v>
      </c>
      <c r="AA271" s="14">
        <f>Y271</f>
        <v>0</v>
      </c>
      <c r="AB271" s="18">
        <f>U271+Z271</f>
        <v>0</v>
      </c>
    </row>
    <row r="272" spans="1:28" s="66" customFormat="1">
      <c r="A272" s="8">
        <v>11.04</v>
      </c>
      <c r="B272" s="30" t="s">
        <v>176</v>
      </c>
      <c r="C272" s="31">
        <v>0</v>
      </c>
      <c r="D272" s="32">
        <v>0</v>
      </c>
      <c r="E272" s="33"/>
      <c r="F272" s="32"/>
      <c r="G272" s="8" t="e">
        <f t="shared" si="342"/>
        <v>#DIV/0!</v>
      </c>
      <c r="H272" s="18" t="e">
        <f t="shared" si="342"/>
        <v>#DIV/0!</v>
      </c>
      <c r="I272" s="30"/>
      <c r="J272" s="34"/>
      <c r="K272" s="30"/>
      <c r="L272" s="32"/>
      <c r="M272" s="30"/>
      <c r="N272" s="32"/>
      <c r="O272" s="247"/>
      <c r="P272" s="275"/>
      <c r="Q272" s="18">
        <f t="shared" si="336"/>
        <v>0</v>
      </c>
      <c r="R272" s="92">
        <f t="shared" si="337"/>
        <v>0</v>
      </c>
      <c r="S272" s="18">
        <f t="shared" si="338"/>
        <v>0</v>
      </c>
      <c r="T272" s="30"/>
      <c r="U272" s="32"/>
      <c r="V272" s="30"/>
      <c r="W272" s="32"/>
      <c r="X272" s="247"/>
      <c r="Y272" s="319"/>
      <c r="Z272" s="18">
        <f t="shared" ref="Z272:Z282" si="343">X272*Y272</f>
        <v>0</v>
      </c>
      <c r="AA272" s="14">
        <f t="shared" ref="AA272:AA282" si="344">Y272</f>
        <v>0</v>
      </c>
      <c r="AB272" s="18">
        <f t="shared" ref="AB272:AB282" si="345">U272+Z272</f>
        <v>0</v>
      </c>
    </row>
    <row r="273" spans="1:28" s="66" customFormat="1" ht="47.25">
      <c r="A273" s="8"/>
      <c r="B273" s="24" t="s">
        <v>177</v>
      </c>
      <c r="C273" s="25">
        <v>0</v>
      </c>
      <c r="D273" s="26">
        <v>0</v>
      </c>
      <c r="E273" s="29"/>
      <c r="F273" s="26"/>
      <c r="G273" s="8" t="e">
        <f t="shared" si="342"/>
        <v>#DIV/0!</v>
      </c>
      <c r="H273" s="18" t="e">
        <f t="shared" si="342"/>
        <v>#DIV/0!</v>
      </c>
      <c r="I273" s="24"/>
      <c r="J273" s="28"/>
      <c r="K273" s="24"/>
      <c r="L273" s="26"/>
      <c r="M273" s="24"/>
      <c r="N273" s="26"/>
      <c r="O273" s="243">
        <v>0.06</v>
      </c>
      <c r="P273" s="283"/>
      <c r="Q273" s="18">
        <f t="shared" si="336"/>
        <v>0</v>
      </c>
      <c r="R273" s="92">
        <f t="shared" si="337"/>
        <v>0</v>
      </c>
      <c r="S273" s="18">
        <f t="shared" si="338"/>
        <v>0</v>
      </c>
      <c r="T273" s="24"/>
      <c r="U273" s="26"/>
      <c r="V273" s="24"/>
      <c r="W273" s="26"/>
      <c r="X273" s="243">
        <v>0.06</v>
      </c>
      <c r="Y273" s="325"/>
      <c r="Z273" s="18">
        <f t="shared" si="343"/>
        <v>0</v>
      </c>
      <c r="AA273" s="14">
        <f t="shared" si="344"/>
        <v>0</v>
      </c>
      <c r="AB273" s="18">
        <f t="shared" si="345"/>
        <v>0</v>
      </c>
    </row>
    <row r="274" spans="1:28" s="66" customFormat="1" ht="47.25">
      <c r="A274" s="8"/>
      <c r="B274" s="24" t="s">
        <v>178</v>
      </c>
      <c r="C274" s="25">
        <v>0</v>
      </c>
      <c r="D274" s="26">
        <v>0</v>
      </c>
      <c r="E274" s="29"/>
      <c r="F274" s="26"/>
      <c r="G274" s="8" t="e">
        <f t="shared" si="342"/>
        <v>#DIV/0!</v>
      </c>
      <c r="H274" s="18" t="e">
        <f t="shared" si="342"/>
        <v>#DIV/0!</v>
      </c>
      <c r="I274" s="24"/>
      <c r="J274" s="28"/>
      <c r="K274" s="24"/>
      <c r="L274" s="26"/>
      <c r="M274" s="24"/>
      <c r="N274" s="26"/>
      <c r="O274" s="243">
        <v>0.06</v>
      </c>
      <c r="P274" s="283"/>
      <c r="Q274" s="18">
        <f t="shared" si="336"/>
        <v>0</v>
      </c>
      <c r="R274" s="92">
        <f t="shared" si="337"/>
        <v>0</v>
      </c>
      <c r="S274" s="18">
        <f t="shared" si="338"/>
        <v>0</v>
      </c>
      <c r="T274" s="24"/>
      <c r="U274" s="26"/>
      <c r="V274" s="24"/>
      <c r="W274" s="26"/>
      <c r="X274" s="243">
        <v>0.06</v>
      </c>
      <c r="Y274" s="325"/>
      <c r="Z274" s="18">
        <f t="shared" si="343"/>
        <v>0</v>
      </c>
      <c r="AA274" s="14">
        <f t="shared" si="344"/>
        <v>0</v>
      </c>
      <c r="AB274" s="18">
        <f t="shared" si="345"/>
        <v>0</v>
      </c>
    </row>
    <row r="275" spans="1:28" s="66" customFormat="1">
      <c r="A275" s="8"/>
      <c r="B275" s="30" t="s">
        <v>179</v>
      </c>
      <c r="C275" s="33">
        <v>0</v>
      </c>
      <c r="D275" s="32">
        <v>0</v>
      </c>
      <c r="E275" s="33"/>
      <c r="F275" s="32"/>
      <c r="G275" s="8" t="e">
        <f t="shared" si="342"/>
        <v>#DIV/0!</v>
      </c>
      <c r="H275" s="18" t="e">
        <f t="shared" si="342"/>
        <v>#DIV/0!</v>
      </c>
      <c r="I275" s="30"/>
      <c r="J275" s="34"/>
      <c r="K275" s="30"/>
      <c r="L275" s="32"/>
      <c r="M275" s="30"/>
      <c r="N275" s="32"/>
      <c r="O275" s="247"/>
      <c r="P275" s="275"/>
      <c r="Q275" s="18">
        <f t="shared" si="336"/>
        <v>0</v>
      </c>
      <c r="R275" s="92">
        <f t="shared" si="337"/>
        <v>0</v>
      </c>
      <c r="S275" s="18">
        <f t="shared" si="338"/>
        <v>0</v>
      </c>
      <c r="T275" s="30"/>
      <c r="U275" s="32"/>
      <c r="V275" s="30"/>
      <c r="W275" s="32"/>
      <c r="X275" s="247"/>
      <c r="Y275" s="319"/>
      <c r="Z275" s="18">
        <f t="shared" si="343"/>
        <v>0</v>
      </c>
      <c r="AA275" s="14">
        <f t="shared" si="344"/>
        <v>0</v>
      </c>
      <c r="AB275" s="18">
        <f t="shared" si="345"/>
        <v>0</v>
      </c>
    </row>
    <row r="276" spans="1:28" s="66" customFormat="1" ht="63">
      <c r="A276" s="8">
        <v>11.05</v>
      </c>
      <c r="B276" s="16" t="s">
        <v>180</v>
      </c>
      <c r="C276" s="19">
        <v>0</v>
      </c>
      <c r="D276" s="18">
        <v>0</v>
      </c>
      <c r="E276" s="19"/>
      <c r="F276" s="18"/>
      <c r="G276" s="8" t="e">
        <f t="shared" si="342"/>
        <v>#DIV/0!</v>
      </c>
      <c r="H276" s="18" t="e">
        <f t="shared" si="342"/>
        <v>#DIV/0!</v>
      </c>
      <c r="I276" s="16"/>
      <c r="J276" s="20"/>
      <c r="K276" s="16"/>
      <c r="L276" s="18"/>
      <c r="M276" s="16"/>
      <c r="N276" s="18"/>
      <c r="O276" s="21"/>
      <c r="P276" s="92"/>
      <c r="Q276" s="18">
        <f t="shared" si="336"/>
        <v>0</v>
      </c>
      <c r="R276" s="92">
        <f t="shared" si="337"/>
        <v>0</v>
      </c>
      <c r="S276" s="18">
        <f t="shared" si="338"/>
        <v>0</v>
      </c>
      <c r="T276" s="16"/>
      <c r="U276" s="18"/>
      <c r="V276" s="16"/>
      <c r="W276" s="18"/>
      <c r="X276" s="21"/>
      <c r="Y276" s="14"/>
      <c r="Z276" s="18">
        <f t="shared" si="343"/>
        <v>0</v>
      </c>
      <c r="AA276" s="14">
        <f t="shared" si="344"/>
        <v>0</v>
      </c>
      <c r="AB276" s="18">
        <f t="shared" si="345"/>
        <v>0</v>
      </c>
    </row>
    <row r="277" spans="1:28" s="66" customFormat="1">
      <c r="A277" s="8"/>
      <c r="B277" s="16" t="s">
        <v>124</v>
      </c>
      <c r="C277" s="17">
        <v>5</v>
      </c>
      <c r="D277" s="18">
        <v>7.0000000000000007E-2</v>
      </c>
      <c r="E277" s="17">
        <f>C277</f>
        <v>5</v>
      </c>
      <c r="F277" s="18">
        <f>D277</f>
        <v>7.0000000000000007E-2</v>
      </c>
      <c r="G277" s="8">
        <f t="shared" si="342"/>
        <v>100</v>
      </c>
      <c r="H277" s="18">
        <f t="shared" si="342"/>
        <v>100</v>
      </c>
      <c r="I277" s="16"/>
      <c r="J277" s="20"/>
      <c r="K277" s="16"/>
      <c r="L277" s="18"/>
      <c r="M277" s="16"/>
      <c r="N277" s="18"/>
      <c r="O277" s="21">
        <v>0.02</v>
      </c>
      <c r="P277" s="92">
        <v>30</v>
      </c>
      <c r="Q277" s="18">
        <f t="shared" si="336"/>
        <v>0.6</v>
      </c>
      <c r="R277" s="92">
        <f t="shared" si="337"/>
        <v>30</v>
      </c>
      <c r="S277" s="18">
        <f t="shared" si="338"/>
        <v>0.6</v>
      </c>
      <c r="T277" s="16"/>
      <c r="U277" s="18"/>
      <c r="V277" s="16"/>
      <c r="W277" s="18"/>
      <c r="X277" s="21">
        <v>0.02</v>
      </c>
      <c r="Y277" s="14">
        <v>30</v>
      </c>
      <c r="Z277" s="18">
        <f t="shared" si="343"/>
        <v>0.6</v>
      </c>
      <c r="AA277" s="14">
        <f t="shared" si="344"/>
        <v>30</v>
      </c>
      <c r="AB277" s="18">
        <f t="shared" si="345"/>
        <v>0.6</v>
      </c>
    </row>
    <row r="278" spans="1:28" s="66" customFormat="1">
      <c r="A278" s="8"/>
      <c r="B278" s="16" t="s">
        <v>172</v>
      </c>
      <c r="C278" s="17">
        <v>5</v>
      </c>
      <c r="D278" s="18">
        <v>7.0000000000000007E-2</v>
      </c>
      <c r="E278" s="17">
        <f t="shared" ref="E278:E279" si="346">C278</f>
        <v>5</v>
      </c>
      <c r="F278" s="18">
        <f t="shared" ref="F278:F279" si="347">D278</f>
        <v>7.0000000000000007E-2</v>
      </c>
      <c r="G278" s="8">
        <f t="shared" si="342"/>
        <v>100</v>
      </c>
      <c r="H278" s="18">
        <f t="shared" si="342"/>
        <v>100</v>
      </c>
      <c r="I278" s="16"/>
      <c r="J278" s="20"/>
      <c r="K278" s="16"/>
      <c r="L278" s="18"/>
      <c r="M278" s="16"/>
      <c r="N278" s="18"/>
      <c r="O278" s="21">
        <v>0.02</v>
      </c>
      <c r="P278" s="92">
        <v>40</v>
      </c>
      <c r="Q278" s="18">
        <f t="shared" si="336"/>
        <v>0.8</v>
      </c>
      <c r="R278" s="92">
        <f t="shared" si="337"/>
        <v>40</v>
      </c>
      <c r="S278" s="18">
        <f t="shared" si="338"/>
        <v>0.8</v>
      </c>
      <c r="T278" s="16"/>
      <c r="U278" s="18"/>
      <c r="V278" s="16"/>
      <c r="W278" s="18"/>
      <c r="X278" s="21">
        <v>0.02</v>
      </c>
      <c r="Y278" s="14">
        <v>40</v>
      </c>
      <c r="Z278" s="18">
        <f t="shared" si="343"/>
        <v>0.8</v>
      </c>
      <c r="AA278" s="14">
        <f t="shared" si="344"/>
        <v>40</v>
      </c>
      <c r="AB278" s="18">
        <f t="shared" si="345"/>
        <v>0.8</v>
      </c>
    </row>
    <row r="279" spans="1:28" s="66" customFormat="1">
      <c r="A279" s="8"/>
      <c r="B279" s="16" t="s">
        <v>173</v>
      </c>
      <c r="C279" s="17">
        <v>5</v>
      </c>
      <c r="D279" s="18">
        <v>7.0000000000000007E-2</v>
      </c>
      <c r="E279" s="17">
        <f t="shared" si="346"/>
        <v>5</v>
      </c>
      <c r="F279" s="18">
        <f t="shared" si="347"/>
        <v>7.0000000000000007E-2</v>
      </c>
      <c r="G279" s="8">
        <f t="shared" si="342"/>
        <v>100</v>
      </c>
      <c r="H279" s="18">
        <f t="shared" si="342"/>
        <v>100</v>
      </c>
      <c r="I279" s="16"/>
      <c r="J279" s="20"/>
      <c r="K279" s="16"/>
      <c r="L279" s="18"/>
      <c r="M279" s="16"/>
      <c r="N279" s="18"/>
      <c r="O279" s="21">
        <v>0.02</v>
      </c>
      <c r="P279" s="92">
        <v>70</v>
      </c>
      <c r="Q279" s="18">
        <f t="shared" si="336"/>
        <v>1.4000000000000001</v>
      </c>
      <c r="R279" s="92">
        <f t="shared" si="337"/>
        <v>70</v>
      </c>
      <c r="S279" s="18">
        <f t="shared" si="338"/>
        <v>1.4000000000000001</v>
      </c>
      <c r="T279" s="16"/>
      <c r="U279" s="18"/>
      <c r="V279" s="16"/>
      <c r="W279" s="18"/>
      <c r="X279" s="21">
        <v>0.02</v>
      </c>
      <c r="Y279" s="14">
        <v>70</v>
      </c>
      <c r="Z279" s="18">
        <f t="shared" si="343"/>
        <v>1.4000000000000001</v>
      </c>
      <c r="AA279" s="14">
        <f t="shared" si="344"/>
        <v>70</v>
      </c>
      <c r="AB279" s="18">
        <f t="shared" si="345"/>
        <v>1.4000000000000001</v>
      </c>
    </row>
    <row r="280" spans="1:28" s="66" customFormat="1">
      <c r="A280" s="8"/>
      <c r="B280" s="30" t="s">
        <v>181</v>
      </c>
      <c r="C280" s="31">
        <v>0</v>
      </c>
      <c r="D280" s="32">
        <v>0</v>
      </c>
      <c r="E280" s="33"/>
      <c r="F280" s="32"/>
      <c r="G280" s="8" t="e">
        <f t="shared" si="342"/>
        <v>#DIV/0!</v>
      </c>
      <c r="H280" s="18" t="e">
        <f t="shared" si="342"/>
        <v>#DIV/0!</v>
      </c>
      <c r="I280" s="30"/>
      <c r="J280" s="34"/>
      <c r="K280" s="30"/>
      <c r="L280" s="32"/>
      <c r="M280" s="30"/>
      <c r="N280" s="32"/>
      <c r="O280" s="247"/>
      <c r="P280" s="275"/>
      <c r="Q280" s="18">
        <f t="shared" si="336"/>
        <v>0</v>
      </c>
      <c r="R280" s="92">
        <f t="shared" si="337"/>
        <v>0</v>
      </c>
      <c r="S280" s="18">
        <f t="shared" si="338"/>
        <v>0</v>
      </c>
      <c r="T280" s="30"/>
      <c r="U280" s="32"/>
      <c r="V280" s="30"/>
      <c r="W280" s="32"/>
      <c r="X280" s="247"/>
      <c r="Y280" s="319"/>
      <c r="Z280" s="18">
        <f t="shared" si="343"/>
        <v>0</v>
      </c>
      <c r="AA280" s="14">
        <f t="shared" si="344"/>
        <v>0</v>
      </c>
      <c r="AB280" s="18">
        <f t="shared" si="345"/>
        <v>0</v>
      </c>
    </row>
    <row r="281" spans="1:28" s="342" customFormat="1">
      <c r="A281" s="133">
        <v>11.06</v>
      </c>
      <c r="B281" s="134" t="s">
        <v>182</v>
      </c>
      <c r="C281" s="135">
        <v>5</v>
      </c>
      <c r="D281" s="136">
        <v>0.1</v>
      </c>
      <c r="E281" s="135"/>
      <c r="F281" s="136"/>
      <c r="G281" s="133">
        <f t="shared" ref="G281:H282" si="348">E281/C281*100</f>
        <v>0</v>
      </c>
      <c r="H281" s="136">
        <f t="shared" si="348"/>
        <v>0</v>
      </c>
      <c r="I281" s="134"/>
      <c r="J281" s="137"/>
      <c r="K281" s="134"/>
      <c r="L281" s="136"/>
      <c r="M281" s="134"/>
      <c r="N281" s="136"/>
      <c r="O281" s="138">
        <v>2.8000000000000001E-2</v>
      </c>
      <c r="P281" s="296">
        <v>10</v>
      </c>
      <c r="Q281" s="136">
        <f t="shared" si="336"/>
        <v>0.28000000000000003</v>
      </c>
      <c r="R281" s="296">
        <f t="shared" si="337"/>
        <v>10</v>
      </c>
      <c r="S281" s="136">
        <f t="shared" si="338"/>
        <v>0.28000000000000003</v>
      </c>
      <c r="T281" s="134"/>
      <c r="U281" s="136"/>
      <c r="V281" s="134"/>
      <c r="W281" s="136"/>
      <c r="X281" s="138">
        <v>0.02</v>
      </c>
      <c r="Y281" s="341">
        <v>10</v>
      </c>
      <c r="Z281" s="136">
        <f t="shared" si="343"/>
        <v>0.2</v>
      </c>
      <c r="AA281" s="341">
        <f t="shared" si="344"/>
        <v>10</v>
      </c>
      <c r="AB281" s="136">
        <f t="shared" si="345"/>
        <v>0.2</v>
      </c>
    </row>
    <row r="282" spans="1:28" s="66" customFormat="1">
      <c r="A282" s="8">
        <v>11.07</v>
      </c>
      <c r="B282" s="16" t="s">
        <v>183</v>
      </c>
      <c r="C282" s="17">
        <v>125</v>
      </c>
      <c r="D282" s="18">
        <v>2</v>
      </c>
      <c r="E282" s="17">
        <f>C282</f>
        <v>125</v>
      </c>
      <c r="F282" s="18">
        <f>D282</f>
        <v>2</v>
      </c>
      <c r="G282" s="8">
        <f t="shared" si="348"/>
        <v>100</v>
      </c>
      <c r="H282" s="18">
        <f t="shared" si="348"/>
        <v>100</v>
      </c>
      <c r="I282" s="16"/>
      <c r="J282" s="20"/>
      <c r="K282" s="16"/>
      <c r="L282" s="18"/>
      <c r="M282" s="16"/>
      <c r="N282" s="18"/>
      <c r="O282" s="21">
        <v>0.02</v>
      </c>
      <c r="P282" s="92">
        <v>217</v>
      </c>
      <c r="Q282" s="18">
        <f t="shared" si="336"/>
        <v>4.34</v>
      </c>
      <c r="R282" s="92">
        <f t="shared" si="337"/>
        <v>217</v>
      </c>
      <c r="S282" s="18">
        <f t="shared" si="338"/>
        <v>4.34</v>
      </c>
      <c r="T282" s="16"/>
      <c r="U282" s="18"/>
      <c r="V282" s="16"/>
      <c r="W282" s="18"/>
      <c r="X282" s="21">
        <v>1.6E-2</v>
      </c>
      <c r="Y282" s="14">
        <v>217</v>
      </c>
      <c r="Z282" s="18">
        <f t="shared" si="343"/>
        <v>3.472</v>
      </c>
      <c r="AA282" s="14">
        <f t="shared" si="344"/>
        <v>217</v>
      </c>
      <c r="AB282" s="18">
        <f t="shared" si="345"/>
        <v>3.472</v>
      </c>
    </row>
    <row r="283" spans="1:28" s="50" customFormat="1">
      <c r="A283" s="46"/>
      <c r="B283" s="82" t="s">
        <v>106</v>
      </c>
      <c r="C283" s="83">
        <f>SUM(C268:C282)</f>
        <v>4491</v>
      </c>
      <c r="D283" s="84">
        <f>SUM(D264:D282)</f>
        <v>58.808</v>
      </c>
      <c r="E283" s="83">
        <f>SUM(E268:E282)</f>
        <v>140</v>
      </c>
      <c r="F283" s="84">
        <f>SUM(F264:F282)</f>
        <v>16.920000000000002</v>
      </c>
      <c r="G283" s="82"/>
      <c r="H283" s="82"/>
      <c r="I283" s="83">
        <f t="shared" ref="I283" si="349">SUM(I268:I282)</f>
        <v>0</v>
      </c>
      <c r="J283" s="84">
        <f t="shared" ref="J283" si="350">SUM(J264:J282)</f>
        <v>0</v>
      </c>
      <c r="K283" s="83">
        <f t="shared" ref="K283" si="351">SUM(K268:K282)</f>
        <v>0</v>
      </c>
      <c r="L283" s="84">
        <f t="shared" ref="L283" si="352">SUM(L264:L282)</f>
        <v>0</v>
      </c>
      <c r="M283" s="82">
        <f t="shared" ref="M283:N283" si="353">SUM(M264:M282)</f>
        <v>0</v>
      </c>
      <c r="N283" s="84">
        <f t="shared" si="353"/>
        <v>0</v>
      </c>
      <c r="O283" s="88"/>
      <c r="P283" s="276">
        <f t="shared" ref="P283" si="354">SUM(P268:P282)</f>
        <v>4899</v>
      </c>
      <c r="Q283" s="84">
        <f t="shared" ref="Q283" si="355">SUM(Q264:Q282)</f>
        <v>98.06</v>
      </c>
      <c r="R283" s="276">
        <f t="shared" ref="R283" si="356">SUM(R268:R282)</f>
        <v>4899</v>
      </c>
      <c r="S283" s="84">
        <f t="shared" ref="S283" si="357">SUM(S264:S282)</f>
        <v>98.06</v>
      </c>
      <c r="T283" s="83">
        <f>SUM(T282+T281+T279+T270+T269+T268)</f>
        <v>0</v>
      </c>
      <c r="U283" s="84">
        <f t="shared" ref="U283" si="358">SUM(U264:U282)</f>
        <v>0</v>
      </c>
      <c r="V283" s="82">
        <f t="shared" ref="V283:W283" si="359">SUM(V264:V282)</f>
        <v>0</v>
      </c>
      <c r="W283" s="84">
        <f t="shared" si="359"/>
        <v>0</v>
      </c>
      <c r="X283" s="88"/>
      <c r="Y283" s="276">
        <f t="shared" ref="Y283" si="360">SUM(Y268:Y282)</f>
        <v>4899</v>
      </c>
      <c r="Z283" s="84">
        <f t="shared" ref="Z283" si="361">SUM(Z264:Z282)</f>
        <v>97.111999999999995</v>
      </c>
      <c r="AA283" s="276">
        <f t="shared" ref="AA283" si="362">SUM(AA268:AA282)</f>
        <v>4899</v>
      </c>
      <c r="AB283" s="84">
        <f t="shared" ref="AB283" si="363">SUM(AB264:AB282)</f>
        <v>97.111999999999995</v>
      </c>
    </row>
    <row r="284" spans="1:28" s="66" customFormat="1" ht="31.5">
      <c r="A284" s="14">
        <v>12</v>
      </c>
      <c r="B284" s="9" t="s">
        <v>184</v>
      </c>
      <c r="C284" s="10"/>
      <c r="D284" s="11"/>
      <c r="E284" s="10"/>
      <c r="F284" s="11"/>
      <c r="G284" s="9"/>
      <c r="H284" s="9"/>
      <c r="I284" s="9"/>
      <c r="J284" s="12"/>
      <c r="K284" s="9"/>
      <c r="L284" s="11"/>
      <c r="M284" s="9"/>
      <c r="N284" s="11"/>
      <c r="O284" s="13"/>
      <c r="P284" s="315"/>
      <c r="Q284" s="11"/>
      <c r="R284" s="315"/>
      <c r="S284" s="11"/>
      <c r="T284" s="9"/>
      <c r="U284" s="11"/>
      <c r="V284" s="9"/>
      <c r="W284" s="11"/>
      <c r="X284" s="13"/>
      <c r="Y284" s="199"/>
      <c r="Z284" s="11"/>
      <c r="AA284" s="199"/>
      <c r="AB284" s="11"/>
    </row>
    <row r="285" spans="1:28" s="66" customFormat="1">
      <c r="A285" s="8">
        <v>12.01</v>
      </c>
      <c r="B285" s="9" t="s">
        <v>185</v>
      </c>
      <c r="C285" s="10"/>
      <c r="D285" s="11"/>
      <c r="E285" s="10"/>
      <c r="F285" s="11"/>
      <c r="G285" s="9"/>
      <c r="H285" s="9"/>
      <c r="I285" s="9"/>
      <c r="J285" s="12"/>
      <c r="K285" s="9"/>
      <c r="L285" s="11"/>
      <c r="M285" s="9"/>
      <c r="N285" s="11"/>
      <c r="O285" s="13"/>
      <c r="P285" s="315"/>
      <c r="Q285" s="11"/>
      <c r="R285" s="315"/>
      <c r="S285" s="11"/>
      <c r="T285" s="9"/>
      <c r="U285" s="11"/>
      <c r="V285" s="9"/>
      <c r="W285" s="11"/>
      <c r="X285" s="13"/>
      <c r="Y285" s="199"/>
      <c r="Z285" s="11"/>
      <c r="AA285" s="199"/>
      <c r="AB285" s="11"/>
    </row>
    <row r="286" spans="1:28" s="66" customFormat="1" ht="31.5">
      <c r="A286" s="8"/>
      <c r="B286" s="183" t="s">
        <v>186</v>
      </c>
      <c r="C286" s="184"/>
      <c r="D286" s="185"/>
      <c r="E286" s="186"/>
      <c r="F286" s="185"/>
      <c r="G286" s="8" t="e">
        <f t="shared" ref="G286:H296" si="364">E286/C286*100</f>
        <v>#DIV/0!</v>
      </c>
      <c r="H286" s="18" t="e">
        <f t="shared" si="364"/>
        <v>#DIV/0!</v>
      </c>
      <c r="I286" s="183"/>
      <c r="J286" s="187"/>
      <c r="K286" s="183"/>
      <c r="L286" s="185"/>
      <c r="M286" s="183"/>
      <c r="N286" s="185"/>
      <c r="O286" s="188">
        <v>0.3</v>
      </c>
      <c r="P286" s="282"/>
      <c r="Q286" s="18">
        <f>O286*P286*12</f>
        <v>0</v>
      </c>
      <c r="R286" s="92">
        <f t="shared" ref="R286:R292" si="365">P286</f>
        <v>0</v>
      </c>
      <c r="S286" s="18">
        <f t="shared" ref="S286:S292" si="366">L286+Q286</f>
        <v>0</v>
      </c>
      <c r="T286" s="183"/>
      <c r="U286" s="185"/>
      <c r="V286" s="183"/>
      <c r="W286" s="185"/>
      <c r="X286" s="188">
        <v>0.3</v>
      </c>
      <c r="Y286" s="333"/>
      <c r="Z286" s="18">
        <f t="shared" ref="Z286" si="367">Y286*X286*12</f>
        <v>0</v>
      </c>
      <c r="AA286" s="14">
        <f>Y286</f>
        <v>0</v>
      </c>
      <c r="AB286" s="18">
        <f>Z286</f>
        <v>0</v>
      </c>
    </row>
    <row r="287" spans="1:28" s="66" customFormat="1">
      <c r="A287" s="8"/>
      <c r="B287" s="183" t="s">
        <v>187</v>
      </c>
      <c r="C287" s="184">
        <v>34</v>
      </c>
      <c r="D287" s="185">
        <f>C287*12*0.16</f>
        <v>65.28</v>
      </c>
      <c r="E287" s="184">
        <f>C287</f>
        <v>34</v>
      </c>
      <c r="F287" s="185">
        <f>D287</f>
        <v>65.28</v>
      </c>
      <c r="G287" s="8">
        <f t="shared" si="364"/>
        <v>100</v>
      </c>
      <c r="H287" s="18">
        <f t="shared" si="364"/>
        <v>100</v>
      </c>
      <c r="I287" s="183"/>
      <c r="J287" s="187"/>
      <c r="K287" s="183"/>
      <c r="L287" s="185"/>
      <c r="M287" s="183"/>
      <c r="N287" s="185"/>
      <c r="O287" s="188">
        <v>0.17599999999999999</v>
      </c>
      <c r="P287" s="282">
        <f>P288*2</f>
        <v>46</v>
      </c>
      <c r="Q287" s="18">
        <f>O287*P287*12</f>
        <v>97.152000000000001</v>
      </c>
      <c r="R287" s="92">
        <f t="shared" si="365"/>
        <v>46</v>
      </c>
      <c r="S287" s="18">
        <f t="shared" si="366"/>
        <v>97.152000000000001</v>
      </c>
      <c r="T287" s="183"/>
      <c r="U287" s="185"/>
      <c r="V287" s="183"/>
      <c r="W287" s="185"/>
      <c r="X287" s="188">
        <v>0.17599999999999999</v>
      </c>
      <c r="Y287" s="333">
        <v>46</v>
      </c>
      <c r="Z287" s="18">
        <f>X287*Y287*12</f>
        <v>97.152000000000001</v>
      </c>
      <c r="AA287" s="14">
        <f>Y287</f>
        <v>46</v>
      </c>
      <c r="AB287" s="18">
        <f>U287+Z287</f>
        <v>97.152000000000001</v>
      </c>
    </row>
    <row r="288" spans="1:28" s="66" customFormat="1">
      <c r="A288" s="8"/>
      <c r="B288" s="183" t="s">
        <v>188</v>
      </c>
      <c r="C288" s="184">
        <v>17</v>
      </c>
      <c r="D288" s="185">
        <f>C288*12*0.16</f>
        <v>32.64</v>
      </c>
      <c r="E288" s="184">
        <f t="shared" ref="E288:E296" si="368">C288</f>
        <v>17</v>
      </c>
      <c r="F288" s="185">
        <f t="shared" ref="F288:F296" si="369">D288</f>
        <v>32.64</v>
      </c>
      <c r="G288" s="8">
        <f t="shared" si="364"/>
        <v>100</v>
      </c>
      <c r="H288" s="18">
        <f t="shared" si="364"/>
        <v>100</v>
      </c>
      <c r="I288" s="183"/>
      <c r="J288" s="187"/>
      <c r="K288" s="183"/>
      <c r="L288" s="185"/>
      <c r="M288" s="183"/>
      <c r="N288" s="185"/>
      <c r="O288" s="188">
        <v>0.17599999999999999</v>
      </c>
      <c r="P288" s="282">
        <v>23</v>
      </c>
      <c r="Q288" s="18">
        <f>O288*P288*12</f>
        <v>48.576000000000001</v>
      </c>
      <c r="R288" s="92">
        <f t="shared" si="365"/>
        <v>23</v>
      </c>
      <c r="S288" s="18">
        <f t="shared" si="366"/>
        <v>48.576000000000001</v>
      </c>
      <c r="T288" s="183"/>
      <c r="U288" s="185"/>
      <c r="V288" s="183"/>
      <c r="W288" s="185"/>
      <c r="X288" s="188">
        <v>0.17599999999999999</v>
      </c>
      <c r="Y288" s="333">
        <v>23</v>
      </c>
      <c r="Z288" s="18">
        <f t="shared" ref="Z288:Z290" si="370">X288*Y288*12</f>
        <v>48.576000000000001</v>
      </c>
      <c r="AA288" s="14">
        <f t="shared" ref="AA288:AA290" si="371">Y288</f>
        <v>23</v>
      </c>
      <c r="AB288" s="18">
        <f t="shared" ref="AB288:AB290" si="372">U288+Z288</f>
        <v>48.576000000000001</v>
      </c>
    </row>
    <row r="289" spans="1:28" s="66" customFormat="1">
      <c r="A289" s="8"/>
      <c r="B289" s="183" t="s">
        <v>189</v>
      </c>
      <c r="C289" s="184">
        <v>17</v>
      </c>
      <c r="D289" s="185">
        <f>C289*12*0.16</f>
        <v>32.64</v>
      </c>
      <c r="E289" s="184">
        <f t="shared" si="368"/>
        <v>17</v>
      </c>
      <c r="F289" s="185">
        <f t="shared" si="369"/>
        <v>32.64</v>
      </c>
      <c r="G289" s="8">
        <f t="shared" si="364"/>
        <v>100</v>
      </c>
      <c r="H289" s="18">
        <f t="shared" si="364"/>
        <v>100</v>
      </c>
      <c r="I289" s="183"/>
      <c r="J289" s="187"/>
      <c r="K289" s="183"/>
      <c r="L289" s="185"/>
      <c r="M289" s="183"/>
      <c r="N289" s="185"/>
      <c r="O289" s="188">
        <v>0.17599999999999999</v>
      </c>
      <c r="P289" s="282">
        <f>P288</f>
        <v>23</v>
      </c>
      <c r="Q289" s="18">
        <f>O289*P289*12</f>
        <v>48.576000000000001</v>
      </c>
      <c r="R289" s="92">
        <f t="shared" si="365"/>
        <v>23</v>
      </c>
      <c r="S289" s="18">
        <f t="shared" si="366"/>
        <v>48.576000000000001</v>
      </c>
      <c r="T289" s="183"/>
      <c r="U289" s="185"/>
      <c r="V289" s="183"/>
      <c r="W289" s="185"/>
      <c r="X289" s="188">
        <v>0.17599999999999999</v>
      </c>
      <c r="Y289" s="333">
        <v>23</v>
      </c>
      <c r="Z289" s="18">
        <f t="shared" si="370"/>
        <v>48.576000000000001</v>
      </c>
      <c r="AA289" s="14">
        <f t="shared" si="371"/>
        <v>23</v>
      </c>
      <c r="AB289" s="18">
        <f t="shared" si="372"/>
        <v>48.576000000000001</v>
      </c>
    </row>
    <row r="290" spans="1:28" s="66" customFormat="1">
      <c r="A290" s="8"/>
      <c r="B290" s="183" t="s">
        <v>340</v>
      </c>
      <c r="C290" s="184"/>
      <c r="D290" s="185"/>
      <c r="E290" s="184">
        <f t="shared" si="368"/>
        <v>0</v>
      </c>
      <c r="F290" s="185">
        <f t="shared" si="369"/>
        <v>0</v>
      </c>
      <c r="G290" s="8" t="e">
        <f t="shared" si="364"/>
        <v>#DIV/0!</v>
      </c>
      <c r="H290" s="18" t="e">
        <f t="shared" si="364"/>
        <v>#DIV/0!</v>
      </c>
      <c r="I290" s="183"/>
      <c r="J290" s="187"/>
      <c r="K290" s="183"/>
      <c r="L290" s="185"/>
      <c r="M290" s="183"/>
      <c r="N290" s="185"/>
      <c r="O290" s="188">
        <v>0.12</v>
      </c>
      <c r="P290" s="282">
        <f>P289</f>
        <v>23</v>
      </c>
      <c r="Q290" s="18">
        <f>O290*P290*12</f>
        <v>33.119999999999997</v>
      </c>
      <c r="R290" s="92">
        <f t="shared" si="365"/>
        <v>23</v>
      </c>
      <c r="S290" s="18">
        <f t="shared" si="366"/>
        <v>33.119999999999997</v>
      </c>
      <c r="T290" s="183"/>
      <c r="U290" s="185"/>
      <c r="V290" s="183"/>
      <c r="W290" s="185"/>
      <c r="X290" s="188">
        <v>0.12</v>
      </c>
      <c r="Y290" s="333">
        <v>0</v>
      </c>
      <c r="Z290" s="18">
        <f t="shared" si="370"/>
        <v>0</v>
      </c>
      <c r="AA290" s="14">
        <f t="shared" si="371"/>
        <v>0</v>
      </c>
      <c r="AB290" s="18">
        <f t="shared" si="372"/>
        <v>0</v>
      </c>
    </row>
    <row r="291" spans="1:28" s="66" customFormat="1">
      <c r="A291" s="8">
        <v>12.02</v>
      </c>
      <c r="B291" s="183" t="s">
        <v>190</v>
      </c>
      <c r="C291" s="184"/>
      <c r="D291" s="185"/>
      <c r="E291" s="184">
        <f t="shared" si="368"/>
        <v>0</v>
      </c>
      <c r="F291" s="185">
        <f t="shared" si="369"/>
        <v>0</v>
      </c>
      <c r="G291" s="8" t="e">
        <f t="shared" si="364"/>
        <v>#DIV/0!</v>
      </c>
      <c r="H291" s="18" t="e">
        <f t="shared" si="364"/>
        <v>#DIV/0!</v>
      </c>
      <c r="I291" s="183"/>
      <c r="J291" s="187"/>
      <c r="K291" s="183"/>
      <c r="L291" s="185"/>
      <c r="M291" s="183"/>
      <c r="N291" s="185"/>
      <c r="O291" s="188">
        <v>1</v>
      </c>
      <c r="P291" s="282">
        <v>6</v>
      </c>
      <c r="Q291" s="18">
        <f>O291*P291</f>
        <v>6</v>
      </c>
      <c r="R291" s="92">
        <f t="shared" si="365"/>
        <v>6</v>
      </c>
      <c r="S291" s="18">
        <f t="shared" si="366"/>
        <v>6</v>
      </c>
      <c r="T291" s="183"/>
      <c r="U291" s="185"/>
      <c r="V291" s="183"/>
      <c r="W291" s="185"/>
      <c r="X291" s="188">
        <v>1</v>
      </c>
      <c r="Y291" s="333"/>
      <c r="Z291" s="18">
        <f t="shared" ref="Z291:Z296" si="373">X291*Y291</f>
        <v>0</v>
      </c>
      <c r="AA291" s="14">
        <f t="shared" ref="AA291:AA296" si="374">Y291</f>
        <v>0</v>
      </c>
      <c r="AB291" s="18">
        <f t="shared" ref="AB291:AB296" si="375">U291+Z291</f>
        <v>0</v>
      </c>
    </row>
    <row r="292" spans="1:28" s="66" customFormat="1" ht="31.5">
      <c r="A292" s="8">
        <f>+A291+0.01</f>
        <v>12.03</v>
      </c>
      <c r="B292" s="183" t="s">
        <v>191</v>
      </c>
      <c r="C292" s="184"/>
      <c r="D292" s="185"/>
      <c r="E292" s="184">
        <f t="shared" si="368"/>
        <v>0</v>
      </c>
      <c r="F292" s="185">
        <f t="shared" si="369"/>
        <v>0</v>
      </c>
      <c r="G292" s="8" t="e">
        <f t="shared" si="364"/>
        <v>#DIV/0!</v>
      </c>
      <c r="H292" s="18" t="e">
        <f t="shared" si="364"/>
        <v>#DIV/0!</v>
      </c>
      <c r="I292" s="183"/>
      <c r="J292" s="187"/>
      <c r="K292" s="183"/>
      <c r="L292" s="185"/>
      <c r="M292" s="183"/>
      <c r="N292" s="185"/>
      <c r="O292" s="188">
        <v>1</v>
      </c>
      <c r="P292" s="282">
        <v>17</v>
      </c>
      <c r="Q292" s="18">
        <f>O292*P292</f>
        <v>17</v>
      </c>
      <c r="R292" s="92">
        <f t="shared" si="365"/>
        <v>17</v>
      </c>
      <c r="S292" s="18">
        <f t="shared" si="366"/>
        <v>17</v>
      </c>
      <c r="T292" s="183"/>
      <c r="U292" s="185"/>
      <c r="V292" s="183"/>
      <c r="W292" s="185"/>
      <c r="X292" s="188">
        <v>1</v>
      </c>
      <c r="Y292" s="333"/>
      <c r="Z292" s="18">
        <f t="shared" si="373"/>
        <v>0</v>
      </c>
      <c r="AA292" s="14">
        <f t="shared" si="374"/>
        <v>0</v>
      </c>
      <c r="AB292" s="18">
        <f t="shared" si="375"/>
        <v>0</v>
      </c>
    </row>
    <row r="293" spans="1:28" s="66" customFormat="1">
      <c r="A293" s="8">
        <f>+A292+0.01</f>
        <v>12.04</v>
      </c>
      <c r="B293" s="16" t="s">
        <v>192</v>
      </c>
      <c r="C293" s="17">
        <v>17</v>
      </c>
      <c r="D293" s="185">
        <f>C293*0.5</f>
        <v>8.5</v>
      </c>
      <c r="E293" s="184">
        <f t="shared" si="368"/>
        <v>17</v>
      </c>
      <c r="F293" s="185">
        <f t="shared" si="369"/>
        <v>8.5</v>
      </c>
      <c r="G293" s="8">
        <f t="shared" si="364"/>
        <v>100</v>
      </c>
      <c r="H293" s="18">
        <f t="shared" si="364"/>
        <v>100</v>
      </c>
      <c r="I293" s="16"/>
      <c r="J293" s="20"/>
      <c r="K293" s="16"/>
      <c r="L293" s="18"/>
      <c r="M293" s="16"/>
      <c r="N293" s="18"/>
      <c r="O293" s="21">
        <v>0.5</v>
      </c>
      <c r="P293" s="92">
        <f>P288</f>
        <v>23</v>
      </c>
      <c r="Q293" s="18">
        <f t="shared" ref="Q293:Q296" si="376">O293*P293</f>
        <v>11.5</v>
      </c>
      <c r="R293" s="92">
        <f t="shared" ref="R293:R296" si="377">P293</f>
        <v>23</v>
      </c>
      <c r="S293" s="18">
        <f t="shared" ref="S293:S296" si="378">L293+Q293</f>
        <v>11.5</v>
      </c>
      <c r="T293" s="16"/>
      <c r="U293" s="18"/>
      <c r="V293" s="16"/>
      <c r="W293" s="18"/>
      <c r="X293" s="21">
        <v>0.5</v>
      </c>
      <c r="Y293" s="14">
        <v>23</v>
      </c>
      <c r="Z293" s="18">
        <f t="shared" si="373"/>
        <v>11.5</v>
      </c>
      <c r="AA293" s="14">
        <f t="shared" si="374"/>
        <v>23</v>
      </c>
      <c r="AB293" s="18">
        <f t="shared" si="375"/>
        <v>11.5</v>
      </c>
    </row>
    <row r="294" spans="1:28" s="66" customFormat="1">
      <c r="A294" s="8">
        <f>+A293+0.01</f>
        <v>12.049999999999999</v>
      </c>
      <c r="B294" s="183" t="s">
        <v>193</v>
      </c>
      <c r="C294" s="184">
        <v>17</v>
      </c>
      <c r="D294" s="185">
        <f>C294*0.3</f>
        <v>5.0999999999999996</v>
      </c>
      <c r="E294" s="184">
        <f t="shared" si="368"/>
        <v>17</v>
      </c>
      <c r="F294" s="185">
        <f t="shared" si="369"/>
        <v>5.0999999999999996</v>
      </c>
      <c r="G294" s="8">
        <f t="shared" si="364"/>
        <v>100</v>
      </c>
      <c r="H294" s="18">
        <f t="shared" si="364"/>
        <v>100</v>
      </c>
      <c r="I294" s="183"/>
      <c r="J294" s="187"/>
      <c r="K294" s="183"/>
      <c r="L294" s="185"/>
      <c r="M294" s="183"/>
      <c r="N294" s="185"/>
      <c r="O294" s="188">
        <v>0.3</v>
      </c>
      <c r="P294" s="282">
        <f>P288</f>
        <v>23</v>
      </c>
      <c r="Q294" s="18">
        <f t="shared" si="376"/>
        <v>6.8999999999999995</v>
      </c>
      <c r="R294" s="92">
        <f t="shared" si="377"/>
        <v>23</v>
      </c>
      <c r="S294" s="18">
        <f t="shared" si="378"/>
        <v>6.8999999999999995</v>
      </c>
      <c r="T294" s="183"/>
      <c r="U294" s="185"/>
      <c r="V294" s="183"/>
      <c r="W294" s="185"/>
      <c r="X294" s="188">
        <v>0.3</v>
      </c>
      <c r="Y294" s="333">
        <v>23</v>
      </c>
      <c r="Z294" s="18">
        <f t="shared" si="373"/>
        <v>6.8999999999999995</v>
      </c>
      <c r="AA294" s="14">
        <f t="shared" si="374"/>
        <v>23</v>
      </c>
      <c r="AB294" s="18">
        <f t="shared" si="375"/>
        <v>6.8999999999999995</v>
      </c>
    </row>
    <row r="295" spans="1:28" s="66" customFormat="1">
      <c r="A295" s="8">
        <f>+A294+0.01</f>
        <v>12.059999999999999</v>
      </c>
      <c r="B295" s="183" t="s">
        <v>194</v>
      </c>
      <c r="C295" s="184"/>
      <c r="D295" s="185"/>
      <c r="E295" s="184">
        <f t="shared" si="368"/>
        <v>0</v>
      </c>
      <c r="F295" s="185">
        <f t="shared" si="369"/>
        <v>0</v>
      </c>
      <c r="G295" s="8" t="e">
        <f t="shared" si="364"/>
        <v>#DIV/0!</v>
      </c>
      <c r="H295" s="18" t="e">
        <f t="shared" si="364"/>
        <v>#DIV/0!</v>
      </c>
      <c r="I295" s="183"/>
      <c r="J295" s="187"/>
      <c r="K295" s="183"/>
      <c r="L295" s="185"/>
      <c r="M295" s="183"/>
      <c r="N295" s="185"/>
      <c r="O295" s="188">
        <v>0.1</v>
      </c>
      <c r="P295" s="282">
        <f t="shared" ref="P295:P296" si="379">P289</f>
        <v>23</v>
      </c>
      <c r="Q295" s="18">
        <f t="shared" si="376"/>
        <v>2.3000000000000003</v>
      </c>
      <c r="R295" s="92">
        <f t="shared" si="377"/>
        <v>23</v>
      </c>
      <c r="S295" s="18">
        <f t="shared" si="378"/>
        <v>2.3000000000000003</v>
      </c>
      <c r="T295" s="183"/>
      <c r="U295" s="185"/>
      <c r="V295" s="183"/>
      <c r="W295" s="185"/>
      <c r="X295" s="188">
        <v>0.1</v>
      </c>
      <c r="Y295" s="333"/>
      <c r="Z295" s="18">
        <f t="shared" si="373"/>
        <v>0</v>
      </c>
      <c r="AA295" s="14">
        <f t="shared" si="374"/>
        <v>0</v>
      </c>
      <c r="AB295" s="18">
        <f t="shared" si="375"/>
        <v>0</v>
      </c>
    </row>
    <row r="296" spans="1:28" s="66" customFormat="1">
      <c r="A296" s="8">
        <f>+A295+0.01</f>
        <v>12.069999999999999</v>
      </c>
      <c r="B296" s="22" t="s">
        <v>195</v>
      </c>
      <c r="C296" s="17"/>
      <c r="D296" s="18"/>
      <c r="E296" s="184">
        <f t="shared" si="368"/>
        <v>0</v>
      </c>
      <c r="F296" s="185">
        <f t="shared" si="369"/>
        <v>0</v>
      </c>
      <c r="G296" s="8" t="e">
        <f t="shared" si="364"/>
        <v>#DIV/0!</v>
      </c>
      <c r="H296" s="18" t="e">
        <f t="shared" si="364"/>
        <v>#DIV/0!</v>
      </c>
      <c r="I296" s="22"/>
      <c r="J296" s="23"/>
      <c r="K296" s="22"/>
      <c r="L296" s="18"/>
      <c r="M296" s="22"/>
      <c r="N296" s="18"/>
      <c r="O296" s="21">
        <v>0.1</v>
      </c>
      <c r="P296" s="282">
        <f t="shared" si="379"/>
        <v>23</v>
      </c>
      <c r="Q296" s="18">
        <f t="shared" si="376"/>
        <v>2.3000000000000003</v>
      </c>
      <c r="R296" s="92">
        <f t="shared" si="377"/>
        <v>23</v>
      </c>
      <c r="S296" s="18">
        <f t="shared" si="378"/>
        <v>2.3000000000000003</v>
      </c>
      <c r="T296" s="22"/>
      <c r="U296" s="18"/>
      <c r="V296" s="22"/>
      <c r="W296" s="18"/>
      <c r="X296" s="21">
        <v>0.1</v>
      </c>
      <c r="Y296" s="333"/>
      <c r="Z296" s="18">
        <f t="shared" si="373"/>
        <v>0</v>
      </c>
      <c r="AA296" s="14">
        <f t="shared" si="374"/>
        <v>0</v>
      </c>
      <c r="AB296" s="18">
        <f t="shared" si="375"/>
        <v>0</v>
      </c>
    </row>
    <row r="297" spans="1:28" s="50" customFormat="1">
      <c r="A297" s="46"/>
      <c r="B297" s="82" t="s">
        <v>106</v>
      </c>
      <c r="C297" s="83">
        <f>C293</f>
        <v>17</v>
      </c>
      <c r="D297" s="84">
        <f>SUM(D287:D296)</f>
        <v>144.16</v>
      </c>
      <c r="E297" s="83">
        <f>E293</f>
        <v>17</v>
      </c>
      <c r="F297" s="84">
        <f>SUM(F287:F296)</f>
        <v>144.16</v>
      </c>
      <c r="G297" s="82"/>
      <c r="H297" s="82"/>
      <c r="I297" s="83">
        <f t="shared" ref="I297" si="380">I293</f>
        <v>0</v>
      </c>
      <c r="J297" s="84">
        <f t="shared" ref="J297" si="381">SUM(J287:J296)</f>
        <v>0</v>
      </c>
      <c r="K297" s="83">
        <f t="shared" ref="K297" si="382">K293</f>
        <v>0</v>
      </c>
      <c r="L297" s="84">
        <f t="shared" ref="L297" si="383">SUM(L287:L296)</f>
        <v>0</v>
      </c>
      <c r="M297" s="82">
        <f t="shared" ref="M297:N297" si="384">SUM(M286:M296)</f>
        <v>0</v>
      </c>
      <c r="N297" s="84">
        <f t="shared" si="384"/>
        <v>0</v>
      </c>
      <c r="O297" s="88"/>
      <c r="P297" s="276">
        <f t="shared" ref="P297" si="385">P293</f>
        <v>23</v>
      </c>
      <c r="Q297" s="84">
        <f t="shared" ref="Q297" si="386">SUM(Q287:Q296)</f>
        <v>273.42399999999998</v>
      </c>
      <c r="R297" s="276">
        <f t="shared" ref="R297" si="387">R293</f>
        <v>23</v>
      </c>
      <c r="S297" s="84">
        <f t="shared" ref="S297" si="388">SUM(S287:S296)</f>
        <v>273.42399999999998</v>
      </c>
      <c r="T297" s="83">
        <f>T293</f>
        <v>0</v>
      </c>
      <c r="U297" s="84">
        <f>SUM(U287:U296)</f>
        <v>0</v>
      </c>
      <c r="V297" s="82">
        <f t="shared" ref="V297:W297" si="389">SUM(V286:V296)</f>
        <v>0</v>
      </c>
      <c r="W297" s="84">
        <f t="shared" si="389"/>
        <v>0</v>
      </c>
      <c r="X297" s="88"/>
      <c r="Y297" s="276">
        <f t="shared" ref="Y297" si="390">Y293</f>
        <v>23</v>
      </c>
      <c r="Z297" s="84">
        <f t="shared" ref="Z297" si="391">SUM(Z287:Z296)</f>
        <v>212.70400000000001</v>
      </c>
      <c r="AA297" s="276">
        <f t="shared" ref="AA297" si="392">AA293</f>
        <v>23</v>
      </c>
      <c r="AB297" s="84">
        <f t="shared" ref="AB297" si="393">SUM(AB287:AB296)</f>
        <v>212.70400000000001</v>
      </c>
    </row>
    <row r="298" spans="1:28" s="66" customFormat="1" ht="31.5">
      <c r="A298" s="14">
        <v>13</v>
      </c>
      <c r="B298" s="9" t="s">
        <v>196</v>
      </c>
      <c r="C298" s="10"/>
      <c r="D298" s="11"/>
      <c r="E298" s="10"/>
      <c r="F298" s="11"/>
      <c r="G298" s="9"/>
      <c r="H298" s="9"/>
      <c r="I298" s="9"/>
      <c r="J298" s="12"/>
      <c r="K298" s="9"/>
      <c r="L298" s="11"/>
      <c r="M298" s="9"/>
      <c r="N298" s="11"/>
      <c r="O298" s="13"/>
      <c r="P298" s="315"/>
      <c r="Q298" s="11"/>
      <c r="R298" s="315"/>
      <c r="S298" s="11"/>
      <c r="T298" s="9"/>
      <c r="U298" s="11"/>
      <c r="V298" s="9"/>
      <c r="W298" s="11"/>
      <c r="X298" s="13"/>
      <c r="Y298" s="199"/>
      <c r="Z298" s="11"/>
      <c r="AA298" s="199"/>
      <c r="AB298" s="11"/>
    </row>
    <row r="299" spans="1:28" s="66" customFormat="1" ht="31.5">
      <c r="A299" s="8">
        <v>13.01</v>
      </c>
      <c r="B299" s="16" t="s">
        <v>197</v>
      </c>
      <c r="C299" s="17">
        <v>94</v>
      </c>
      <c r="D299" s="18">
        <f>C299*0.162*12</f>
        <v>182.73599999999999</v>
      </c>
      <c r="E299" s="17">
        <f>C299</f>
        <v>94</v>
      </c>
      <c r="F299" s="18">
        <f>D299</f>
        <v>182.73599999999999</v>
      </c>
      <c r="G299" s="8">
        <f t="shared" ref="G299:H305" si="394">E299/C299*100</f>
        <v>100</v>
      </c>
      <c r="H299" s="18">
        <f t="shared" si="394"/>
        <v>100</v>
      </c>
      <c r="I299" s="16"/>
      <c r="J299" s="20"/>
      <c r="K299" s="16"/>
      <c r="L299" s="18"/>
      <c r="M299" s="16"/>
      <c r="N299" s="18"/>
      <c r="O299" s="21">
        <v>0.1782</v>
      </c>
      <c r="P299" s="92">
        <v>90</v>
      </c>
      <c r="Q299" s="18">
        <f>O299*P299*12</f>
        <v>192.45600000000002</v>
      </c>
      <c r="R299" s="92">
        <f>P299</f>
        <v>90</v>
      </c>
      <c r="S299" s="18">
        <f>L299+Q299</f>
        <v>192.45600000000002</v>
      </c>
      <c r="T299" s="16"/>
      <c r="U299" s="18"/>
      <c r="V299" s="16"/>
      <c r="W299" s="18"/>
      <c r="X299" s="21">
        <v>0.1782</v>
      </c>
      <c r="Y299" s="14">
        <v>94</v>
      </c>
      <c r="Z299" s="18">
        <f>X299*Y299*12</f>
        <v>201.00959999999998</v>
      </c>
      <c r="AA299" s="14">
        <f>Y299</f>
        <v>94</v>
      </c>
      <c r="AB299" s="18">
        <f>U299+Z299</f>
        <v>201.00959999999998</v>
      </c>
    </row>
    <row r="300" spans="1:28" s="66" customFormat="1">
      <c r="A300" s="8">
        <f t="shared" ref="A300:A305" si="395">+A299+0.01</f>
        <v>13.02</v>
      </c>
      <c r="B300" s="183" t="s">
        <v>190</v>
      </c>
      <c r="C300" s="184"/>
      <c r="D300" s="185"/>
      <c r="E300" s="17"/>
      <c r="F300" s="18"/>
      <c r="G300" s="8" t="e">
        <f t="shared" si="394"/>
        <v>#DIV/0!</v>
      </c>
      <c r="H300" s="18" t="e">
        <f t="shared" si="394"/>
        <v>#DIV/0!</v>
      </c>
      <c r="I300" s="183"/>
      <c r="J300" s="187"/>
      <c r="K300" s="183"/>
      <c r="L300" s="185"/>
      <c r="M300" s="183"/>
      <c r="N300" s="185"/>
      <c r="O300" s="188">
        <v>0.1</v>
      </c>
      <c r="P300" s="282"/>
      <c r="Q300" s="18"/>
      <c r="R300" s="92">
        <f t="shared" ref="R300:R305" si="396">P300</f>
        <v>0</v>
      </c>
      <c r="S300" s="18">
        <f t="shared" ref="S300" si="397">Q300</f>
        <v>0</v>
      </c>
      <c r="T300" s="183"/>
      <c r="U300" s="185"/>
      <c r="V300" s="183"/>
      <c r="W300" s="185"/>
      <c r="X300" s="188">
        <v>0.1</v>
      </c>
      <c r="Y300" s="333"/>
      <c r="Z300" s="18"/>
      <c r="AA300" s="14">
        <f t="shared" ref="AA300:AA305" si="398">Y300</f>
        <v>0</v>
      </c>
      <c r="AB300" s="18">
        <f t="shared" ref="AB300" si="399">Z300</f>
        <v>0</v>
      </c>
    </row>
    <row r="301" spans="1:28" s="66" customFormat="1" ht="31.5">
      <c r="A301" s="8">
        <f t="shared" si="395"/>
        <v>13.03</v>
      </c>
      <c r="B301" s="183" t="s">
        <v>191</v>
      </c>
      <c r="C301" s="184"/>
      <c r="D301" s="185"/>
      <c r="E301" s="17"/>
      <c r="F301" s="18"/>
      <c r="G301" s="8" t="e">
        <f t="shared" si="394"/>
        <v>#DIV/0!</v>
      </c>
      <c r="H301" s="18" t="e">
        <f t="shared" si="394"/>
        <v>#DIV/0!</v>
      </c>
      <c r="I301" s="183"/>
      <c r="J301" s="187"/>
      <c r="K301" s="183"/>
      <c r="L301" s="185"/>
      <c r="M301" s="183"/>
      <c r="N301" s="185"/>
      <c r="O301" s="188">
        <v>0.1</v>
      </c>
      <c r="P301" s="282">
        <f>P299</f>
        <v>90</v>
      </c>
      <c r="Q301" s="18">
        <f t="shared" ref="Q301:Q305" si="400">O301*P301</f>
        <v>9</v>
      </c>
      <c r="R301" s="92">
        <f t="shared" si="396"/>
        <v>90</v>
      </c>
      <c r="S301" s="18">
        <f t="shared" ref="S301:S305" si="401">L301+Q301</f>
        <v>9</v>
      </c>
      <c r="T301" s="183"/>
      <c r="U301" s="185"/>
      <c r="V301" s="183"/>
      <c r="W301" s="185"/>
      <c r="X301" s="188">
        <v>0.1</v>
      </c>
      <c r="Y301" s="333"/>
      <c r="Z301" s="18">
        <f t="shared" ref="Z301:Z305" si="402">X301*Y301</f>
        <v>0</v>
      </c>
      <c r="AA301" s="14">
        <f t="shared" si="398"/>
        <v>0</v>
      </c>
      <c r="AB301" s="18">
        <f t="shared" ref="AB301:AB305" si="403">U301+Z301</f>
        <v>0</v>
      </c>
    </row>
    <row r="302" spans="1:28" s="66" customFormat="1">
      <c r="A302" s="8">
        <f t="shared" si="395"/>
        <v>13.04</v>
      </c>
      <c r="B302" s="16" t="s">
        <v>192</v>
      </c>
      <c r="C302" s="17">
        <f>C299</f>
        <v>94</v>
      </c>
      <c r="D302" s="18">
        <f>C302*0.1</f>
        <v>9.4</v>
      </c>
      <c r="E302" s="17">
        <f>C302</f>
        <v>94</v>
      </c>
      <c r="F302" s="18">
        <f>D302</f>
        <v>9.4</v>
      </c>
      <c r="G302" s="8">
        <f t="shared" si="394"/>
        <v>100</v>
      </c>
      <c r="H302" s="18">
        <f t="shared" si="394"/>
        <v>100</v>
      </c>
      <c r="I302" s="16"/>
      <c r="J302" s="20"/>
      <c r="K302" s="16"/>
      <c r="L302" s="18"/>
      <c r="M302" s="16"/>
      <c r="N302" s="18"/>
      <c r="O302" s="21">
        <v>0.1</v>
      </c>
      <c r="P302" s="92">
        <f>P299</f>
        <v>90</v>
      </c>
      <c r="Q302" s="18">
        <f t="shared" si="400"/>
        <v>9</v>
      </c>
      <c r="R302" s="92">
        <f t="shared" si="396"/>
        <v>90</v>
      </c>
      <c r="S302" s="18">
        <f t="shared" si="401"/>
        <v>9</v>
      </c>
      <c r="T302" s="16"/>
      <c r="U302" s="18"/>
      <c r="V302" s="16"/>
      <c r="W302" s="18"/>
      <c r="X302" s="21">
        <v>0.1</v>
      </c>
      <c r="Y302" s="14">
        <v>94</v>
      </c>
      <c r="Z302" s="18">
        <f t="shared" si="402"/>
        <v>9.4</v>
      </c>
      <c r="AA302" s="14">
        <f t="shared" si="398"/>
        <v>94</v>
      </c>
      <c r="AB302" s="18">
        <f t="shared" si="403"/>
        <v>9.4</v>
      </c>
    </row>
    <row r="303" spans="1:28" s="66" customFormat="1">
      <c r="A303" s="8">
        <f t="shared" si="395"/>
        <v>13.049999999999999</v>
      </c>
      <c r="B303" s="183" t="s">
        <v>198</v>
      </c>
      <c r="C303" s="184">
        <f>C302</f>
        <v>94</v>
      </c>
      <c r="D303" s="185">
        <f>C303*0.12</f>
        <v>11.28</v>
      </c>
      <c r="E303" s="17">
        <f>C303</f>
        <v>94</v>
      </c>
      <c r="F303" s="18">
        <f>D303</f>
        <v>11.28</v>
      </c>
      <c r="G303" s="8">
        <f t="shared" si="394"/>
        <v>100</v>
      </c>
      <c r="H303" s="18">
        <f t="shared" si="394"/>
        <v>100</v>
      </c>
      <c r="I303" s="183"/>
      <c r="J303" s="187"/>
      <c r="K303" s="183"/>
      <c r="L303" s="185"/>
      <c r="M303" s="183"/>
      <c r="N303" s="185"/>
      <c r="O303" s="188">
        <v>0.12</v>
      </c>
      <c r="P303" s="282">
        <f>P302</f>
        <v>90</v>
      </c>
      <c r="Q303" s="18">
        <f t="shared" si="400"/>
        <v>10.799999999999999</v>
      </c>
      <c r="R303" s="92">
        <f t="shared" si="396"/>
        <v>90</v>
      </c>
      <c r="S303" s="18">
        <f t="shared" si="401"/>
        <v>10.799999999999999</v>
      </c>
      <c r="T303" s="183"/>
      <c r="U303" s="185"/>
      <c r="V303" s="183"/>
      <c r="W303" s="185"/>
      <c r="X303" s="188">
        <v>0.12</v>
      </c>
      <c r="Y303" s="333">
        <v>94</v>
      </c>
      <c r="Z303" s="18">
        <f t="shared" si="402"/>
        <v>11.28</v>
      </c>
      <c r="AA303" s="14">
        <f t="shared" si="398"/>
        <v>94</v>
      </c>
      <c r="AB303" s="18">
        <f t="shared" si="403"/>
        <v>11.28</v>
      </c>
    </row>
    <row r="304" spans="1:28" s="66" customFormat="1">
      <c r="A304" s="8">
        <f t="shared" si="395"/>
        <v>13.059999999999999</v>
      </c>
      <c r="B304" s="183" t="s">
        <v>194</v>
      </c>
      <c r="C304" s="184"/>
      <c r="D304" s="185"/>
      <c r="E304" s="17"/>
      <c r="F304" s="18"/>
      <c r="G304" s="8" t="e">
        <f t="shared" si="394"/>
        <v>#DIV/0!</v>
      </c>
      <c r="H304" s="18" t="e">
        <f t="shared" si="394"/>
        <v>#DIV/0!</v>
      </c>
      <c r="I304" s="183"/>
      <c r="J304" s="187"/>
      <c r="K304" s="183"/>
      <c r="L304" s="185"/>
      <c r="M304" s="183"/>
      <c r="N304" s="185"/>
      <c r="O304" s="188">
        <v>0.03</v>
      </c>
      <c r="P304" s="282">
        <f>P303</f>
        <v>90</v>
      </c>
      <c r="Q304" s="18">
        <f t="shared" si="400"/>
        <v>2.6999999999999997</v>
      </c>
      <c r="R304" s="92">
        <f t="shared" si="396"/>
        <v>90</v>
      </c>
      <c r="S304" s="18">
        <f t="shared" si="401"/>
        <v>2.6999999999999997</v>
      </c>
      <c r="T304" s="183"/>
      <c r="U304" s="185"/>
      <c r="V304" s="183"/>
      <c r="W304" s="185"/>
      <c r="X304" s="188">
        <v>0.03</v>
      </c>
      <c r="Y304" s="333"/>
      <c r="Z304" s="18">
        <f t="shared" si="402"/>
        <v>0</v>
      </c>
      <c r="AA304" s="14">
        <f t="shared" si="398"/>
        <v>0</v>
      </c>
      <c r="AB304" s="18">
        <f t="shared" si="403"/>
        <v>0</v>
      </c>
    </row>
    <row r="305" spans="1:28" s="66" customFormat="1">
      <c r="A305" s="8">
        <f t="shared" si="395"/>
        <v>13.069999999999999</v>
      </c>
      <c r="B305" s="22" t="s">
        <v>195</v>
      </c>
      <c r="C305" s="17"/>
      <c r="D305" s="18"/>
      <c r="E305" s="17"/>
      <c r="F305" s="18"/>
      <c r="G305" s="8" t="e">
        <f t="shared" si="394"/>
        <v>#DIV/0!</v>
      </c>
      <c r="H305" s="18" t="e">
        <f t="shared" si="394"/>
        <v>#DIV/0!</v>
      </c>
      <c r="I305" s="22"/>
      <c r="J305" s="23"/>
      <c r="K305" s="22"/>
      <c r="L305" s="18"/>
      <c r="M305" s="22"/>
      <c r="N305" s="18"/>
      <c r="O305" s="21">
        <v>0.02</v>
      </c>
      <c r="P305" s="92">
        <f>P304</f>
        <v>90</v>
      </c>
      <c r="Q305" s="18">
        <f t="shared" si="400"/>
        <v>1.8</v>
      </c>
      <c r="R305" s="92">
        <f t="shared" si="396"/>
        <v>90</v>
      </c>
      <c r="S305" s="18">
        <f t="shared" si="401"/>
        <v>1.8</v>
      </c>
      <c r="T305" s="22"/>
      <c r="U305" s="18"/>
      <c r="V305" s="22"/>
      <c r="W305" s="18"/>
      <c r="X305" s="21">
        <v>0.02</v>
      </c>
      <c r="Y305" s="14"/>
      <c r="Z305" s="18">
        <f t="shared" si="402"/>
        <v>0</v>
      </c>
      <c r="AA305" s="14">
        <f t="shared" si="398"/>
        <v>0</v>
      </c>
      <c r="AB305" s="18">
        <f t="shared" si="403"/>
        <v>0</v>
      </c>
    </row>
    <row r="306" spans="1:28" s="50" customFormat="1">
      <c r="A306" s="46"/>
      <c r="B306" s="82" t="s">
        <v>106</v>
      </c>
      <c r="C306" s="83">
        <f>C302</f>
        <v>94</v>
      </c>
      <c r="D306" s="84">
        <f>SUM(D299:D305)</f>
        <v>203.416</v>
      </c>
      <c r="E306" s="83"/>
      <c r="F306" s="84">
        <f>SUM(F299:F305)</f>
        <v>203.416</v>
      </c>
      <c r="G306" s="82"/>
      <c r="H306" s="82"/>
      <c r="I306" s="83"/>
      <c r="J306" s="84">
        <f>SUM(J299:J305)</f>
        <v>0</v>
      </c>
      <c r="K306" s="83"/>
      <c r="L306" s="84">
        <f>SUM(L299:L305)</f>
        <v>0</v>
      </c>
      <c r="M306" s="82">
        <f>SUM(M299:M305)</f>
        <v>0</v>
      </c>
      <c r="N306" s="84">
        <f>SUM(N299:N305)</f>
        <v>0</v>
      </c>
      <c r="O306" s="88"/>
      <c r="P306" s="276">
        <f>P302</f>
        <v>90</v>
      </c>
      <c r="Q306" s="84">
        <f>SUM(Q299:Q305)</f>
        <v>225.75600000000003</v>
      </c>
      <c r="R306" s="276">
        <f>R302</f>
        <v>90</v>
      </c>
      <c r="S306" s="84">
        <f>SUM(S299:S305)</f>
        <v>225.75600000000003</v>
      </c>
      <c r="T306" s="276">
        <f>T302</f>
        <v>0</v>
      </c>
      <c r="U306" s="84">
        <f>SUM(U299:U305)</f>
        <v>0</v>
      </c>
      <c r="V306" s="82">
        <f>SUM(V299:V305)</f>
        <v>0</v>
      </c>
      <c r="W306" s="84">
        <f>SUM(W299:W305)</f>
        <v>0</v>
      </c>
      <c r="X306" s="88"/>
      <c r="Y306" s="276">
        <f>Y302</f>
        <v>94</v>
      </c>
      <c r="Z306" s="84">
        <f>SUM(Z299:Z305)</f>
        <v>221.68959999999998</v>
      </c>
      <c r="AA306" s="276">
        <f>AA302</f>
        <v>94</v>
      </c>
      <c r="AB306" s="84">
        <f>SUM(AB299:AB305)</f>
        <v>221.68959999999998</v>
      </c>
    </row>
    <row r="307" spans="1:28" s="66" customFormat="1" ht="31.5">
      <c r="A307" s="14">
        <v>14</v>
      </c>
      <c r="B307" s="9" t="s">
        <v>199</v>
      </c>
      <c r="C307" s="10"/>
      <c r="D307" s="11"/>
      <c r="E307" s="10"/>
      <c r="F307" s="11"/>
      <c r="G307" s="9"/>
      <c r="H307" s="9"/>
      <c r="I307" s="9"/>
      <c r="J307" s="12"/>
      <c r="K307" s="9"/>
      <c r="L307" s="11"/>
      <c r="M307" s="9"/>
      <c r="N307" s="11"/>
      <c r="O307" s="13"/>
      <c r="P307" s="315"/>
      <c r="Q307" s="11"/>
      <c r="R307" s="315"/>
      <c r="S307" s="11"/>
      <c r="T307" s="9"/>
      <c r="U307" s="11"/>
      <c r="V307" s="9"/>
      <c r="W307" s="11"/>
      <c r="X307" s="13"/>
      <c r="Y307" s="199"/>
      <c r="Z307" s="11"/>
      <c r="AA307" s="199"/>
      <c r="AB307" s="11"/>
    </row>
    <row r="308" spans="1:28" s="66" customFormat="1" ht="47.25">
      <c r="A308" s="8">
        <v>14.01</v>
      </c>
      <c r="B308" s="16" t="s">
        <v>200</v>
      </c>
      <c r="C308" s="17"/>
      <c r="D308" s="18"/>
      <c r="E308" s="19"/>
      <c r="F308" s="18"/>
      <c r="G308" s="8" t="e">
        <f t="shared" ref="G308:H310" si="404">E308/C308*100</f>
        <v>#DIV/0!</v>
      </c>
      <c r="H308" s="18" t="e">
        <f t="shared" si="404"/>
        <v>#DIV/0!</v>
      </c>
      <c r="I308" s="16"/>
      <c r="J308" s="20"/>
      <c r="K308" s="16"/>
      <c r="L308" s="18"/>
      <c r="M308" s="16"/>
      <c r="N308" s="18"/>
      <c r="O308" s="21"/>
      <c r="P308" s="92"/>
      <c r="Q308" s="18"/>
      <c r="R308" s="92"/>
      <c r="S308" s="18"/>
      <c r="T308" s="16"/>
      <c r="U308" s="18"/>
      <c r="V308" s="16"/>
      <c r="W308" s="18"/>
      <c r="X308" s="21"/>
      <c r="Y308" s="14"/>
      <c r="Z308" s="18"/>
      <c r="AA308" s="14"/>
      <c r="AB308" s="18"/>
    </row>
    <row r="309" spans="1:28" s="132" customFormat="1">
      <c r="A309" s="126"/>
      <c r="B309" s="127" t="s">
        <v>201</v>
      </c>
      <c r="C309" s="128"/>
      <c r="D309" s="129"/>
      <c r="E309" s="189"/>
      <c r="F309" s="129"/>
      <c r="G309" s="8" t="e">
        <f t="shared" si="404"/>
        <v>#DIV/0!</v>
      </c>
      <c r="H309" s="18" t="e">
        <f t="shared" si="404"/>
        <v>#DIV/0!</v>
      </c>
      <c r="I309" s="127"/>
      <c r="J309" s="130"/>
      <c r="K309" s="127"/>
      <c r="L309" s="129"/>
      <c r="M309" s="127"/>
      <c r="N309" s="129"/>
      <c r="O309" s="131"/>
      <c r="P309" s="277"/>
      <c r="Q309" s="129"/>
      <c r="R309" s="92"/>
      <c r="S309" s="18"/>
      <c r="T309" s="127"/>
      <c r="U309" s="129"/>
      <c r="V309" s="127"/>
      <c r="W309" s="129"/>
      <c r="X309" s="131"/>
      <c r="Y309" s="108"/>
      <c r="Z309" s="129"/>
      <c r="AA309" s="14">
        <f t="shared" ref="AA309:AA310" si="405">Y309</f>
        <v>0</v>
      </c>
      <c r="AB309" s="18">
        <f t="shared" ref="AB309:AB310" si="406">U309+Z309</f>
        <v>0</v>
      </c>
    </row>
    <row r="310" spans="1:28" s="132" customFormat="1">
      <c r="A310" s="126"/>
      <c r="B310" s="127" t="s">
        <v>202</v>
      </c>
      <c r="C310" s="128"/>
      <c r="D310" s="129">
        <v>25</v>
      </c>
      <c r="E310" s="189"/>
      <c r="F310" s="129"/>
      <c r="G310" s="8" t="e">
        <f t="shared" si="404"/>
        <v>#DIV/0!</v>
      </c>
      <c r="H310" s="18">
        <f t="shared" si="404"/>
        <v>0</v>
      </c>
      <c r="I310" s="127"/>
      <c r="J310" s="130"/>
      <c r="K310" s="127"/>
      <c r="L310" s="129"/>
      <c r="M310" s="127"/>
      <c r="N310" s="129"/>
      <c r="O310" s="131"/>
      <c r="P310" s="277"/>
      <c r="Q310" s="129">
        <v>50</v>
      </c>
      <c r="R310" s="92"/>
      <c r="S310" s="18">
        <f>Q310</f>
        <v>50</v>
      </c>
      <c r="T310" s="127"/>
      <c r="U310" s="129"/>
      <c r="V310" s="127"/>
      <c r="W310" s="129"/>
      <c r="X310" s="131"/>
      <c r="Y310" s="108"/>
      <c r="Z310" s="129">
        <v>50</v>
      </c>
      <c r="AA310" s="14">
        <f t="shared" si="405"/>
        <v>0</v>
      </c>
      <c r="AB310" s="18">
        <f t="shared" si="406"/>
        <v>50</v>
      </c>
    </row>
    <row r="311" spans="1:28" s="50" customFormat="1">
      <c r="A311" s="46"/>
      <c r="B311" s="82" t="s">
        <v>104</v>
      </c>
      <c r="C311" s="83">
        <f>SUM(C309:C310)</f>
        <v>0</v>
      </c>
      <c r="D311" s="84">
        <f>D309+D310</f>
        <v>25</v>
      </c>
      <c r="E311" s="83">
        <f>SUM(E309:E310)</f>
        <v>0</v>
      </c>
      <c r="F311" s="84">
        <f>F309+F310</f>
        <v>0</v>
      </c>
      <c r="G311" s="82"/>
      <c r="H311" s="82"/>
      <c r="I311" s="83">
        <f t="shared" ref="I311" si="407">SUM(I309:I310)</f>
        <v>0</v>
      </c>
      <c r="J311" s="84">
        <f t="shared" ref="J311" si="408">J309+J310</f>
        <v>0</v>
      </c>
      <c r="K311" s="83">
        <f t="shared" ref="K311" si="409">SUM(K309:K310)</f>
        <v>0</v>
      </c>
      <c r="L311" s="84">
        <f t="shared" ref="L311" si="410">L309+L310</f>
        <v>0</v>
      </c>
      <c r="M311" s="82">
        <f t="shared" ref="M311:N311" si="411">SUM(M309:M310)</f>
        <v>0</v>
      </c>
      <c r="N311" s="84">
        <f t="shared" si="411"/>
        <v>0</v>
      </c>
      <c r="O311" s="88"/>
      <c r="P311" s="276">
        <f t="shared" ref="P311" si="412">SUM(P309:P310)</f>
        <v>0</v>
      </c>
      <c r="Q311" s="84">
        <f t="shared" ref="Q311" si="413">Q309+Q310</f>
        <v>50</v>
      </c>
      <c r="R311" s="276">
        <f t="shared" ref="R311" si="414">SUM(R309:R310)</f>
        <v>0</v>
      </c>
      <c r="S311" s="84">
        <f t="shared" ref="S311" si="415">S309+S310</f>
        <v>50</v>
      </c>
      <c r="T311" s="83">
        <f>SUM(T309:T310)</f>
        <v>0</v>
      </c>
      <c r="U311" s="84">
        <f>U309+U310</f>
        <v>0</v>
      </c>
      <c r="V311" s="82">
        <f t="shared" ref="V311:W311" si="416">SUM(V309:V310)</f>
        <v>0</v>
      </c>
      <c r="W311" s="84">
        <f t="shared" si="416"/>
        <v>0</v>
      </c>
      <c r="X311" s="88"/>
      <c r="Y311" s="276">
        <f>SUM(Y309:Y310)</f>
        <v>0</v>
      </c>
      <c r="Z311" s="84">
        <f>Z309+Z310</f>
        <v>50</v>
      </c>
      <c r="AA311" s="276">
        <f>SUM(AA309:AA310)</f>
        <v>0</v>
      </c>
      <c r="AB311" s="84">
        <f>AB309+AB310</f>
        <v>50</v>
      </c>
    </row>
    <row r="312" spans="1:28" s="66" customFormat="1">
      <c r="A312" s="14">
        <v>15</v>
      </c>
      <c r="B312" s="9" t="s">
        <v>203</v>
      </c>
      <c r="C312" s="10"/>
      <c r="D312" s="11"/>
      <c r="E312" s="10"/>
      <c r="F312" s="11"/>
      <c r="G312" s="9"/>
      <c r="H312" s="9"/>
      <c r="I312" s="9"/>
      <c r="J312" s="12"/>
      <c r="K312" s="9"/>
      <c r="L312" s="11"/>
      <c r="M312" s="9"/>
      <c r="N312" s="11"/>
      <c r="O312" s="13"/>
      <c r="P312" s="315"/>
      <c r="Q312" s="11"/>
      <c r="R312" s="315"/>
      <c r="S312" s="11"/>
      <c r="T312" s="9"/>
      <c r="U312" s="11"/>
      <c r="V312" s="9"/>
      <c r="W312" s="11"/>
      <c r="X312" s="13"/>
      <c r="Y312" s="199"/>
      <c r="Z312" s="11"/>
      <c r="AA312" s="199"/>
      <c r="AB312" s="11"/>
    </row>
    <row r="313" spans="1:28" s="66" customFormat="1">
      <c r="A313" s="8">
        <v>15.01</v>
      </c>
      <c r="B313" s="16" t="s">
        <v>204</v>
      </c>
      <c r="C313" s="17"/>
      <c r="D313" s="18"/>
      <c r="E313" s="19"/>
      <c r="F313" s="18"/>
      <c r="G313" s="8" t="e">
        <f>E313/C313*100</f>
        <v>#DIV/0!</v>
      </c>
      <c r="H313" s="18" t="e">
        <f>F313/D313*100</f>
        <v>#DIV/0!</v>
      </c>
      <c r="I313" s="16"/>
      <c r="J313" s="20"/>
      <c r="K313" s="16"/>
      <c r="L313" s="18"/>
      <c r="M313" s="16"/>
      <c r="N313" s="18"/>
      <c r="O313" s="21">
        <v>0.03</v>
      </c>
      <c r="P313" s="92"/>
      <c r="Q313" s="18"/>
      <c r="R313" s="92"/>
      <c r="S313" s="18"/>
      <c r="T313" s="16"/>
      <c r="U313" s="18"/>
      <c r="V313" s="16"/>
      <c r="W313" s="18"/>
      <c r="X313" s="21">
        <v>0.03</v>
      </c>
      <c r="Y313" s="14"/>
      <c r="Z313" s="18">
        <f t="shared" ref="Z313:Z314" si="417">X313*Y313</f>
        <v>0</v>
      </c>
      <c r="AA313" s="14">
        <f t="shared" ref="AA313:AA314" si="418">Y313</f>
        <v>0</v>
      </c>
      <c r="AB313" s="18">
        <f t="shared" ref="AB313:AB314" si="419">U313+Z313</f>
        <v>0</v>
      </c>
    </row>
    <row r="314" spans="1:28" s="66" customFormat="1">
      <c r="A314" s="8">
        <v>15.02</v>
      </c>
      <c r="B314" s="16" t="s">
        <v>205</v>
      </c>
      <c r="C314" s="17"/>
      <c r="D314" s="18"/>
      <c r="E314" s="19"/>
      <c r="F314" s="18"/>
      <c r="G314" s="8" t="e">
        <f>E314/C314*100</f>
        <v>#DIV/0!</v>
      </c>
      <c r="H314" s="18" t="e">
        <f>F314/D314*100</f>
        <v>#DIV/0!</v>
      </c>
      <c r="I314" s="16"/>
      <c r="J314" s="20"/>
      <c r="K314" s="16"/>
      <c r="L314" s="18"/>
      <c r="M314" s="16"/>
      <c r="N314" s="18"/>
      <c r="O314" s="21">
        <v>0.1</v>
      </c>
      <c r="P314" s="92"/>
      <c r="Q314" s="18"/>
      <c r="R314" s="92"/>
      <c r="S314" s="18"/>
      <c r="T314" s="16"/>
      <c r="U314" s="18"/>
      <c r="V314" s="16"/>
      <c r="W314" s="18"/>
      <c r="X314" s="21">
        <v>0.1</v>
      </c>
      <c r="Y314" s="14"/>
      <c r="Z314" s="18">
        <f t="shared" si="417"/>
        <v>0</v>
      </c>
      <c r="AA314" s="14">
        <f t="shared" si="418"/>
        <v>0</v>
      </c>
      <c r="AB314" s="18">
        <f t="shared" si="419"/>
        <v>0</v>
      </c>
    </row>
    <row r="315" spans="1:28" s="50" customFormat="1">
      <c r="A315" s="46"/>
      <c r="B315" s="82" t="s">
        <v>104</v>
      </c>
      <c r="C315" s="83">
        <f>C313+C314</f>
        <v>0</v>
      </c>
      <c r="D315" s="84">
        <f>D313+D314</f>
        <v>0</v>
      </c>
      <c r="E315" s="83">
        <f>E313+E314</f>
        <v>0</v>
      </c>
      <c r="F315" s="84">
        <f>F313+F314</f>
        <v>0</v>
      </c>
      <c r="G315" s="82"/>
      <c r="H315" s="82"/>
      <c r="I315" s="83">
        <f t="shared" ref="I315:L315" si="420">I313+I314</f>
        <v>0</v>
      </c>
      <c r="J315" s="84">
        <f t="shared" si="420"/>
        <v>0</v>
      </c>
      <c r="K315" s="83">
        <f t="shared" si="420"/>
        <v>0</v>
      </c>
      <c r="L315" s="84">
        <f t="shared" si="420"/>
        <v>0</v>
      </c>
      <c r="M315" s="82">
        <f t="shared" ref="M315:N315" si="421">SUM(M313:M314)</f>
        <v>0</v>
      </c>
      <c r="N315" s="84">
        <f t="shared" si="421"/>
        <v>0</v>
      </c>
      <c r="O315" s="88"/>
      <c r="P315" s="276">
        <f t="shared" ref="P315:S315" si="422">P313+P314</f>
        <v>0</v>
      </c>
      <c r="Q315" s="84">
        <f t="shared" si="422"/>
        <v>0</v>
      </c>
      <c r="R315" s="276">
        <f t="shared" si="422"/>
        <v>0</v>
      </c>
      <c r="S315" s="84">
        <f t="shared" si="422"/>
        <v>0</v>
      </c>
      <c r="T315" s="83">
        <f>T313+T314</f>
        <v>0</v>
      </c>
      <c r="U315" s="84">
        <f>U313+U314</f>
        <v>0</v>
      </c>
      <c r="V315" s="82">
        <f t="shared" ref="V315:W315" si="423">SUM(V313:V314)</f>
        <v>0</v>
      </c>
      <c r="W315" s="84">
        <f t="shared" si="423"/>
        <v>0</v>
      </c>
      <c r="X315" s="88"/>
      <c r="Y315" s="276">
        <f>Y313+Y314</f>
        <v>0</v>
      </c>
      <c r="Z315" s="84">
        <f>Z313+Z314</f>
        <v>0</v>
      </c>
      <c r="AA315" s="276">
        <f>AA313+AA314</f>
        <v>0</v>
      </c>
      <c r="AB315" s="84">
        <f>AB313+AB314</f>
        <v>0</v>
      </c>
    </row>
    <row r="316" spans="1:28" s="66" customFormat="1">
      <c r="A316" s="91" t="s">
        <v>206</v>
      </c>
      <c r="B316" s="9" t="s">
        <v>207</v>
      </c>
      <c r="C316" s="10"/>
      <c r="D316" s="11"/>
      <c r="E316" s="10"/>
      <c r="F316" s="11"/>
      <c r="G316" s="9"/>
      <c r="H316" s="9"/>
      <c r="I316" s="9"/>
      <c r="J316" s="12"/>
      <c r="K316" s="9"/>
      <c r="L316" s="11"/>
      <c r="M316" s="9"/>
      <c r="N316" s="11"/>
      <c r="O316" s="13"/>
      <c r="P316" s="315"/>
      <c r="Q316" s="11"/>
      <c r="R316" s="315"/>
      <c r="S316" s="11"/>
      <c r="T316" s="9"/>
      <c r="U316" s="11"/>
      <c r="V316" s="9"/>
      <c r="W316" s="11"/>
      <c r="X316" s="13"/>
      <c r="Y316" s="199"/>
      <c r="Z316" s="11"/>
      <c r="AA316" s="199"/>
      <c r="AB316" s="11"/>
    </row>
    <row r="317" spans="1:28" s="66" customFormat="1">
      <c r="A317" s="14">
        <v>16</v>
      </c>
      <c r="B317" s="9" t="s">
        <v>208</v>
      </c>
      <c r="C317" s="10"/>
      <c r="D317" s="11"/>
      <c r="E317" s="10"/>
      <c r="F317" s="11"/>
      <c r="G317" s="9"/>
      <c r="H317" s="9"/>
      <c r="I317" s="9"/>
      <c r="J317" s="12"/>
      <c r="K317" s="9"/>
      <c r="L317" s="11"/>
      <c r="M317" s="9"/>
      <c r="N317" s="11"/>
      <c r="O317" s="13"/>
      <c r="P317" s="315"/>
      <c r="Q317" s="11"/>
      <c r="R317" s="315"/>
      <c r="S317" s="11"/>
      <c r="T317" s="9"/>
      <c r="U317" s="11"/>
      <c r="V317" s="9"/>
      <c r="W317" s="11"/>
      <c r="X317" s="13"/>
      <c r="Y317" s="199"/>
      <c r="Z317" s="11"/>
      <c r="AA317" s="199"/>
      <c r="AB317" s="11"/>
    </row>
    <row r="318" spans="1:28" s="66" customFormat="1">
      <c r="A318" s="8">
        <v>16.010000000000002</v>
      </c>
      <c r="B318" s="16" t="s">
        <v>209</v>
      </c>
      <c r="C318" s="17"/>
      <c r="D318" s="18"/>
      <c r="E318" s="19"/>
      <c r="F318" s="18"/>
      <c r="G318" s="8" t="e">
        <f t="shared" ref="G318:H321" si="424">E318/C318*100</f>
        <v>#DIV/0!</v>
      </c>
      <c r="H318" s="18" t="e">
        <f t="shared" si="424"/>
        <v>#DIV/0!</v>
      </c>
      <c r="I318" s="16"/>
      <c r="J318" s="20"/>
      <c r="K318" s="16"/>
      <c r="L318" s="18"/>
      <c r="M318" s="16"/>
      <c r="N318" s="18"/>
      <c r="O318" s="21"/>
      <c r="P318" s="92"/>
      <c r="Q318" s="18"/>
      <c r="R318" s="92"/>
      <c r="S318" s="18"/>
      <c r="T318" s="16"/>
      <c r="U318" s="18"/>
      <c r="V318" s="16"/>
      <c r="W318" s="18"/>
      <c r="X318" s="21"/>
      <c r="Y318" s="14"/>
      <c r="Z318" s="18"/>
      <c r="AA318" s="14"/>
      <c r="AB318" s="18"/>
    </row>
    <row r="319" spans="1:28" s="132" customFormat="1">
      <c r="A319" s="126"/>
      <c r="B319" s="127" t="s">
        <v>124</v>
      </c>
      <c r="C319" s="128"/>
      <c r="D319" s="129"/>
      <c r="E319" s="189"/>
      <c r="F319" s="129"/>
      <c r="G319" s="8" t="e">
        <f t="shared" si="424"/>
        <v>#DIV/0!</v>
      </c>
      <c r="H319" s="18" t="e">
        <f t="shared" si="424"/>
        <v>#DIV/0!</v>
      </c>
      <c r="I319" s="127"/>
      <c r="J319" s="130"/>
      <c r="K319" s="127"/>
      <c r="L319" s="129"/>
      <c r="M319" s="127"/>
      <c r="N319" s="129"/>
      <c r="O319" s="131">
        <v>5.0000000000000001E-3</v>
      </c>
      <c r="P319" s="277">
        <v>1382</v>
      </c>
      <c r="Q319" s="18">
        <f>O319*P319</f>
        <v>6.91</v>
      </c>
      <c r="R319" s="92">
        <f>P319</f>
        <v>1382</v>
      </c>
      <c r="S319" s="18">
        <f>L319+Q319</f>
        <v>6.91</v>
      </c>
      <c r="T319" s="127"/>
      <c r="U319" s="129"/>
      <c r="V319" s="127"/>
      <c r="W319" s="129"/>
      <c r="X319" s="131">
        <v>5.0000000000000001E-3</v>
      </c>
      <c r="Y319" s="108">
        <v>1382</v>
      </c>
      <c r="Z319" s="18">
        <f t="shared" ref="Z319:Z321" si="425">X319*Y319</f>
        <v>6.91</v>
      </c>
      <c r="AA319" s="14">
        <f t="shared" ref="AA319:AA321" si="426">Y319</f>
        <v>1382</v>
      </c>
      <c r="AB319" s="18">
        <f t="shared" ref="AB319:AB321" si="427">U319+Z319</f>
        <v>6.91</v>
      </c>
    </row>
    <row r="320" spans="1:28" s="132" customFormat="1">
      <c r="A320" s="126"/>
      <c r="B320" s="127" t="s">
        <v>172</v>
      </c>
      <c r="C320" s="128"/>
      <c r="D320" s="129"/>
      <c r="E320" s="189"/>
      <c r="F320" s="129"/>
      <c r="G320" s="8" t="e">
        <f t="shared" si="424"/>
        <v>#DIV/0!</v>
      </c>
      <c r="H320" s="18" t="e">
        <f t="shared" si="424"/>
        <v>#DIV/0!</v>
      </c>
      <c r="I320" s="127"/>
      <c r="J320" s="130"/>
      <c r="K320" s="127"/>
      <c r="L320" s="129"/>
      <c r="M320" s="127"/>
      <c r="N320" s="129"/>
      <c r="O320" s="131">
        <v>5.0000000000000001E-3</v>
      </c>
      <c r="P320" s="277">
        <v>1520</v>
      </c>
      <c r="Q320" s="18">
        <f t="shared" ref="Q320:Q321" si="428">O320*P320</f>
        <v>7.6000000000000005</v>
      </c>
      <c r="R320" s="92">
        <f t="shared" ref="R320:R321" si="429">P320</f>
        <v>1520</v>
      </c>
      <c r="S320" s="18">
        <f t="shared" ref="S320:S321" si="430">L320+Q320</f>
        <v>7.6000000000000005</v>
      </c>
      <c r="T320" s="127"/>
      <c r="U320" s="129"/>
      <c r="V320" s="127"/>
      <c r="W320" s="129"/>
      <c r="X320" s="131">
        <v>5.0000000000000001E-3</v>
      </c>
      <c r="Y320" s="108">
        <v>1520</v>
      </c>
      <c r="Z320" s="18">
        <f t="shared" si="425"/>
        <v>7.6000000000000005</v>
      </c>
      <c r="AA320" s="14">
        <f t="shared" si="426"/>
        <v>1520</v>
      </c>
      <c r="AB320" s="18">
        <f t="shared" si="427"/>
        <v>7.6000000000000005</v>
      </c>
    </row>
    <row r="321" spans="1:29" s="132" customFormat="1">
      <c r="A321" s="126">
        <v>16.02</v>
      </c>
      <c r="B321" s="127" t="s">
        <v>210</v>
      </c>
      <c r="C321" s="128"/>
      <c r="D321" s="129"/>
      <c r="E321" s="189"/>
      <c r="F321" s="129"/>
      <c r="G321" s="8" t="e">
        <f t="shared" si="424"/>
        <v>#DIV/0!</v>
      </c>
      <c r="H321" s="18" t="e">
        <f t="shared" si="424"/>
        <v>#DIV/0!</v>
      </c>
      <c r="I321" s="127"/>
      <c r="J321" s="130"/>
      <c r="K321" s="127"/>
      <c r="L321" s="129"/>
      <c r="M321" s="127"/>
      <c r="N321" s="129"/>
      <c r="O321" s="131">
        <v>5.0000000000000001E-3</v>
      </c>
      <c r="P321" s="277">
        <v>1630</v>
      </c>
      <c r="Q321" s="18">
        <f t="shared" si="428"/>
        <v>8.15</v>
      </c>
      <c r="R321" s="92">
        <f t="shared" si="429"/>
        <v>1630</v>
      </c>
      <c r="S321" s="18">
        <f t="shared" si="430"/>
        <v>8.15</v>
      </c>
      <c r="T321" s="127"/>
      <c r="U321" s="129"/>
      <c r="V321" s="127"/>
      <c r="W321" s="129"/>
      <c r="X321" s="131">
        <v>5.0000000000000001E-3</v>
      </c>
      <c r="Y321" s="108">
        <v>1630</v>
      </c>
      <c r="Z321" s="18">
        <f t="shared" si="425"/>
        <v>8.15</v>
      </c>
      <c r="AA321" s="14">
        <f t="shared" si="426"/>
        <v>1630</v>
      </c>
      <c r="AB321" s="18">
        <f t="shared" si="427"/>
        <v>8.15</v>
      </c>
    </row>
    <row r="322" spans="1:29" s="50" customFormat="1">
      <c r="A322" s="46"/>
      <c r="B322" s="82" t="s">
        <v>106</v>
      </c>
      <c r="C322" s="83">
        <f>SUM(C319:C321)</f>
        <v>0</v>
      </c>
      <c r="D322" s="84">
        <f>SUM(D319:D321)</f>
        <v>0</v>
      </c>
      <c r="E322" s="83">
        <f>SUM(E319:E321)</f>
        <v>0</v>
      </c>
      <c r="F322" s="84">
        <f>SUM(F319:F321)</f>
        <v>0</v>
      </c>
      <c r="G322" s="82"/>
      <c r="H322" s="82"/>
      <c r="I322" s="83">
        <f t="shared" ref="I322:L322" si="431">SUM(I319:I321)</f>
        <v>0</v>
      </c>
      <c r="J322" s="84">
        <f t="shared" si="431"/>
        <v>0</v>
      </c>
      <c r="K322" s="83">
        <f t="shared" si="431"/>
        <v>0</v>
      </c>
      <c r="L322" s="84">
        <f t="shared" si="431"/>
        <v>0</v>
      </c>
      <c r="M322" s="82">
        <f t="shared" ref="M322:N322" si="432">SUM(M319:M321)</f>
        <v>0</v>
      </c>
      <c r="N322" s="84">
        <f t="shared" si="432"/>
        <v>0</v>
      </c>
      <c r="O322" s="88"/>
      <c r="P322" s="276">
        <f t="shared" ref="P322:S322" si="433">SUM(P319:P321)</f>
        <v>4532</v>
      </c>
      <c r="Q322" s="84">
        <f t="shared" si="433"/>
        <v>22.660000000000004</v>
      </c>
      <c r="R322" s="276">
        <f t="shared" si="433"/>
        <v>4532</v>
      </c>
      <c r="S322" s="84">
        <f t="shared" si="433"/>
        <v>22.660000000000004</v>
      </c>
      <c r="T322" s="83">
        <f>SUM(T319:T321)</f>
        <v>0</v>
      </c>
      <c r="U322" s="84">
        <f>SUM(U319:U321)</f>
        <v>0</v>
      </c>
      <c r="V322" s="82">
        <f t="shared" ref="V322:W322" si="434">SUM(V319:V321)</f>
        <v>0</v>
      </c>
      <c r="W322" s="84">
        <f t="shared" si="434"/>
        <v>0</v>
      </c>
      <c r="X322" s="88"/>
      <c r="Y322" s="276">
        <f>SUM(Y319:Y321)</f>
        <v>4532</v>
      </c>
      <c r="Z322" s="84">
        <f>SUM(Z319:Z321)</f>
        <v>22.660000000000004</v>
      </c>
      <c r="AA322" s="276">
        <f>SUM(AA319:AA321)</f>
        <v>4532</v>
      </c>
      <c r="AB322" s="84">
        <f>SUM(AB319:AB321)</f>
        <v>22.660000000000004</v>
      </c>
    </row>
    <row r="323" spans="1:29" s="66" customFormat="1">
      <c r="A323" s="14">
        <v>17</v>
      </c>
      <c r="B323" s="9" t="s">
        <v>211</v>
      </c>
      <c r="C323" s="10"/>
      <c r="D323" s="11"/>
      <c r="E323" s="10"/>
      <c r="F323" s="11"/>
      <c r="G323" s="9"/>
      <c r="H323" s="9"/>
      <c r="I323" s="9"/>
      <c r="J323" s="12"/>
      <c r="K323" s="9"/>
      <c r="L323" s="11"/>
      <c r="M323" s="9"/>
      <c r="N323" s="11"/>
      <c r="O323" s="13"/>
      <c r="P323" s="315"/>
      <c r="Q323" s="11"/>
      <c r="R323" s="315"/>
      <c r="S323" s="11"/>
      <c r="T323" s="9"/>
      <c r="U323" s="11"/>
      <c r="V323" s="9"/>
      <c r="W323" s="11"/>
      <c r="X323" s="13"/>
      <c r="Y323" s="199"/>
      <c r="Z323" s="11"/>
      <c r="AA323" s="199"/>
      <c r="AB323" s="11"/>
    </row>
    <row r="324" spans="1:29" s="66" customFormat="1">
      <c r="A324" s="8">
        <v>17.010000000000002</v>
      </c>
      <c r="B324" s="16" t="s">
        <v>209</v>
      </c>
      <c r="C324" s="17">
        <v>1238</v>
      </c>
      <c r="D324" s="18">
        <v>61.900000000000006</v>
      </c>
      <c r="E324" s="17">
        <f t="shared" ref="E324:F325" si="435">C324</f>
        <v>1238</v>
      </c>
      <c r="F324" s="18">
        <f t="shared" si="435"/>
        <v>61.900000000000006</v>
      </c>
      <c r="G324" s="8">
        <f>E324/C324*100</f>
        <v>100</v>
      </c>
      <c r="H324" s="18">
        <f>F324/D324*100</f>
        <v>100</v>
      </c>
      <c r="I324" s="16"/>
      <c r="J324" s="20"/>
      <c r="K324" s="16"/>
      <c r="L324" s="18"/>
      <c r="M324" s="16"/>
      <c r="N324" s="18"/>
      <c r="O324" s="21">
        <v>0.05</v>
      </c>
      <c r="P324" s="92"/>
      <c r="Q324" s="18">
        <f t="shared" ref="Q324:Q325" si="436">O324*P324</f>
        <v>0</v>
      </c>
      <c r="R324" s="92">
        <f t="shared" ref="R324:R325" si="437">P324</f>
        <v>0</v>
      </c>
      <c r="S324" s="18">
        <f t="shared" ref="S324:S325" si="438">L324+Q324</f>
        <v>0</v>
      </c>
      <c r="T324" s="16"/>
      <c r="U324" s="18"/>
      <c r="V324" s="16"/>
      <c r="W324" s="18"/>
      <c r="X324" s="21">
        <v>0.05</v>
      </c>
      <c r="Y324" s="14">
        <v>-3</v>
      </c>
      <c r="Z324" s="18">
        <f t="shared" ref="Z324:Z325" si="439">X324*Y324</f>
        <v>-0.15000000000000002</v>
      </c>
      <c r="AA324" s="14">
        <f t="shared" ref="AA324:AA325" si="440">Y324</f>
        <v>-3</v>
      </c>
      <c r="AB324" s="18">
        <f t="shared" ref="AB324:AB325" si="441">U324+Z324</f>
        <v>-0.15000000000000002</v>
      </c>
      <c r="AC324" s="343">
        <f>P324-Y324</f>
        <v>3</v>
      </c>
    </row>
    <row r="325" spans="1:29" s="66" customFormat="1">
      <c r="A325" s="8">
        <v>17.02</v>
      </c>
      <c r="B325" s="16" t="s">
        <v>205</v>
      </c>
      <c r="C325" s="17">
        <v>352</v>
      </c>
      <c r="D325" s="18">
        <v>24.64</v>
      </c>
      <c r="E325" s="17">
        <f t="shared" si="435"/>
        <v>352</v>
      </c>
      <c r="F325" s="18">
        <f t="shared" si="435"/>
        <v>24.64</v>
      </c>
      <c r="G325" s="8">
        <f>E325/C325*100</f>
        <v>100</v>
      </c>
      <c r="H325" s="18">
        <f>F325/D325*100</f>
        <v>100</v>
      </c>
      <c r="I325" s="16"/>
      <c r="J325" s="20"/>
      <c r="K325" s="16"/>
      <c r="L325" s="18"/>
      <c r="M325" s="16"/>
      <c r="N325" s="18"/>
      <c r="O325" s="21">
        <v>7.0000000000000007E-2</v>
      </c>
      <c r="P325" s="92"/>
      <c r="Q325" s="18">
        <f t="shared" si="436"/>
        <v>0</v>
      </c>
      <c r="R325" s="92">
        <f t="shared" si="437"/>
        <v>0</v>
      </c>
      <c r="S325" s="18">
        <f t="shared" si="438"/>
        <v>0</v>
      </c>
      <c r="T325" s="16"/>
      <c r="U325" s="18"/>
      <c r="V325" s="16"/>
      <c r="W325" s="18"/>
      <c r="X325" s="21">
        <v>7.0000000000000007E-2</v>
      </c>
      <c r="Y325" s="14">
        <v>-15</v>
      </c>
      <c r="Z325" s="18">
        <f t="shared" si="439"/>
        <v>-1.05</v>
      </c>
      <c r="AA325" s="14">
        <f t="shared" si="440"/>
        <v>-15</v>
      </c>
      <c r="AB325" s="18">
        <f t="shared" si="441"/>
        <v>-1.05</v>
      </c>
      <c r="AC325" s="343">
        <f>P325-Y325</f>
        <v>15</v>
      </c>
    </row>
    <row r="326" spans="1:29" s="50" customFormat="1">
      <c r="A326" s="46"/>
      <c r="B326" s="82" t="s">
        <v>106</v>
      </c>
      <c r="C326" s="83">
        <f>SUM(C324:C325)</f>
        <v>1590</v>
      </c>
      <c r="D326" s="84">
        <f>SUM(D324:D325)</f>
        <v>86.54</v>
      </c>
      <c r="E326" s="83">
        <f>SUM(E324:E325)</f>
        <v>1590</v>
      </c>
      <c r="F326" s="84">
        <f>SUM(F324:F325)</f>
        <v>86.54</v>
      </c>
      <c r="G326" s="82"/>
      <c r="H326" s="82"/>
      <c r="I326" s="83">
        <f t="shared" ref="I326:L326" si="442">SUM(I324:I325)</f>
        <v>0</v>
      </c>
      <c r="J326" s="84">
        <f t="shared" si="442"/>
        <v>0</v>
      </c>
      <c r="K326" s="83">
        <f t="shared" si="442"/>
        <v>0</v>
      </c>
      <c r="L326" s="84">
        <f t="shared" si="442"/>
        <v>0</v>
      </c>
      <c r="M326" s="82">
        <f t="shared" ref="M326:N326" si="443">SUM(M324:M325)</f>
        <v>0</v>
      </c>
      <c r="N326" s="84">
        <f t="shared" si="443"/>
        <v>0</v>
      </c>
      <c r="O326" s="88"/>
      <c r="P326" s="276">
        <f t="shared" ref="P326:S326" si="444">SUM(P324:P325)</f>
        <v>0</v>
      </c>
      <c r="Q326" s="84">
        <f t="shared" si="444"/>
        <v>0</v>
      </c>
      <c r="R326" s="276">
        <f t="shared" si="444"/>
        <v>0</v>
      </c>
      <c r="S326" s="84">
        <f t="shared" si="444"/>
        <v>0</v>
      </c>
      <c r="T326" s="83">
        <f>SUM(T324:T325)</f>
        <v>0</v>
      </c>
      <c r="U326" s="84">
        <f>SUM(U324:U325)</f>
        <v>0</v>
      </c>
      <c r="V326" s="82">
        <f t="shared" ref="V326:W326" si="445">SUM(V324:V325)</f>
        <v>0</v>
      </c>
      <c r="W326" s="84">
        <f t="shared" si="445"/>
        <v>0</v>
      </c>
      <c r="X326" s="88"/>
      <c r="Y326" s="276">
        <f t="shared" ref="Y326:AB326" si="446">SUM(Y324:Y325)</f>
        <v>-18</v>
      </c>
      <c r="Z326" s="84">
        <f t="shared" si="446"/>
        <v>-1.2000000000000002</v>
      </c>
      <c r="AA326" s="276">
        <f t="shared" si="446"/>
        <v>-18</v>
      </c>
      <c r="AB326" s="84">
        <f t="shared" si="446"/>
        <v>-1.2000000000000002</v>
      </c>
    </row>
    <row r="327" spans="1:29" ht="31.5">
      <c r="A327" s="14">
        <v>18</v>
      </c>
      <c r="B327" s="9" t="s">
        <v>212</v>
      </c>
      <c r="C327" s="10"/>
      <c r="D327" s="11"/>
      <c r="E327" s="10"/>
      <c r="F327" s="11"/>
      <c r="G327" s="9"/>
      <c r="H327" s="9"/>
      <c r="I327" s="9"/>
      <c r="J327" s="12"/>
      <c r="K327" s="9"/>
      <c r="L327" s="11"/>
      <c r="M327" s="9"/>
      <c r="N327" s="11"/>
      <c r="O327" s="13"/>
      <c r="P327" s="315"/>
      <c r="Q327" s="11"/>
      <c r="R327" s="315"/>
      <c r="S327" s="11"/>
      <c r="T327" s="9"/>
      <c r="U327" s="11"/>
      <c r="V327" s="9"/>
      <c r="W327" s="11"/>
      <c r="X327" s="13"/>
      <c r="Y327" s="199"/>
      <c r="Z327" s="11"/>
      <c r="AA327" s="199"/>
      <c r="AB327" s="11"/>
    </row>
    <row r="328" spans="1:29">
      <c r="A328" s="8">
        <v>18.010000000000002</v>
      </c>
      <c r="B328" s="16" t="s">
        <v>213</v>
      </c>
      <c r="C328" s="17"/>
      <c r="D328" s="18"/>
      <c r="E328" s="17"/>
      <c r="F328" s="18"/>
      <c r="G328" s="8" t="e">
        <f>E328/C328*100</f>
        <v>#DIV/0!</v>
      </c>
      <c r="H328" s="18" t="e">
        <f>F328/D328*100</f>
        <v>#DIV/0!</v>
      </c>
      <c r="I328" s="16"/>
      <c r="J328" s="20"/>
      <c r="K328" s="16"/>
      <c r="L328" s="18"/>
      <c r="M328" s="16"/>
      <c r="N328" s="18"/>
      <c r="O328" s="21"/>
      <c r="P328" s="92"/>
      <c r="Q328" s="18"/>
      <c r="R328" s="92"/>
      <c r="S328" s="18"/>
      <c r="T328" s="16"/>
      <c r="U328" s="18"/>
      <c r="V328" s="16"/>
      <c r="W328" s="18"/>
      <c r="X328" s="21"/>
      <c r="Y328" s="14"/>
      <c r="Z328" s="18"/>
      <c r="AA328" s="14"/>
      <c r="AB328" s="18"/>
    </row>
    <row r="329" spans="1:29">
      <c r="A329" s="8">
        <f>+A328+0.01</f>
        <v>18.020000000000003</v>
      </c>
      <c r="B329" s="16" t="s">
        <v>214</v>
      </c>
      <c r="C329" s="17"/>
      <c r="D329" s="18"/>
      <c r="E329" s="19"/>
      <c r="F329" s="18"/>
      <c r="G329" s="8" t="e">
        <f>E329/C329*100</f>
        <v>#DIV/0!</v>
      </c>
      <c r="H329" s="18" t="e">
        <f>F329/D329*100</f>
        <v>#DIV/0!</v>
      </c>
      <c r="I329" s="16"/>
      <c r="J329" s="20"/>
      <c r="K329" s="16"/>
      <c r="L329" s="18"/>
      <c r="M329" s="16"/>
      <c r="N329" s="18"/>
      <c r="O329" s="21"/>
      <c r="P329" s="92"/>
      <c r="Q329" s="18"/>
      <c r="R329" s="92"/>
      <c r="S329" s="18"/>
      <c r="T329" s="16"/>
      <c r="U329" s="18"/>
      <c r="V329" s="16"/>
      <c r="W329" s="18"/>
      <c r="X329" s="21"/>
      <c r="Y329" s="14"/>
      <c r="Z329" s="18"/>
      <c r="AA329" s="14"/>
      <c r="AB329" s="18"/>
    </row>
    <row r="330" spans="1:29" s="50" customFormat="1">
      <c r="A330" s="46"/>
      <c r="B330" s="82" t="s">
        <v>106</v>
      </c>
      <c r="C330" s="83">
        <f>C328+C329</f>
        <v>0</v>
      </c>
      <c r="D330" s="84">
        <f>D328+D329</f>
        <v>0</v>
      </c>
      <c r="E330" s="83">
        <f>E328+E329</f>
        <v>0</v>
      </c>
      <c r="F330" s="84">
        <f>F328+F329</f>
        <v>0</v>
      </c>
      <c r="G330" s="82"/>
      <c r="H330" s="82"/>
      <c r="I330" s="83">
        <f t="shared" ref="I330:L330" si="447">I328+I329</f>
        <v>0</v>
      </c>
      <c r="J330" s="84">
        <f t="shared" si="447"/>
        <v>0</v>
      </c>
      <c r="K330" s="83">
        <f t="shared" si="447"/>
        <v>0</v>
      </c>
      <c r="L330" s="84">
        <f t="shared" si="447"/>
        <v>0</v>
      </c>
      <c r="M330" s="82">
        <f>SUM(M328:M329)</f>
        <v>0</v>
      </c>
      <c r="N330" s="84">
        <f>SUM(N328:N329)</f>
        <v>0</v>
      </c>
      <c r="O330" s="88"/>
      <c r="P330" s="276">
        <f t="shared" ref="P330:U330" si="448">P328+P329</f>
        <v>0</v>
      </c>
      <c r="Q330" s="84">
        <f t="shared" si="448"/>
        <v>0</v>
      </c>
      <c r="R330" s="276">
        <f t="shared" si="448"/>
        <v>0</v>
      </c>
      <c r="S330" s="84">
        <f t="shared" si="448"/>
        <v>0</v>
      </c>
      <c r="T330" s="83">
        <f t="shared" si="448"/>
        <v>0</v>
      </c>
      <c r="U330" s="84">
        <f t="shared" si="448"/>
        <v>0</v>
      </c>
      <c r="V330" s="82">
        <f>SUM(V328:V329)</f>
        <v>0</v>
      </c>
      <c r="W330" s="84">
        <f>SUM(W328:W329)</f>
        <v>0</v>
      </c>
      <c r="X330" s="88"/>
      <c r="Y330" s="276">
        <f>Y328+Y329</f>
        <v>0</v>
      </c>
      <c r="Z330" s="84">
        <f>Z328+Z329</f>
        <v>0</v>
      </c>
      <c r="AA330" s="276">
        <f>AA328+AA329</f>
        <v>0</v>
      </c>
      <c r="AB330" s="84">
        <f>AB328+AB329</f>
        <v>0</v>
      </c>
    </row>
    <row r="331" spans="1:29">
      <c r="A331" s="14">
        <v>19</v>
      </c>
      <c r="B331" s="9" t="s">
        <v>215</v>
      </c>
      <c r="C331" s="10"/>
      <c r="D331" s="11"/>
      <c r="E331" s="10"/>
      <c r="F331" s="11"/>
      <c r="G331" s="9"/>
      <c r="H331" s="9"/>
      <c r="I331" s="9"/>
      <c r="J331" s="12"/>
      <c r="K331" s="9"/>
      <c r="L331" s="11"/>
      <c r="M331" s="9"/>
      <c r="N331" s="11"/>
      <c r="O331" s="13"/>
      <c r="P331" s="315"/>
      <c r="Q331" s="11"/>
      <c r="R331" s="315"/>
      <c r="S331" s="11"/>
      <c r="T331" s="9"/>
      <c r="U331" s="11"/>
      <c r="V331" s="9"/>
      <c r="W331" s="11"/>
      <c r="X331" s="13"/>
      <c r="Y331" s="199"/>
      <c r="Z331" s="11"/>
      <c r="AA331" s="199"/>
      <c r="AB331" s="11"/>
    </row>
    <row r="332" spans="1:29">
      <c r="A332" s="8">
        <v>19.010000000000002</v>
      </c>
      <c r="B332" s="16" t="s">
        <v>216</v>
      </c>
      <c r="C332" s="17">
        <v>1560</v>
      </c>
      <c r="D332" s="18">
        <v>96.7</v>
      </c>
      <c r="E332" s="17">
        <f t="shared" ref="E332:F332" si="449">C332</f>
        <v>1560</v>
      </c>
      <c r="F332" s="18">
        <f t="shared" si="449"/>
        <v>96.7</v>
      </c>
      <c r="G332" s="8">
        <f>E332/C332*100</f>
        <v>100</v>
      </c>
      <c r="H332" s="18">
        <f>F332/D332*100</f>
        <v>100</v>
      </c>
      <c r="I332" s="16"/>
      <c r="J332" s="20"/>
      <c r="K332" s="16"/>
      <c r="L332" s="18"/>
      <c r="M332" s="16"/>
      <c r="N332" s="18"/>
      <c r="O332" s="21"/>
      <c r="P332" s="92">
        <v>1552</v>
      </c>
      <c r="Q332" s="18">
        <v>96.35</v>
      </c>
      <c r="R332" s="92">
        <f>P332</f>
        <v>1552</v>
      </c>
      <c r="S332" s="18">
        <f>L332+Q332</f>
        <v>96.35</v>
      </c>
      <c r="T332" s="16"/>
      <c r="U332" s="18"/>
      <c r="V332" s="16"/>
      <c r="W332" s="18"/>
      <c r="X332" s="21"/>
      <c r="Y332" s="14">
        <v>1552</v>
      </c>
      <c r="Z332" s="18">
        <v>96.35</v>
      </c>
      <c r="AA332" s="14">
        <f>Y332</f>
        <v>1552</v>
      </c>
      <c r="AB332" s="18">
        <f>U332+Z332</f>
        <v>96.35</v>
      </c>
    </row>
    <row r="333" spans="1:29" s="50" customFormat="1">
      <c r="A333" s="46"/>
      <c r="B333" s="82" t="s">
        <v>106</v>
      </c>
      <c r="C333" s="83">
        <f>C332</f>
        <v>1560</v>
      </c>
      <c r="D333" s="84">
        <f>D332</f>
        <v>96.7</v>
      </c>
      <c r="E333" s="83">
        <f>E332</f>
        <v>1560</v>
      </c>
      <c r="F333" s="84">
        <f>F332</f>
        <v>96.7</v>
      </c>
      <c r="G333" s="82"/>
      <c r="H333" s="82"/>
      <c r="I333" s="83">
        <f t="shared" ref="I333:L333" si="450">I332</f>
        <v>0</v>
      </c>
      <c r="J333" s="84">
        <f t="shared" si="450"/>
        <v>0</v>
      </c>
      <c r="K333" s="83">
        <f t="shared" si="450"/>
        <v>0</v>
      </c>
      <c r="L333" s="84">
        <f t="shared" si="450"/>
        <v>0</v>
      </c>
      <c r="M333" s="82">
        <f t="shared" ref="M333:N333" si="451">M332</f>
        <v>0</v>
      </c>
      <c r="N333" s="84">
        <f t="shared" si="451"/>
        <v>0</v>
      </c>
      <c r="O333" s="88"/>
      <c r="P333" s="276">
        <f t="shared" ref="P333:S333" si="452">P332</f>
        <v>1552</v>
      </c>
      <c r="Q333" s="84">
        <f t="shared" si="452"/>
        <v>96.35</v>
      </c>
      <c r="R333" s="276">
        <f t="shared" si="452"/>
        <v>1552</v>
      </c>
      <c r="S333" s="84">
        <f t="shared" si="452"/>
        <v>96.35</v>
      </c>
      <c r="T333" s="83">
        <f>T332</f>
        <v>0</v>
      </c>
      <c r="U333" s="84">
        <f>U332</f>
        <v>0</v>
      </c>
      <c r="V333" s="82">
        <f t="shared" ref="V333:W333" si="453">V332</f>
        <v>0</v>
      </c>
      <c r="W333" s="84">
        <f t="shared" si="453"/>
        <v>0</v>
      </c>
      <c r="X333" s="88"/>
      <c r="Y333" s="276">
        <f>Y332</f>
        <v>1552</v>
      </c>
      <c r="Z333" s="84">
        <f>Z332</f>
        <v>96.35</v>
      </c>
      <c r="AA333" s="276">
        <f>AA332</f>
        <v>1552</v>
      </c>
      <c r="AB333" s="84">
        <f>AB332</f>
        <v>96.35</v>
      </c>
    </row>
    <row r="334" spans="1:29" ht="31.5">
      <c r="A334" s="8" t="s">
        <v>217</v>
      </c>
      <c r="B334" s="9" t="s">
        <v>218</v>
      </c>
      <c r="C334" s="10"/>
      <c r="D334" s="11"/>
      <c r="E334" s="10"/>
      <c r="F334" s="11"/>
      <c r="G334" s="9"/>
      <c r="H334" s="9"/>
      <c r="I334" s="9"/>
      <c r="J334" s="12"/>
      <c r="K334" s="9"/>
      <c r="L334" s="11"/>
      <c r="M334" s="9"/>
      <c r="N334" s="11"/>
      <c r="O334" s="13"/>
      <c r="P334" s="315"/>
      <c r="Q334" s="11"/>
      <c r="R334" s="315"/>
      <c r="S334" s="11"/>
      <c r="T334" s="9"/>
      <c r="U334" s="11"/>
      <c r="V334" s="9"/>
      <c r="W334" s="11"/>
      <c r="X334" s="13"/>
      <c r="Y334" s="199"/>
      <c r="Z334" s="11"/>
      <c r="AA334" s="199"/>
      <c r="AB334" s="11"/>
    </row>
    <row r="335" spans="1:29">
      <c r="A335" s="14">
        <v>20</v>
      </c>
      <c r="B335" s="9" t="s">
        <v>219</v>
      </c>
      <c r="C335" s="10"/>
      <c r="D335" s="11"/>
      <c r="E335" s="10"/>
      <c r="F335" s="11"/>
      <c r="G335" s="9"/>
      <c r="H335" s="9"/>
      <c r="I335" s="9"/>
      <c r="J335" s="12"/>
      <c r="K335" s="9"/>
      <c r="L335" s="11"/>
      <c r="M335" s="9"/>
      <c r="N335" s="11"/>
      <c r="O335" s="13"/>
      <c r="P335" s="315"/>
      <c r="Q335" s="11"/>
      <c r="R335" s="315"/>
      <c r="S335" s="11"/>
      <c r="T335" s="9"/>
      <c r="U335" s="11"/>
      <c r="V335" s="9"/>
      <c r="W335" s="11"/>
      <c r="X335" s="13"/>
      <c r="Y335" s="199"/>
      <c r="Z335" s="11"/>
      <c r="AA335" s="199"/>
      <c r="AB335" s="11"/>
    </row>
    <row r="336" spans="1:29">
      <c r="A336" s="190">
        <v>20.010000000000002</v>
      </c>
      <c r="B336" s="16" t="s">
        <v>220</v>
      </c>
      <c r="C336" s="17">
        <v>2155</v>
      </c>
      <c r="D336" s="18">
        <v>64.650000000000006</v>
      </c>
      <c r="E336" s="17">
        <f>C336</f>
        <v>2155</v>
      </c>
      <c r="F336" s="18">
        <f>D336</f>
        <v>64.650000000000006</v>
      </c>
      <c r="G336" s="8">
        <f>E336/C336*100</f>
        <v>100</v>
      </c>
      <c r="H336" s="18">
        <f>F336/D336*100</f>
        <v>100</v>
      </c>
      <c r="I336" s="16"/>
      <c r="J336" s="20"/>
      <c r="K336" s="16"/>
      <c r="L336" s="18"/>
      <c r="M336" s="16"/>
      <c r="N336" s="18"/>
      <c r="O336" s="21">
        <v>0.03</v>
      </c>
      <c r="P336" s="92">
        <v>1579</v>
      </c>
      <c r="Q336" s="18">
        <f>O336*P336</f>
        <v>47.37</v>
      </c>
      <c r="R336" s="92">
        <f>P336</f>
        <v>1579</v>
      </c>
      <c r="S336" s="18">
        <f>L336+Q336</f>
        <v>47.37</v>
      </c>
      <c r="T336" s="16"/>
      <c r="U336" s="18"/>
      <c r="V336" s="16"/>
      <c r="W336" s="18"/>
      <c r="X336" s="21">
        <v>0.03</v>
      </c>
      <c r="Y336" s="14">
        <v>1043</v>
      </c>
      <c r="Z336" s="18">
        <f t="shared" ref="Z336" si="454">X336*Y336</f>
        <v>31.29</v>
      </c>
      <c r="AA336" s="14">
        <f t="shared" ref="AA336" si="455">Y336</f>
        <v>1043</v>
      </c>
      <c r="AB336" s="18">
        <f t="shared" ref="AB336" si="456">U336+Z336</f>
        <v>31.29</v>
      </c>
    </row>
    <row r="337" spans="1:28" s="50" customFormat="1">
      <c r="A337" s="46"/>
      <c r="B337" s="82" t="s">
        <v>106</v>
      </c>
      <c r="C337" s="83">
        <f>C336</f>
        <v>2155</v>
      </c>
      <c r="D337" s="84">
        <f>D336</f>
        <v>64.650000000000006</v>
      </c>
      <c r="E337" s="83">
        <f>E336</f>
        <v>2155</v>
      </c>
      <c r="F337" s="84">
        <f>F336</f>
        <v>64.650000000000006</v>
      </c>
      <c r="G337" s="82"/>
      <c r="H337" s="82"/>
      <c r="I337" s="83">
        <f t="shared" ref="I337:L337" si="457">I336</f>
        <v>0</v>
      </c>
      <c r="J337" s="84">
        <f t="shared" si="457"/>
        <v>0</v>
      </c>
      <c r="K337" s="83">
        <f t="shared" si="457"/>
        <v>0</v>
      </c>
      <c r="L337" s="84">
        <f t="shared" si="457"/>
        <v>0</v>
      </c>
      <c r="M337" s="82">
        <f t="shared" ref="M337:N337" si="458">SUM(M336:M336)</f>
        <v>0</v>
      </c>
      <c r="N337" s="84">
        <f t="shared" si="458"/>
        <v>0</v>
      </c>
      <c r="O337" s="88"/>
      <c r="P337" s="276">
        <f t="shared" ref="P337:S337" si="459">P336</f>
        <v>1579</v>
      </c>
      <c r="Q337" s="84">
        <f t="shared" si="459"/>
        <v>47.37</v>
      </c>
      <c r="R337" s="276">
        <f t="shared" si="459"/>
        <v>1579</v>
      </c>
      <c r="S337" s="84">
        <f t="shared" si="459"/>
        <v>47.37</v>
      </c>
      <c r="T337" s="83">
        <f>T336</f>
        <v>0</v>
      </c>
      <c r="U337" s="84">
        <f>U336</f>
        <v>0</v>
      </c>
      <c r="V337" s="82">
        <f t="shared" ref="V337:W337" si="460">SUM(V336:V336)</f>
        <v>0</v>
      </c>
      <c r="W337" s="84">
        <f t="shared" si="460"/>
        <v>0</v>
      </c>
      <c r="X337" s="88"/>
      <c r="Y337" s="276">
        <f t="shared" ref="Y337:AB337" si="461">Y336</f>
        <v>1043</v>
      </c>
      <c r="Z337" s="84">
        <f t="shared" si="461"/>
        <v>31.29</v>
      </c>
      <c r="AA337" s="276">
        <f t="shared" si="461"/>
        <v>1043</v>
      </c>
      <c r="AB337" s="84">
        <f t="shared" si="461"/>
        <v>31.29</v>
      </c>
    </row>
    <row r="338" spans="1:28" ht="31.5">
      <c r="A338" s="14">
        <v>21</v>
      </c>
      <c r="B338" s="9" t="s">
        <v>221</v>
      </c>
      <c r="C338" s="10"/>
      <c r="D338" s="11"/>
      <c r="E338" s="10"/>
      <c r="F338" s="11"/>
      <c r="G338" s="9"/>
      <c r="H338" s="9"/>
      <c r="I338" s="9"/>
      <c r="J338" s="12"/>
      <c r="K338" s="9"/>
      <c r="L338" s="11"/>
      <c r="M338" s="9"/>
      <c r="N338" s="11"/>
      <c r="O338" s="13"/>
      <c r="P338" s="315"/>
      <c r="Q338" s="11"/>
      <c r="R338" s="315"/>
      <c r="S338" s="11"/>
      <c r="T338" s="9"/>
      <c r="U338" s="11"/>
      <c r="V338" s="9"/>
      <c r="W338" s="11"/>
      <c r="X338" s="13"/>
      <c r="Y338" s="199"/>
      <c r="Z338" s="11"/>
      <c r="AA338" s="199"/>
      <c r="AB338" s="11"/>
    </row>
    <row r="339" spans="1:28">
      <c r="A339" s="8">
        <v>21.01</v>
      </c>
      <c r="B339" s="16" t="s">
        <v>222</v>
      </c>
      <c r="C339" s="17"/>
      <c r="D339" s="18">
        <v>6.25</v>
      </c>
      <c r="E339" s="19"/>
      <c r="F339" s="18">
        <f>D339</f>
        <v>6.25</v>
      </c>
      <c r="G339" s="8" t="e">
        <f t="shared" ref="G339:H342" si="462">E339/C339*100</f>
        <v>#DIV/0!</v>
      </c>
      <c r="H339" s="18">
        <f t="shared" si="462"/>
        <v>100</v>
      </c>
      <c r="I339" s="16"/>
      <c r="J339" s="20"/>
      <c r="K339" s="16"/>
      <c r="L339" s="18"/>
      <c r="M339" s="16"/>
      <c r="N339" s="18"/>
      <c r="O339" s="21"/>
      <c r="P339" s="92"/>
      <c r="Q339" s="18">
        <v>12.5</v>
      </c>
      <c r="R339" s="92"/>
      <c r="S339" s="18">
        <f>Q339</f>
        <v>12.5</v>
      </c>
      <c r="T339" s="16"/>
      <c r="U339" s="18"/>
      <c r="V339" s="16"/>
      <c r="W339" s="18"/>
      <c r="X339" s="21"/>
      <c r="Y339" s="14"/>
      <c r="Z339" s="18">
        <v>12.5</v>
      </c>
      <c r="AA339" s="14">
        <f t="shared" ref="AA339:AA342" si="463">Y339</f>
        <v>0</v>
      </c>
      <c r="AB339" s="18">
        <f t="shared" ref="AB339:AB342" si="464">U339+Z339</f>
        <v>12.5</v>
      </c>
    </row>
    <row r="340" spans="1:28">
      <c r="A340" s="8">
        <v>21.02</v>
      </c>
      <c r="B340" s="16" t="s">
        <v>223</v>
      </c>
      <c r="C340" s="17"/>
      <c r="D340" s="18">
        <v>6.25</v>
      </c>
      <c r="E340" s="19"/>
      <c r="F340" s="18">
        <f t="shared" ref="F340:F342" si="465">D340</f>
        <v>6.25</v>
      </c>
      <c r="G340" s="8" t="e">
        <f t="shared" si="462"/>
        <v>#DIV/0!</v>
      </c>
      <c r="H340" s="18">
        <f t="shared" si="462"/>
        <v>100</v>
      </c>
      <c r="I340" s="16"/>
      <c r="J340" s="20"/>
      <c r="K340" s="16"/>
      <c r="L340" s="18"/>
      <c r="M340" s="16"/>
      <c r="N340" s="18"/>
      <c r="O340" s="21"/>
      <c r="P340" s="92"/>
      <c r="Q340" s="18">
        <v>12.5</v>
      </c>
      <c r="R340" s="92"/>
      <c r="S340" s="18">
        <f t="shared" ref="S340:S342" si="466">Q340</f>
        <v>12.5</v>
      </c>
      <c r="T340" s="16"/>
      <c r="U340" s="18"/>
      <c r="V340" s="16"/>
      <c r="W340" s="18"/>
      <c r="X340" s="21"/>
      <c r="Y340" s="14"/>
      <c r="Z340" s="18">
        <v>12.5</v>
      </c>
      <c r="AA340" s="14">
        <f t="shared" si="463"/>
        <v>0</v>
      </c>
      <c r="AB340" s="18">
        <f t="shared" si="464"/>
        <v>12.5</v>
      </c>
    </row>
    <row r="341" spans="1:28" ht="31.5">
      <c r="A341" s="8">
        <f>+A340+0.01</f>
        <v>21.03</v>
      </c>
      <c r="B341" s="16" t="s">
        <v>224</v>
      </c>
      <c r="C341" s="17"/>
      <c r="D341" s="18">
        <v>6.25</v>
      </c>
      <c r="E341" s="19"/>
      <c r="F341" s="18">
        <f t="shared" si="465"/>
        <v>6.25</v>
      </c>
      <c r="G341" s="8" t="e">
        <f t="shared" si="462"/>
        <v>#DIV/0!</v>
      </c>
      <c r="H341" s="18">
        <f t="shared" si="462"/>
        <v>100</v>
      </c>
      <c r="I341" s="16"/>
      <c r="J341" s="20"/>
      <c r="K341" s="16"/>
      <c r="L341" s="18"/>
      <c r="M341" s="16"/>
      <c r="N341" s="18"/>
      <c r="O341" s="21"/>
      <c r="P341" s="92"/>
      <c r="Q341" s="18">
        <v>12.5</v>
      </c>
      <c r="R341" s="92"/>
      <c r="S341" s="18">
        <f t="shared" si="466"/>
        <v>12.5</v>
      </c>
      <c r="T341" s="16"/>
      <c r="U341" s="18"/>
      <c r="V341" s="16"/>
      <c r="W341" s="18"/>
      <c r="X341" s="21"/>
      <c r="Y341" s="14"/>
      <c r="Z341" s="18">
        <v>12.5</v>
      </c>
      <c r="AA341" s="14">
        <f t="shared" si="463"/>
        <v>0</v>
      </c>
      <c r="AB341" s="18">
        <f t="shared" si="464"/>
        <v>12.5</v>
      </c>
    </row>
    <row r="342" spans="1:28">
      <c r="A342" s="8">
        <f>+A341+0.01</f>
        <v>21.040000000000003</v>
      </c>
      <c r="B342" s="16" t="s">
        <v>225</v>
      </c>
      <c r="C342" s="17"/>
      <c r="D342" s="18">
        <v>6.25</v>
      </c>
      <c r="E342" s="19"/>
      <c r="F342" s="18">
        <f t="shared" si="465"/>
        <v>6.25</v>
      </c>
      <c r="G342" s="8" t="e">
        <f t="shared" si="462"/>
        <v>#DIV/0!</v>
      </c>
      <c r="H342" s="18">
        <f t="shared" si="462"/>
        <v>100</v>
      </c>
      <c r="I342" s="16"/>
      <c r="J342" s="20"/>
      <c r="K342" s="16"/>
      <c r="L342" s="18"/>
      <c r="M342" s="16"/>
      <c r="N342" s="18"/>
      <c r="O342" s="21"/>
      <c r="P342" s="92"/>
      <c r="Q342" s="18">
        <v>12.5</v>
      </c>
      <c r="R342" s="92"/>
      <c r="S342" s="18">
        <f t="shared" si="466"/>
        <v>12.5</v>
      </c>
      <c r="T342" s="16"/>
      <c r="U342" s="18"/>
      <c r="V342" s="16"/>
      <c r="W342" s="18"/>
      <c r="X342" s="21"/>
      <c r="Y342" s="14"/>
      <c r="Z342" s="18">
        <v>12.5</v>
      </c>
      <c r="AA342" s="14">
        <f t="shared" si="463"/>
        <v>0</v>
      </c>
      <c r="AB342" s="18">
        <f t="shared" si="464"/>
        <v>12.5</v>
      </c>
    </row>
    <row r="343" spans="1:28" s="50" customFormat="1">
      <c r="A343" s="46"/>
      <c r="B343" s="82" t="s">
        <v>106</v>
      </c>
      <c r="C343" s="82"/>
      <c r="D343" s="84">
        <f>SUM(D339:D342)</f>
        <v>25</v>
      </c>
      <c r="E343" s="82"/>
      <c r="F343" s="84">
        <f>SUM(F339:F342)</f>
        <v>25</v>
      </c>
      <c r="G343" s="82"/>
      <c r="H343" s="82"/>
      <c r="I343" s="82"/>
      <c r="J343" s="84">
        <f>SUM(J339:J342)</f>
        <v>0</v>
      </c>
      <c r="K343" s="82"/>
      <c r="L343" s="84">
        <f>SUM(L339:L342)</f>
        <v>0</v>
      </c>
      <c r="M343" s="82">
        <f t="shared" ref="M343:N343" si="467">SUM(M339:M342)</f>
        <v>0</v>
      </c>
      <c r="N343" s="84">
        <f t="shared" si="467"/>
        <v>0</v>
      </c>
      <c r="O343" s="88"/>
      <c r="P343" s="85"/>
      <c r="Q343" s="84">
        <f>SUM(Q339:Q342)</f>
        <v>50</v>
      </c>
      <c r="R343" s="85"/>
      <c r="S343" s="84">
        <f>SUM(S339:S342)</f>
        <v>50</v>
      </c>
      <c r="T343" s="82"/>
      <c r="U343" s="84">
        <f>SUM(U339:U342)</f>
        <v>0</v>
      </c>
      <c r="V343" s="82">
        <f t="shared" ref="V343:W343" si="468">SUM(V339:V342)</f>
        <v>0</v>
      </c>
      <c r="W343" s="84">
        <f t="shared" si="468"/>
        <v>0</v>
      </c>
      <c r="X343" s="88"/>
      <c r="Y343" s="276"/>
      <c r="Z343" s="84">
        <f>SUM(Z339:Z342)</f>
        <v>50</v>
      </c>
      <c r="AA343" s="276"/>
      <c r="AB343" s="84">
        <f>SUM(AB339:AB342)</f>
        <v>50</v>
      </c>
    </row>
    <row r="344" spans="1:28">
      <c r="A344" s="14">
        <v>22</v>
      </c>
      <c r="B344" s="9" t="s">
        <v>226</v>
      </c>
      <c r="C344" s="10"/>
      <c r="D344" s="11"/>
      <c r="E344" s="10"/>
      <c r="F344" s="11"/>
      <c r="G344" s="9"/>
      <c r="H344" s="9"/>
      <c r="I344" s="9"/>
      <c r="J344" s="12"/>
      <c r="K344" s="9"/>
      <c r="L344" s="11"/>
      <c r="M344" s="9"/>
      <c r="N344" s="11"/>
      <c r="O344" s="13"/>
      <c r="P344" s="315"/>
      <c r="Q344" s="11"/>
      <c r="R344" s="315"/>
      <c r="S344" s="11"/>
      <c r="T344" s="9"/>
      <c r="U344" s="11"/>
      <c r="V344" s="9"/>
      <c r="W344" s="11"/>
      <c r="X344" s="13"/>
      <c r="Y344" s="199"/>
      <c r="Z344" s="11"/>
      <c r="AA344" s="199"/>
      <c r="AB344" s="11"/>
    </row>
    <row r="345" spans="1:28">
      <c r="A345" s="8">
        <v>22.01</v>
      </c>
      <c r="B345" s="16" t="s">
        <v>227</v>
      </c>
      <c r="C345" s="17"/>
      <c r="D345" s="18"/>
      <c r="E345" s="19"/>
      <c r="F345" s="18"/>
      <c r="G345" s="8" t="e">
        <f>E345/C345*100</f>
        <v>#DIV/0!</v>
      </c>
      <c r="H345" s="18" t="e">
        <f>F345/D345*100</f>
        <v>#DIV/0!</v>
      </c>
      <c r="I345" s="16"/>
      <c r="J345" s="20"/>
      <c r="K345" s="16"/>
      <c r="L345" s="18"/>
      <c r="M345" s="16"/>
      <c r="N345" s="18"/>
      <c r="O345" s="21">
        <v>6.0000000000000001E-3</v>
      </c>
      <c r="P345" s="92"/>
      <c r="Q345" s="18"/>
      <c r="R345" s="92"/>
      <c r="S345" s="18"/>
      <c r="T345" s="16"/>
      <c r="U345" s="18"/>
      <c r="V345" s="16"/>
      <c r="W345" s="18"/>
      <c r="X345" s="21">
        <v>6.0000000000000001E-3</v>
      </c>
      <c r="Y345" s="14"/>
      <c r="Z345" s="18"/>
      <c r="AA345" s="14"/>
      <c r="AB345" s="18"/>
    </row>
    <row r="346" spans="1:28">
      <c r="A346" s="8">
        <v>22.02</v>
      </c>
      <c r="B346" s="16" t="s">
        <v>228</v>
      </c>
      <c r="C346" s="17">
        <v>8496</v>
      </c>
      <c r="D346" s="18">
        <v>25.488</v>
      </c>
      <c r="E346" s="17">
        <v>6390</v>
      </c>
      <c r="F346" s="18">
        <v>19.170000000000002</v>
      </c>
      <c r="G346" s="8">
        <f>E346/C346*100</f>
        <v>75.211864406779654</v>
      </c>
      <c r="H346" s="18">
        <f>F346/D346*100</f>
        <v>75.211864406779668</v>
      </c>
      <c r="I346" s="16"/>
      <c r="J346" s="20"/>
      <c r="K346" s="16"/>
      <c r="L346" s="18"/>
      <c r="M346" s="16"/>
      <c r="N346" s="18"/>
      <c r="O346" s="21">
        <v>3.0000000000000001E-3</v>
      </c>
      <c r="P346" s="92">
        <v>8298</v>
      </c>
      <c r="Q346" s="18">
        <f>O346*P346</f>
        <v>24.894000000000002</v>
      </c>
      <c r="R346" s="92">
        <f>P346</f>
        <v>8298</v>
      </c>
      <c r="S346" s="18">
        <f>L346+Q346</f>
        <v>24.894000000000002</v>
      </c>
      <c r="T346" s="16"/>
      <c r="U346" s="18"/>
      <c r="V346" s="16"/>
      <c r="W346" s="18"/>
      <c r="X346" s="21">
        <v>3.0000000000000001E-3</v>
      </c>
      <c r="Y346" s="14">
        <v>8298</v>
      </c>
      <c r="Z346" s="18">
        <f t="shared" ref="Z346" si="469">X346*Y346</f>
        <v>24.894000000000002</v>
      </c>
      <c r="AA346" s="14">
        <f t="shared" ref="AA346" si="470">Y346</f>
        <v>8298</v>
      </c>
      <c r="AB346" s="18">
        <f t="shared" ref="AB346" si="471">U346+Z346</f>
        <v>24.894000000000002</v>
      </c>
    </row>
    <row r="347" spans="1:28" s="50" customFormat="1">
      <c r="A347" s="46"/>
      <c r="B347" s="47" t="s">
        <v>104</v>
      </c>
      <c r="C347" s="48">
        <f>C346</f>
        <v>8496</v>
      </c>
      <c r="D347" s="49">
        <f>D346</f>
        <v>25.488</v>
      </c>
      <c r="E347" s="48">
        <f>E346</f>
        <v>6390</v>
      </c>
      <c r="F347" s="49">
        <f>F346</f>
        <v>19.170000000000002</v>
      </c>
      <c r="G347" s="47"/>
      <c r="H347" s="47"/>
      <c r="I347" s="48">
        <f t="shared" ref="I347:L347" si="472">I346</f>
        <v>0</v>
      </c>
      <c r="J347" s="49">
        <f t="shared" si="472"/>
        <v>0</v>
      </c>
      <c r="K347" s="48">
        <f t="shared" si="472"/>
        <v>0</v>
      </c>
      <c r="L347" s="49">
        <f t="shared" si="472"/>
        <v>0</v>
      </c>
      <c r="M347" s="47">
        <f t="shared" ref="M347:N347" si="473">SUM(M345:M346)</f>
        <v>0</v>
      </c>
      <c r="N347" s="49">
        <f t="shared" si="473"/>
        <v>0</v>
      </c>
      <c r="O347" s="249"/>
      <c r="P347" s="286">
        <f t="shared" ref="P347:U347" si="474">P346</f>
        <v>8298</v>
      </c>
      <c r="Q347" s="49">
        <f t="shared" si="474"/>
        <v>24.894000000000002</v>
      </c>
      <c r="R347" s="286">
        <f t="shared" si="474"/>
        <v>8298</v>
      </c>
      <c r="S347" s="49">
        <f t="shared" si="474"/>
        <v>24.894000000000002</v>
      </c>
      <c r="T347" s="48">
        <f t="shared" si="474"/>
        <v>0</v>
      </c>
      <c r="U347" s="49">
        <f t="shared" si="474"/>
        <v>0</v>
      </c>
      <c r="V347" s="47">
        <f t="shared" ref="V347:W347" si="475">SUM(V345:V346)</f>
        <v>0</v>
      </c>
      <c r="W347" s="49">
        <f t="shared" si="475"/>
        <v>0</v>
      </c>
      <c r="X347" s="249"/>
      <c r="Y347" s="286">
        <f>Y346</f>
        <v>8298</v>
      </c>
      <c r="Z347" s="49">
        <f>Z346</f>
        <v>24.894000000000002</v>
      </c>
      <c r="AA347" s="286">
        <f>AA346</f>
        <v>8298</v>
      </c>
      <c r="AB347" s="49">
        <f>AB346</f>
        <v>24.894000000000002</v>
      </c>
    </row>
    <row r="348" spans="1:28">
      <c r="A348" s="91" t="s">
        <v>217</v>
      </c>
      <c r="B348" s="9" t="s">
        <v>229</v>
      </c>
      <c r="C348" s="10"/>
      <c r="D348" s="11"/>
      <c r="E348" s="10"/>
      <c r="F348" s="11"/>
      <c r="G348" s="9"/>
      <c r="H348" s="9"/>
      <c r="I348" s="9"/>
      <c r="J348" s="12"/>
      <c r="K348" s="9"/>
      <c r="L348" s="11"/>
      <c r="M348" s="9"/>
      <c r="N348" s="11"/>
      <c r="O348" s="13"/>
      <c r="P348" s="315"/>
      <c r="Q348" s="11"/>
      <c r="R348" s="315"/>
      <c r="S348" s="11"/>
      <c r="T348" s="9"/>
      <c r="U348" s="11"/>
      <c r="V348" s="9"/>
      <c r="W348" s="11"/>
      <c r="X348" s="13"/>
      <c r="Y348" s="199"/>
      <c r="Z348" s="11"/>
      <c r="AA348" s="199"/>
      <c r="AB348" s="11"/>
    </row>
    <row r="349" spans="1:28">
      <c r="A349" s="14">
        <v>23</v>
      </c>
      <c r="B349" s="9" t="s">
        <v>230</v>
      </c>
      <c r="C349" s="10"/>
      <c r="D349" s="11"/>
      <c r="E349" s="10"/>
      <c r="F349" s="11"/>
      <c r="G349" s="9"/>
      <c r="H349" s="9"/>
      <c r="I349" s="9"/>
      <c r="J349" s="12"/>
      <c r="K349" s="9"/>
      <c r="L349" s="11"/>
      <c r="M349" s="9"/>
      <c r="N349" s="11"/>
      <c r="O349" s="13"/>
      <c r="P349" s="315"/>
      <c r="Q349" s="11"/>
      <c r="R349" s="315"/>
      <c r="S349" s="11"/>
      <c r="T349" s="9"/>
      <c r="U349" s="11"/>
      <c r="V349" s="9"/>
      <c r="W349" s="11"/>
      <c r="X349" s="13"/>
      <c r="Y349" s="199"/>
      <c r="Z349" s="11"/>
      <c r="AA349" s="199"/>
      <c r="AB349" s="11"/>
    </row>
    <row r="350" spans="1:28">
      <c r="A350" s="8">
        <v>23.01</v>
      </c>
      <c r="B350" s="16" t="s">
        <v>231</v>
      </c>
      <c r="C350" s="17"/>
      <c r="D350" s="18">
        <v>100</v>
      </c>
      <c r="E350" s="17">
        <f t="shared" ref="E350:E383" si="476">C350-K350</f>
        <v>0</v>
      </c>
      <c r="F350" s="18">
        <f t="shared" ref="F350:F383" si="477">D350-L350</f>
        <v>0</v>
      </c>
      <c r="G350" s="8" t="e">
        <f t="shared" ref="G350:H353" si="478">E350/C348*100</f>
        <v>#DIV/0!</v>
      </c>
      <c r="H350" s="18" t="e">
        <f t="shared" si="478"/>
        <v>#DIV/0!</v>
      </c>
      <c r="I350" s="16"/>
      <c r="J350" s="20"/>
      <c r="K350" s="16">
        <v>0</v>
      </c>
      <c r="L350" s="18">
        <v>100</v>
      </c>
      <c r="M350" s="16"/>
      <c r="N350" s="18"/>
      <c r="O350" s="138">
        <v>26.5</v>
      </c>
      <c r="P350" s="92"/>
      <c r="Q350" s="18">
        <f t="shared" ref="Q350:Q369" si="479">O350*P350</f>
        <v>0</v>
      </c>
      <c r="R350" s="92">
        <f t="shared" ref="R350:R369" si="480">P350</f>
        <v>0</v>
      </c>
      <c r="S350" s="18">
        <f t="shared" ref="S350:S369" si="481">L350+Q350</f>
        <v>100</v>
      </c>
      <c r="T350" s="16">
        <v>0</v>
      </c>
      <c r="U350" s="18">
        <v>100</v>
      </c>
      <c r="V350" s="16"/>
      <c r="W350" s="18"/>
      <c r="X350" s="138">
        <v>26.5</v>
      </c>
      <c r="Y350" s="14"/>
      <c r="Z350" s="18">
        <f t="shared" ref="Z350:Z383" si="482">X350*Y350</f>
        <v>0</v>
      </c>
      <c r="AA350" s="14">
        <f t="shared" ref="AA350:AA383" si="483">Y350</f>
        <v>0</v>
      </c>
      <c r="AB350" s="18">
        <f t="shared" ref="AB350:AB383" si="484">U350+Z350</f>
        <v>100</v>
      </c>
    </row>
    <row r="351" spans="1:28">
      <c r="A351" s="8">
        <f>+A350+0.01</f>
        <v>23.020000000000003</v>
      </c>
      <c r="B351" s="16" t="s">
        <v>232</v>
      </c>
      <c r="C351" s="17"/>
      <c r="D351" s="18"/>
      <c r="E351" s="17">
        <f t="shared" si="476"/>
        <v>0</v>
      </c>
      <c r="F351" s="18">
        <f t="shared" si="477"/>
        <v>0</v>
      </c>
      <c r="G351" s="8" t="e">
        <f t="shared" si="478"/>
        <v>#DIV/0!</v>
      </c>
      <c r="H351" s="18" t="e">
        <f t="shared" si="478"/>
        <v>#DIV/0!</v>
      </c>
      <c r="I351" s="16"/>
      <c r="J351" s="20"/>
      <c r="K351" s="16">
        <v>0</v>
      </c>
      <c r="L351" s="18">
        <v>0</v>
      </c>
      <c r="M351" s="16"/>
      <c r="N351" s="18"/>
      <c r="O351" s="138">
        <v>26.5</v>
      </c>
      <c r="P351" s="92"/>
      <c r="Q351" s="18">
        <f t="shared" si="479"/>
        <v>0</v>
      </c>
      <c r="R351" s="92">
        <f t="shared" si="480"/>
        <v>0</v>
      </c>
      <c r="S351" s="18">
        <f t="shared" si="481"/>
        <v>0</v>
      </c>
      <c r="T351" s="16">
        <v>0</v>
      </c>
      <c r="U351" s="18">
        <v>0</v>
      </c>
      <c r="V351" s="16"/>
      <c r="W351" s="18"/>
      <c r="X351" s="138">
        <v>26.5</v>
      </c>
      <c r="Y351" s="14"/>
      <c r="Z351" s="18">
        <f t="shared" si="482"/>
        <v>0</v>
      </c>
      <c r="AA351" s="14">
        <f t="shared" si="483"/>
        <v>0</v>
      </c>
      <c r="AB351" s="18">
        <f t="shared" si="484"/>
        <v>0</v>
      </c>
    </row>
    <row r="352" spans="1:28">
      <c r="A352" s="8">
        <f t="shared" ref="A352:A374" si="485">+A351+0.01</f>
        <v>23.030000000000005</v>
      </c>
      <c r="B352" s="16" t="s">
        <v>233</v>
      </c>
      <c r="C352" s="191"/>
      <c r="D352" s="192"/>
      <c r="E352" s="17">
        <f t="shared" si="476"/>
        <v>0</v>
      </c>
      <c r="F352" s="18">
        <f t="shared" si="477"/>
        <v>0</v>
      </c>
      <c r="G352" s="8" t="e">
        <f t="shared" si="478"/>
        <v>#DIV/0!</v>
      </c>
      <c r="H352" s="18">
        <f t="shared" si="478"/>
        <v>0</v>
      </c>
      <c r="I352" s="16"/>
      <c r="J352" s="20"/>
      <c r="K352" s="16">
        <v>0</v>
      </c>
      <c r="L352" s="18">
        <v>0</v>
      </c>
      <c r="M352" s="16"/>
      <c r="N352" s="18"/>
      <c r="O352" s="138"/>
      <c r="P352" s="92"/>
      <c r="Q352" s="18">
        <f t="shared" si="479"/>
        <v>0</v>
      </c>
      <c r="R352" s="92">
        <f t="shared" si="480"/>
        <v>0</v>
      </c>
      <c r="S352" s="18">
        <f t="shared" si="481"/>
        <v>0</v>
      </c>
      <c r="T352" s="16">
        <v>0</v>
      </c>
      <c r="U352" s="18">
        <v>0</v>
      </c>
      <c r="V352" s="16"/>
      <c r="W352" s="18"/>
      <c r="X352" s="138"/>
      <c r="Y352" s="14"/>
      <c r="Z352" s="18">
        <f t="shared" si="482"/>
        <v>0</v>
      </c>
      <c r="AA352" s="14">
        <f t="shared" si="483"/>
        <v>0</v>
      </c>
      <c r="AB352" s="18">
        <f t="shared" si="484"/>
        <v>0</v>
      </c>
    </row>
    <row r="353" spans="1:28">
      <c r="A353" s="8">
        <f t="shared" si="485"/>
        <v>23.040000000000006</v>
      </c>
      <c r="B353" s="16" t="s">
        <v>234</v>
      </c>
      <c r="C353" s="191"/>
      <c r="D353" s="192"/>
      <c r="E353" s="17">
        <f t="shared" si="476"/>
        <v>0</v>
      </c>
      <c r="F353" s="18">
        <f t="shared" si="477"/>
        <v>0</v>
      </c>
      <c r="G353" s="8" t="e">
        <f t="shared" si="478"/>
        <v>#DIV/0!</v>
      </c>
      <c r="H353" s="18" t="e">
        <f t="shared" si="478"/>
        <v>#DIV/0!</v>
      </c>
      <c r="I353" s="16"/>
      <c r="J353" s="20"/>
      <c r="K353" s="16">
        <v>0</v>
      </c>
      <c r="L353" s="18">
        <v>0</v>
      </c>
      <c r="M353" s="16"/>
      <c r="N353" s="18"/>
      <c r="O353" s="138"/>
      <c r="P353" s="92"/>
      <c r="Q353" s="18">
        <f t="shared" si="479"/>
        <v>0</v>
      </c>
      <c r="R353" s="92">
        <f t="shared" si="480"/>
        <v>0</v>
      </c>
      <c r="S353" s="18">
        <f t="shared" si="481"/>
        <v>0</v>
      </c>
      <c r="T353" s="16">
        <v>0</v>
      </c>
      <c r="U353" s="18">
        <v>0</v>
      </c>
      <c r="V353" s="16"/>
      <c r="W353" s="18"/>
      <c r="X353" s="138"/>
      <c r="Y353" s="14"/>
      <c r="Z353" s="18">
        <f t="shared" si="482"/>
        <v>0</v>
      </c>
      <c r="AA353" s="14">
        <f t="shared" si="483"/>
        <v>0</v>
      </c>
      <c r="AB353" s="18">
        <f t="shared" si="484"/>
        <v>0</v>
      </c>
    </row>
    <row r="354" spans="1:28" ht="31.5">
      <c r="A354" s="8">
        <f t="shared" si="485"/>
        <v>23.050000000000008</v>
      </c>
      <c r="B354" s="16" t="s">
        <v>235</v>
      </c>
      <c r="C354" s="17"/>
      <c r="D354" s="18"/>
      <c r="E354" s="17">
        <f t="shared" si="476"/>
        <v>0</v>
      </c>
      <c r="F354" s="18">
        <f t="shared" si="477"/>
        <v>0</v>
      </c>
      <c r="G354" s="8" t="e">
        <f t="shared" ref="G354:H380" si="486">E354/C354*100</f>
        <v>#DIV/0!</v>
      </c>
      <c r="H354" s="18" t="e">
        <f t="shared" si="486"/>
        <v>#DIV/0!</v>
      </c>
      <c r="I354" s="16"/>
      <c r="J354" s="20"/>
      <c r="K354" s="16">
        <v>0</v>
      </c>
      <c r="L354" s="18">
        <v>0</v>
      </c>
      <c r="M354" s="16"/>
      <c r="N354" s="18"/>
      <c r="O354" s="138"/>
      <c r="P354" s="92"/>
      <c r="Q354" s="18">
        <f t="shared" si="479"/>
        <v>0</v>
      </c>
      <c r="R354" s="92">
        <f t="shared" si="480"/>
        <v>0</v>
      </c>
      <c r="S354" s="18">
        <f t="shared" si="481"/>
        <v>0</v>
      </c>
      <c r="T354" s="16">
        <v>0</v>
      </c>
      <c r="U354" s="18">
        <v>0</v>
      </c>
      <c r="V354" s="16"/>
      <c r="W354" s="18"/>
      <c r="X354" s="138"/>
      <c r="Y354" s="14"/>
      <c r="Z354" s="18">
        <f t="shared" si="482"/>
        <v>0</v>
      </c>
      <c r="AA354" s="14">
        <f t="shared" si="483"/>
        <v>0</v>
      </c>
      <c r="AB354" s="18">
        <f t="shared" si="484"/>
        <v>0</v>
      </c>
    </row>
    <row r="355" spans="1:28">
      <c r="A355" s="8">
        <f t="shared" si="485"/>
        <v>23.060000000000009</v>
      </c>
      <c r="B355" s="16" t="s">
        <v>236</v>
      </c>
      <c r="C355" s="17"/>
      <c r="D355" s="18">
        <v>79.67</v>
      </c>
      <c r="E355" s="17">
        <f t="shared" si="476"/>
        <v>0</v>
      </c>
      <c r="F355" s="18">
        <f t="shared" si="477"/>
        <v>38</v>
      </c>
      <c r="G355" s="8" t="e">
        <f t="shared" si="486"/>
        <v>#DIV/0!</v>
      </c>
      <c r="H355" s="18">
        <f t="shared" si="486"/>
        <v>47.696749089996231</v>
      </c>
      <c r="I355" s="16"/>
      <c r="J355" s="20"/>
      <c r="K355" s="16">
        <v>0</v>
      </c>
      <c r="L355" s="18">
        <v>41.67</v>
      </c>
      <c r="M355" s="16"/>
      <c r="N355" s="18"/>
      <c r="O355" s="138">
        <v>8.3000000000000007</v>
      </c>
      <c r="P355" s="92">
        <v>22</v>
      </c>
      <c r="Q355" s="18">
        <f t="shared" si="479"/>
        <v>182.60000000000002</v>
      </c>
      <c r="R355" s="92">
        <f t="shared" si="480"/>
        <v>22</v>
      </c>
      <c r="S355" s="18">
        <f t="shared" si="481"/>
        <v>224.27000000000004</v>
      </c>
      <c r="T355" s="16">
        <v>0</v>
      </c>
      <c r="U355" s="18">
        <v>41.67</v>
      </c>
      <c r="V355" s="16"/>
      <c r="W355" s="18"/>
      <c r="X355" s="138">
        <v>8.3000000000000007</v>
      </c>
      <c r="Y355" s="14">
        <v>3</v>
      </c>
      <c r="Z355" s="18">
        <f t="shared" si="482"/>
        <v>24.900000000000002</v>
      </c>
      <c r="AA355" s="14">
        <f t="shared" si="483"/>
        <v>3</v>
      </c>
      <c r="AB355" s="18">
        <f t="shared" si="484"/>
        <v>66.570000000000007</v>
      </c>
    </row>
    <row r="356" spans="1:28">
      <c r="A356" s="8">
        <f t="shared" si="485"/>
        <v>23.070000000000011</v>
      </c>
      <c r="B356" s="16" t="s">
        <v>237</v>
      </c>
      <c r="C356" s="17">
        <v>11</v>
      </c>
      <c r="D356" s="18">
        <v>96.25</v>
      </c>
      <c r="E356" s="17">
        <f t="shared" si="476"/>
        <v>0</v>
      </c>
      <c r="F356" s="18">
        <f t="shared" si="477"/>
        <v>0</v>
      </c>
      <c r="G356" s="8">
        <f t="shared" si="486"/>
        <v>0</v>
      </c>
      <c r="H356" s="18">
        <f t="shared" si="486"/>
        <v>0</v>
      </c>
      <c r="I356" s="16"/>
      <c r="J356" s="20"/>
      <c r="K356" s="16">
        <v>11</v>
      </c>
      <c r="L356" s="18">
        <v>96.25</v>
      </c>
      <c r="M356" s="16"/>
      <c r="N356" s="18"/>
      <c r="O356" s="138">
        <v>9.25</v>
      </c>
      <c r="P356" s="92">
        <v>2</v>
      </c>
      <c r="Q356" s="18">
        <f t="shared" si="479"/>
        <v>18.5</v>
      </c>
      <c r="R356" s="92">
        <f t="shared" si="480"/>
        <v>2</v>
      </c>
      <c r="S356" s="18">
        <f t="shared" si="481"/>
        <v>114.75</v>
      </c>
      <c r="T356" s="16">
        <v>11</v>
      </c>
      <c r="U356" s="18">
        <v>96.25</v>
      </c>
      <c r="V356" s="16"/>
      <c r="W356" s="18"/>
      <c r="X356" s="138">
        <v>9.25</v>
      </c>
      <c r="Y356" s="14"/>
      <c r="Z356" s="18">
        <f t="shared" si="482"/>
        <v>0</v>
      </c>
      <c r="AA356" s="14">
        <f t="shared" si="483"/>
        <v>0</v>
      </c>
      <c r="AB356" s="18">
        <f t="shared" si="484"/>
        <v>96.25</v>
      </c>
    </row>
    <row r="357" spans="1:28">
      <c r="A357" s="8">
        <f t="shared" si="485"/>
        <v>23.080000000000013</v>
      </c>
      <c r="B357" s="16" t="s">
        <v>238</v>
      </c>
      <c r="C357" s="17">
        <v>9</v>
      </c>
      <c r="D357" s="18">
        <v>68.400000000000006</v>
      </c>
      <c r="E357" s="17">
        <f t="shared" si="476"/>
        <v>0</v>
      </c>
      <c r="F357" s="18">
        <f t="shared" si="477"/>
        <v>0</v>
      </c>
      <c r="G357" s="8">
        <f t="shared" si="486"/>
        <v>0</v>
      </c>
      <c r="H357" s="18">
        <f t="shared" si="486"/>
        <v>0</v>
      </c>
      <c r="I357" s="16"/>
      <c r="J357" s="20"/>
      <c r="K357" s="16">
        <v>9</v>
      </c>
      <c r="L357" s="18">
        <v>68.400000000000006</v>
      </c>
      <c r="M357" s="16"/>
      <c r="N357" s="18"/>
      <c r="O357" s="138">
        <v>8.75</v>
      </c>
      <c r="P357" s="92"/>
      <c r="Q357" s="18">
        <f t="shared" si="479"/>
        <v>0</v>
      </c>
      <c r="R357" s="92">
        <f t="shared" si="480"/>
        <v>0</v>
      </c>
      <c r="S357" s="18">
        <f t="shared" si="481"/>
        <v>68.400000000000006</v>
      </c>
      <c r="T357" s="16">
        <v>9</v>
      </c>
      <c r="U357" s="18">
        <v>68.400000000000006</v>
      </c>
      <c r="V357" s="16"/>
      <c r="W357" s="18"/>
      <c r="X357" s="138">
        <v>8.75</v>
      </c>
      <c r="Y357" s="14"/>
      <c r="Z357" s="18">
        <f t="shared" si="482"/>
        <v>0</v>
      </c>
      <c r="AA357" s="14">
        <f t="shared" si="483"/>
        <v>0</v>
      </c>
      <c r="AB357" s="18">
        <f t="shared" si="484"/>
        <v>68.400000000000006</v>
      </c>
    </row>
    <row r="358" spans="1:28" s="269" customFormat="1">
      <c r="A358" s="262">
        <v>23.09</v>
      </c>
      <c r="B358" s="271" t="s">
        <v>337</v>
      </c>
      <c r="C358" s="266"/>
      <c r="D358" s="267"/>
      <c r="E358" s="17">
        <f t="shared" si="476"/>
        <v>0</v>
      </c>
      <c r="F358" s="18">
        <f t="shared" si="477"/>
        <v>0</v>
      </c>
      <c r="G358" s="262" t="e">
        <f t="shared" si="486"/>
        <v>#DIV/0!</v>
      </c>
      <c r="H358" s="267" t="e">
        <f t="shared" si="486"/>
        <v>#DIV/0!</v>
      </c>
      <c r="I358" s="271"/>
      <c r="J358" s="273"/>
      <c r="K358" s="271">
        <v>0</v>
      </c>
      <c r="L358" s="267">
        <v>0</v>
      </c>
      <c r="M358" s="271"/>
      <c r="N358" s="267"/>
      <c r="O358" s="272">
        <v>10</v>
      </c>
      <c r="P358" s="92"/>
      <c r="Q358" s="18">
        <f t="shared" si="479"/>
        <v>0</v>
      </c>
      <c r="R358" s="92">
        <f t="shared" si="480"/>
        <v>0</v>
      </c>
      <c r="S358" s="18">
        <f t="shared" si="481"/>
        <v>0</v>
      </c>
      <c r="T358" s="271">
        <v>0</v>
      </c>
      <c r="U358" s="267">
        <v>0</v>
      </c>
      <c r="V358" s="271"/>
      <c r="W358" s="267"/>
      <c r="X358" s="272">
        <v>10</v>
      </c>
      <c r="Y358" s="14"/>
      <c r="Z358" s="18">
        <f t="shared" si="482"/>
        <v>0</v>
      </c>
      <c r="AA358" s="14">
        <f t="shared" si="483"/>
        <v>0</v>
      </c>
      <c r="AB358" s="18">
        <f t="shared" si="484"/>
        <v>0</v>
      </c>
    </row>
    <row r="359" spans="1:28" s="132" customFormat="1">
      <c r="A359" s="126">
        <f>+A358+0.01</f>
        <v>23.1</v>
      </c>
      <c r="B359" s="127" t="s">
        <v>239</v>
      </c>
      <c r="C359" s="128">
        <v>38</v>
      </c>
      <c r="D359" s="129">
        <v>69.349999999999994</v>
      </c>
      <c r="E359" s="17">
        <f t="shared" si="476"/>
        <v>0</v>
      </c>
      <c r="F359" s="18">
        <f t="shared" si="477"/>
        <v>0</v>
      </c>
      <c r="G359" s="8">
        <f t="shared" si="486"/>
        <v>0</v>
      </c>
      <c r="H359" s="18">
        <f t="shared" si="486"/>
        <v>0</v>
      </c>
      <c r="I359" s="127"/>
      <c r="J359" s="130"/>
      <c r="K359" s="127">
        <v>38</v>
      </c>
      <c r="L359" s="129">
        <v>69.349999999999994</v>
      </c>
      <c r="M359" s="127"/>
      <c r="N359" s="129"/>
      <c r="O359" s="245">
        <v>2.1</v>
      </c>
      <c r="P359" s="92">
        <v>24</v>
      </c>
      <c r="Q359" s="18">
        <f t="shared" si="479"/>
        <v>50.400000000000006</v>
      </c>
      <c r="R359" s="92">
        <f t="shared" si="480"/>
        <v>24</v>
      </c>
      <c r="S359" s="18">
        <f t="shared" si="481"/>
        <v>119.75</v>
      </c>
      <c r="T359" s="127">
        <v>38</v>
      </c>
      <c r="U359" s="129">
        <v>69.349999999999994</v>
      </c>
      <c r="V359" s="127"/>
      <c r="W359" s="129"/>
      <c r="X359" s="245">
        <v>2.1</v>
      </c>
      <c r="Y359" s="14"/>
      <c r="Z359" s="18">
        <f t="shared" si="482"/>
        <v>0</v>
      </c>
      <c r="AA359" s="14">
        <f t="shared" si="483"/>
        <v>0</v>
      </c>
      <c r="AB359" s="18">
        <f t="shared" si="484"/>
        <v>69.349999999999994</v>
      </c>
    </row>
    <row r="360" spans="1:28">
      <c r="A360" s="8">
        <f t="shared" si="485"/>
        <v>23.110000000000003</v>
      </c>
      <c r="B360" s="16" t="s">
        <v>240</v>
      </c>
      <c r="C360" s="17">
        <v>15</v>
      </c>
      <c r="D360" s="18">
        <v>19.899999999999999</v>
      </c>
      <c r="E360" s="17">
        <f t="shared" si="476"/>
        <v>0</v>
      </c>
      <c r="F360" s="18">
        <f t="shared" si="477"/>
        <v>0</v>
      </c>
      <c r="G360" s="8">
        <f t="shared" si="486"/>
        <v>0</v>
      </c>
      <c r="H360" s="18">
        <f t="shared" si="486"/>
        <v>0</v>
      </c>
      <c r="I360" s="16"/>
      <c r="J360" s="20"/>
      <c r="K360" s="16">
        <v>15</v>
      </c>
      <c r="L360" s="18">
        <v>19.899999999999999</v>
      </c>
      <c r="M360" s="16"/>
      <c r="N360" s="18"/>
      <c r="O360" s="138">
        <v>2.1</v>
      </c>
      <c r="P360" s="92">
        <v>5</v>
      </c>
      <c r="Q360" s="18">
        <f t="shared" si="479"/>
        <v>10.5</v>
      </c>
      <c r="R360" s="92">
        <f t="shared" si="480"/>
        <v>5</v>
      </c>
      <c r="S360" s="18">
        <f t="shared" si="481"/>
        <v>30.4</v>
      </c>
      <c r="T360" s="16">
        <v>15</v>
      </c>
      <c r="U360" s="18">
        <v>19.899999999999999</v>
      </c>
      <c r="V360" s="16"/>
      <c r="W360" s="18"/>
      <c r="X360" s="138">
        <v>2.1</v>
      </c>
      <c r="Y360" s="14"/>
      <c r="Z360" s="18">
        <f t="shared" si="482"/>
        <v>0</v>
      </c>
      <c r="AA360" s="14">
        <f t="shared" si="483"/>
        <v>0</v>
      </c>
      <c r="AB360" s="18">
        <f t="shared" si="484"/>
        <v>19.899999999999999</v>
      </c>
    </row>
    <row r="361" spans="1:28">
      <c r="A361" s="8">
        <f t="shared" si="485"/>
        <v>23.120000000000005</v>
      </c>
      <c r="B361" s="16" t="s">
        <v>241</v>
      </c>
      <c r="C361" s="17"/>
      <c r="D361" s="18"/>
      <c r="E361" s="17">
        <f t="shared" si="476"/>
        <v>0</v>
      </c>
      <c r="F361" s="18">
        <f t="shared" si="477"/>
        <v>0</v>
      </c>
      <c r="G361" s="8" t="e">
        <f t="shared" si="486"/>
        <v>#DIV/0!</v>
      </c>
      <c r="H361" s="18" t="e">
        <f t="shared" si="486"/>
        <v>#DIV/0!</v>
      </c>
      <c r="I361" s="16"/>
      <c r="J361" s="20"/>
      <c r="K361" s="16">
        <v>0</v>
      </c>
      <c r="L361" s="18">
        <v>0</v>
      </c>
      <c r="M361" s="16"/>
      <c r="N361" s="18"/>
      <c r="O361" s="138">
        <v>1.1000000000000001</v>
      </c>
      <c r="P361" s="92">
        <v>18</v>
      </c>
      <c r="Q361" s="18">
        <f t="shared" si="479"/>
        <v>19.8</v>
      </c>
      <c r="R361" s="92">
        <f t="shared" si="480"/>
        <v>18</v>
      </c>
      <c r="S361" s="18">
        <f t="shared" si="481"/>
        <v>19.8</v>
      </c>
      <c r="T361" s="16">
        <v>0</v>
      </c>
      <c r="U361" s="18">
        <v>0</v>
      </c>
      <c r="V361" s="16"/>
      <c r="W361" s="18"/>
      <c r="X361" s="138">
        <v>1.1000000000000001</v>
      </c>
      <c r="Y361" s="14"/>
      <c r="Z361" s="18">
        <f t="shared" si="482"/>
        <v>0</v>
      </c>
      <c r="AA361" s="14">
        <f t="shared" si="483"/>
        <v>0</v>
      </c>
      <c r="AB361" s="18">
        <f t="shared" si="484"/>
        <v>0</v>
      </c>
    </row>
    <row r="362" spans="1:28" s="269" customFormat="1">
      <c r="A362" s="262"/>
      <c r="B362" s="271" t="s">
        <v>341</v>
      </c>
      <c r="C362" s="266"/>
      <c r="D362" s="267"/>
      <c r="E362" s="17">
        <f t="shared" si="476"/>
        <v>0</v>
      </c>
      <c r="F362" s="18">
        <f t="shared" si="477"/>
        <v>0</v>
      </c>
      <c r="G362" s="262"/>
      <c r="H362" s="267"/>
      <c r="I362" s="271"/>
      <c r="J362" s="273"/>
      <c r="K362" s="271">
        <v>0</v>
      </c>
      <c r="L362" s="267">
        <v>0</v>
      </c>
      <c r="M362" s="271"/>
      <c r="N362" s="267"/>
      <c r="O362" s="274">
        <v>0.6</v>
      </c>
      <c r="P362" s="92"/>
      <c r="Q362" s="18">
        <f t="shared" si="479"/>
        <v>0</v>
      </c>
      <c r="R362" s="92">
        <f t="shared" si="480"/>
        <v>0</v>
      </c>
      <c r="S362" s="18">
        <f t="shared" si="481"/>
        <v>0</v>
      </c>
      <c r="T362" s="271">
        <v>0</v>
      </c>
      <c r="U362" s="267">
        <v>0</v>
      </c>
      <c r="V362" s="271"/>
      <c r="W362" s="267"/>
      <c r="X362" s="274">
        <v>0.6</v>
      </c>
      <c r="Y362" s="14"/>
      <c r="Z362" s="18">
        <f t="shared" si="482"/>
        <v>0</v>
      </c>
      <c r="AA362" s="14">
        <f t="shared" si="483"/>
        <v>0</v>
      </c>
      <c r="AB362" s="18">
        <f t="shared" si="484"/>
        <v>0</v>
      </c>
    </row>
    <row r="363" spans="1:28" s="269" customFormat="1">
      <c r="A363" s="262"/>
      <c r="B363" s="271" t="s">
        <v>342</v>
      </c>
      <c r="C363" s="266"/>
      <c r="D363" s="267"/>
      <c r="E363" s="17">
        <f t="shared" si="476"/>
        <v>0</v>
      </c>
      <c r="F363" s="18">
        <f t="shared" si="477"/>
        <v>0</v>
      </c>
      <c r="G363" s="262"/>
      <c r="H363" s="267"/>
      <c r="I363" s="271"/>
      <c r="J363" s="273"/>
      <c r="K363" s="271">
        <v>0</v>
      </c>
      <c r="L363" s="267">
        <v>0</v>
      </c>
      <c r="M363" s="271"/>
      <c r="N363" s="267"/>
      <c r="O363" s="274">
        <v>0.6</v>
      </c>
      <c r="P363" s="92"/>
      <c r="Q363" s="18">
        <f t="shared" si="479"/>
        <v>0</v>
      </c>
      <c r="R363" s="92">
        <f t="shared" si="480"/>
        <v>0</v>
      </c>
      <c r="S363" s="18">
        <f t="shared" si="481"/>
        <v>0</v>
      </c>
      <c r="T363" s="271">
        <v>0</v>
      </c>
      <c r="U363" s="267">
        <v>0</v>
      </c>
      <c r="V363" s="271"/>
      <c r="W363" s="267"/>
      <c r="X363" s="274">
        <v>0.6</v>
      </c>
      <c r="Y363" s="14"/>
      <c r="Z363" s="18">
        <f t="shared" si="482"/>
        <v>0</v>
      </c>
      <c r="AA363" s="14">
        <f t="shared" si="483"/>
        <v>0</v>
      </c>
      <c r="AB363" s="18">
        <f t="shared" si="484"/>
        <v>0</v>
      </c>
    </row>
    <row r="364" spans="1:28" s="132" customFormat="1">
      <c r="A364" s="126">
        <f>+A361+0.01</f>
        <v>23.130000000000006</v>
      </c>
      <c r="B364" s="127" t="s">
        <v>242</v>
      </c>
      <c r="C364" s="128">
        <v>46</v>
      </c>
      <c r="D364" s="129">
        <v>55.2</v>
      </c>
      <c r="E364" s="17">
        <f t="shared" si="476"/>
        <v>0</v>
      </c>
      <c r="F364" s="18">
        <f t="shared" si="477"/>
        <v>0</v>
      </c>
      <c r="G364" s="8">
        <f t="shared" si="486"/>
        <v>0</v>
      </c>
      <c r="H364" s="18">
        <f t="shared" si="486"/>
        <v>0</v>
      </c>
      <c r="I364" s="127"/>
      <c r="J364" s="130"/>
      <c r="K364" s="127">
        <v>46</v>
      </c>
      <c r="L364" s="129">
        <v>55.2</v>
      </c>
      <c r="M364" s="127"/>
      <c r="N364" s="129"/>
      <c r="O364" s="245">
        <v>1.5</v>
      </c>
      <c r="P364" s="92"/>
      <c r="Q364" s="18">
        <f t="shared" si="479"/>
        <v>0</v>
      </c>
      <c r="R364" s="92">
        <f t="shared" si="480"/>
        <v>0</v>
      </c>
      <c r="S364" s="18">
        <f t="shared" si="481"/>
        <v>55.2</v>
      </c>
      <c r="T364" s="127">
        <v>46</v>
      </c>
      <c r="U364" s="129">
        <v>55.2</v>
      </c>
      <c r="V364" s="127"/>
      <c r="W364" s="129"/>
      <c r="X364" s="245">
        <v>1.5</v>
      </c>
      <c r="Y364" s="14"/>
      <c r="Z364" s="18">
        <f t="shared" si="482"/>
        <v>0</v>
      </c>
      <c r="AA364" s="14">
        <f t="shared" si="483"/>
        <v>0</v>
      </c>
      <c r="AB364" s="18">
        <f t="shared" si="484"/>
        <v>55.2</v>
      </c>
    </row>
    <row r="365" spans="1:28">
      <c r="A365" s="8">
        <f t="shared" si="485"/>
        <v>23.140000000000008</v>
      </c>
      <c r="B365" s="16" t="s">
        <v>243</v>
      </c>
      <c r="C365" s="17"/>
      <c r="D365" s="18"/>
      <c r="E365" s="17">
        <f t="shared" si="476"/>
        <v>0</v>
      </c>
      <c r="F365" s="18">
        <f t="shared" si="477"/>
        <v>0</v>
      </c>
      <c r="G365" s="8" t="e">
        <f t="shared" si="486"/>
        <v>#DIV/0!</v>
      </c>
      <c r="H365" s="18" t="e">
        <f t="shared" si="486"/>
        <v>#DIV/0!</v>
      </c>
      <c r="I365" s="16"/>
      <c r="J365" s="20"/>
      <c r="K365" s="16">
        <v>0</v>
      </c>
      <c r="L365" s="18">
        <v>0</v>
      </c>
      <c r="M365" s="16"/>
      <c r="N365" s="18"/>
      <c r="O365" s="138">
        <v>4.1000000000000002E-2</v>
      </c>
      <c r="P365" s="92"/>
      <c r="Q365" s="18">
        <f t="shared" si="479"/>
        <v>0</v>
      </c>
      <c r="R365" s="92">
        <f t="shared" si="480"/>
        <v>0</v>
      </c>
      <c r="S365" s="18">
        <f t="shared" si="481"/>
        <v>0</v>
      </c>
      <c r="T365" s="16">
        <v>0</v>
      </c>
      <c r="U365" s="18">
        <v>0</v>
      </c>
      <c r="V365" s="16"/>
      <c r="W365" s="18"/>
      <c r="X365" s="138">
        <v>4.1000000000000002E-2</v>
      </c>
      <c r="Y365" s="14"/>
      <c r="Z365" s="18">
        <f t="shared" si="482"/>
        <v>0</v>
      </c>
      <c r="AA365" s="14">
        <f t="shared" si="483"/>
        <v>0</v>
      </c>
      <c r="AB365" s="18">
        <f t="shared" si="484"/>
        <v>0</v>
      </c>
    </row>
    <row r="366" spans="1:28">
      <c r="A366" s="8">
        <f t="shared" si="485"/>
        <v>23.150000000000009</v>
      </c>
      <c r="B366" s="24" t="s">
        <v>244</v>
      </c>
      <c r="C366" s="25"/>
      <c r="D366" s="26"/>
      <c r="E366" s="17">
        <f t="shared" si="476"/>
        <v>0</v>
      </c>
      <c r="F366" s="18">
        <f t="shared" si="477"/>
        <v>0</v>
      </c>
      <c r="G366" s="8" t="e">
        <f t="shared" si="486"/>
        <v>#DIV/0!</v>
      </c>
      <c r="H366" s="18" t="e">
        <f t="shared" si="486"/>
        <v>#DIV/0!</v>
      </c>
      <c r="I366" s="24"/>
      <c r="J366" s="28"/>
      <c r="K366" s="24">
        <v>0</v>
      </c>
      <c r="L366" s="26">
        <v>0</v>
      </c>
      <c r="M366" s="24"/>
      <c r="N366" s="26"/>
      <c r="O366" s="244">
        <v>0.78</v>
      </c>
      <c r="P366" s="92"/>
      <c r="Q366" s="18">
        <f t="shared" si="479"/>
        <v>0</v>
      </c>
      <c r="R366" s="92">
        <f t="shared" si="480"/>
        <v>0</v>
      </c>
      <c r="S366" s="18">
        <f t="shared" si="481"/>
        <v>0</v>
      </c>
      <c r="T366" s="24">
        <v>0</v>
      </c>
      <c r="U366" s="26">
        <v>0</v>
      </c>
      <c r="V366" s="24"/>
      <c r="W366" s="26"/>
      <c r="X366" s="244">
        <v>0.78</v>
      </c>
      <c r="Y366" s="14"/>
      <c r="Z366" s="18">
        <f t="shared" si="482"/>
        <v>0</v>
      </c>
      <c r="AA366" s="14">
        <f t="shared" si="483"/>
        <v>0</v>
      </c>
      <c r="AB366" s="18">
        <f t="shared" si="484"/>
        <v>0</v>
      </c>
    </row>
    <row r="367" spans="1:28" ht="31.5">
      <c r="A367" s="8">
        <f t="shared" si="485"/>
        <v>23.160000000000011</v>
      </c>
      <c r="B367" s="183" t="s">
        <v>245</v>
      </c>
      <c r="C367" s="184"/>
      <c r="D367" s="185"/>
      <c r="E367" s="17">
        <f t="shared" si="476"/>
        <v>0</v>
      </c>
      <c r="F367" s="18">
        <f t="shared" si="477"/>
        <v>0</v>
      </c>
      <c r="G367" s="8" t="e">
        <f t="shared" si="486"/>
        <v>#DIV/0!</v>
      </c>
      <c r="H367" s="18" t="e">
        <f t="shared" si="486"/>
        <v>#DIV/0!</v>
      </c>
      <c r="I367" s="183"/>
      <c r="J367" s="187"/>
      <c r="K367" s="183">
        <v>0</v>
      </c>
      <c r="L367" s="185">
        <v>0</v>
      </c>
      <c r="M367" s="183"/>
      <c r="N367" s="185"/>
      <c r="O367" s="242">
        <v>8.3000000000000007</v>
      </c>
      <c r="P367" s="92">
        <v>1</v>
      </c>
      <c r="Q367" s="18">
        <f t="shared" si="479"/>
        <v>8.3000000000000007</v>
      </c>
      <c r="R367" s="92">
        <f t="shared" si="480"/>
        <v>1</v>
      </c>
      <c r="S367" s="18">
        <f t="shared" si="481"/>
        <v>8.3000000000000007</v>
      </c>
      <c r="T367" s="183">
        <v>0</v>
      </c>
      <c r="U367" s="185">
        <v>0</v>
      </c>
      <c r="V367" s="183"/>
      <c r="W367" s="185"/>
      <c r="X367" s="242">
        <v>8.3000000000000007</v>
      </c>
      <c r="Y367" s="14"/>
      <c r="Z367" s="18">
        <f t="shared" si="482"/>
        <v>0</v>
      </c>
      <c r="AA367" s="14">
        <f t="shared" si="483"/>
        <v>0</v>
      </c>
      <c r="AB367" s="18">
        <f t="shared" si="484"/>
        <v>0</v>
      </c>
    </row>
    <row r="368" spans="1:28" ht="31.5">
      <c r="A368" s="8">
        <f t="shared" si="485"/>
        <v>23.170000000000012</v>
      </c>
      <c r="B368" s="183" t="s">
        <v>246</v>
      </c>
      <c r="C368" s="184"/>
      <c r="D368" s="185"/>
      <c r="E368" s="17">
        <f t="shared" si="476"/>
        <v>0</v>
      </c>
      <c r="F368" s="18">
        <f t="shared" si="477"/>
        <v>0</v>
      </c>
      <c r="G368" s="8" t="e">
        <f t="shared" si="486"/>
        <v>#DIV/0!</v>
      </c>
      <c r="H368" s="18" t="e">
        <f t="shared" si="486"/>
        <v>#DIV/0!</v>
      </c>
      <c r="I368" s="183"/>
      <c r="J368" s="187"/>
      <c r="K368" s="183">
        <v>0</v>
      </c>
      <c r="L368" s="185">
        <v>0</v>
      </c>
      <c r="M368" s="183"/>
      <c r="N368" s="185"/>
      <c r="O368" s="242">
        <v>8.3000000000000007</v>
      </c>
      <c r="P368" s="92"/>
      <c r="Q368" s="18">
        <f t="shared" si="479"/>
        <v>0</v>
      </c>
      <c r="R368" s="92">
        <f t="shared" si="480"/>
        <v>0</v>
      </c>
      <c r="S368" s="18">
        <f t="shared" si="481"/>
        <v>0</v>
      </c>
      <c r="T368" s="183">
        <v>0</v>
      </c>
      <c r="U368" s="185">
        <v>0</v>
      </c>
      <c r="V368" s="183"/>
      <c r="W368" s="185"/>
      <c r="X368" s="242">
        <v>8.3000000000000007</v>
      </c>
      <c r="Y368" s="14"/>
      <c r="Z368" s="18">
        <f t="shared" si="482"/>
        <v>0</v>
      </c>
      <c r="AA368" s="14">
        <f t="shared" si="483"/>
        <v>0</v>
      </c>
      <c r="AB368" s="18">
        <f t="shared" si="484"/>
        <v>0</v>
      </c>
    </row>
    <row r="369" spans="1:28" ht="31.5">
      <c r="A369" s="8">
        <f t="shared" si="485"/>
        <v>23.180000000000014</v>
      </c>
      <c r="B369" s="183" t="s">
        <v>247</v>
      </c>
      <c r="C369" s="184"/>
      <c r="D369" s="185"/>
      <c r="E369" s="17">
        <f t="shared" si="476"/>
        <v>0</v>
      </c>
      <c r="F369" s="18">
        <f t="shared" si="477"/>
        <v>0</v>
      </c>
      <c r="G369" s="8" t="e">
        <f t="shared" si="486"/>
        <v>#DIV/0!</v>
      </c>
      <c r="H369" s="18" t="e">
        <f t="shared" si="486"/>
        <v>#DIV/0!</v>
      </c>
      <c r="I369" s="183"/>
      <c r="J369" s="187"/>
      <c r="K369" s="183">
        <v>0</v>
      </c>
      <c r="L369" s="185">
        <v>0</v>
      </c>
      <c r="M369" s="183"/>
      <c r="N369" s="185"/>
      <c r="O369" s="188"/>
      <c r="P369" s="92"/>
      <c r="Q369" s="18">
        <f t="shared" si="479"/>
        <v>0</v>
      </c>
      <c r="R369" s="92">
        <f t="shared" si="480"/>
        <v>0</v>
      </c>
      <c r="S369" s="18">
        <f t="shared" si="481"/>
        <v>0</v>
      </c>
      <c r="T369" s="183">
        <v>0</v>
      </c>
      <c r="U369" s="185">
        <v>0</v>
      </c>
      <c r="V369" s="183"/>
      <c r="W369" s="185"/>
      <c r="X369" s="188"/>
      <c r="Y369" s="14"/>
      <c r="Z369" s="18">
        <f t="shared" si="482"/>
        <v>0</v>
      </c>
      <c r="AA369" s="14">
        <f t="shared" si="483"/>
        <v>0</v>
      </c>
      <c r="AB369" s="18">
        <f t="shared" si="484"/>
        <v>0</v>
      </c>
    </row>
    <row r="370" spans="1:28">
      <c r="A370" s="8">
        <f t="shared" si="485"/>
        <v>23.190000000000015</v>
      </c>
      <c r="B370" s="24" t="s">
        <v>248</v>
      </c>
      <c r="C370" s="25"/>
      <c r="D370" s="26"/>
      <c r="E370" s="17">
        <f t="shared" si="476"/>
        <v>0</v>
      </c>
      <c r="F370" s="18">
        <f t="shared" si="477"/>
        <v>0</v>
      </c>
      <c r="G370" s="8" t="e">
        <f t="shared" si="486"/>
        <v>#DIV/0!</v>
      </c>
      <c r="H370" s="18" t="e">
        <f t="shared" si="486"/>
        <v>#DIV/0!</v>
      </c>
      <c r="I370" s="24"/>
      <c r="J370" s="28"/>
      <c r="K370" s="24">
        <v>0</v>
      </c>
      <c r="L370" s="26">
        <v>0</v>
      </c>
      <c r="M370" s="24"/>
      <c r="N370" s="26"/>
      <c r="O370" s="244">
        <v>0.26</v>
      </c>
      <c r="P370" s="92">
        <v>98</v>
      </c>
      <c r="Q370" s="18">
        <f>O370*P370</f>
        <v>25.48</v>
      </c>
      <c r="R370" s="92">
        <f>P370</f>
        <v>98</v>
      </c>
      <c r="S370" s="18">
        <f>L370+Q370</f>
        <v>25.48</v>
      </c>
      <c r="T370" s="24">
        <v>0</v>
      </c>
      <c r="U370" s="26">
        <v>0</v>
      </c>
      <c r="V370" s="24"/>
      <c r="W370" s="26"/>
      <c r="X370" s="244">
        <v>0.26</v>
      </c>
      <c r="Y370" s="14">
        <v>98</v>
      </c>
      <c r="Z370" s="18">
        <f t="shared" si="482"/>
        <v>25.48</v>
      </c>
      <c r="AA370" s="14">
        <f t="shared" si="483"/>
        <v>98</v>
      </c>
      <c r="AB370" s="18">
        <f t="shared" si="484"/>
        <v>25.48</v>
      </c>
    </row>
    <row r="371" spans="1:28">
      <c r="A371" s="8">
        <f t="shared" si="485"/>
        <v>23.200000000000017</v>
      </c>
      <c r="B371" s="24" t="s">
        <v>249</v>
      </c>
      <c r="C371" s="25"/>
      <c r="D371" s="26"/>
      <c r="E371" s="17">
        <f t="shared" si="476"/>
        <v>0</v>
      </c>
      <c r="F371" s="18">
        <f t="shared" si="477"/>
        <v>0</v>
      </c>
      <c r="G371" s="8" t="e">
        <f t="shared" si="486"/>
        <v>#DIV/0!</v>
      </c>
      <c r="H371" s="18" t="e">
        <f t="shared" si="486"/>
        <v>#DIV/0!</v>
      </c>
      <c r="I371" s="24"/>
      <c r="J371" s="28"/>
      <c r="K371" s="24">
        <v>0</v>
      </c>
      <c r="L371" s="26">
        <v>0</v>
      </c>
      <c r="M371" s="24"/>
      <c r="N371" s="26"/>
      <c r="O371" s="243"/>
      <c r="P371" s="92"/>
      <c r="Q371" s="18">
        <f t="shared" ref="Q371:Q383" si="487">O371*P371</f>
        <v>0</v>
      </c>
      <c r="R371" s="92">
        <f t="shared" ref="R371:R383" si="488">P371</f>
        <v>0</v>
      </c>
      <c r="S371" s="18">
        <f t="shared" ref="S371:S383" si="489">L371+Q371</f>
        <v>0</v>
      </c>
      <c r="T371" s="24">
        <v>0</v>
      </c>
      <c r="U371" s="26">
        <v>0</v>
      </c>
      <c r="V371" s="24"/>
      <c r="W371" s="26"/>
      <c r="X371" s="243"/>
      <c r="Y371" s="14"/>
      <c r="Z371" s="18">
        <f t="shared" si="482"/>
        <v>0</v>
      </c>
      <c r="AA371" s="14">
        <f t="shared" si="483"/>
        <v>0</v>
      </c>
      <c r="AB371" s="18">
        <f t="shared" si="484"/>
        <v>0</v>
      </c>
    </row>
    <row r="372" spans="1:28" s="132" customFormat="1">
      <c r="A372" s="126">
        <f t="shared" si="485"/>
        <v>23.210000000000019</v>
      </c>
      <c r="B372" s="127" t="s">
        <v>250</v>
      </c>
      <c r="C372" s="193"/>
      <c r="D372" s="194"/>
      <c r="E372" s="17">
        <f t="shared" si="476"/>
        <v>0</v>
      </c>
      <c r="F372" s="18">
        <f t="shared" si="477"/>
        <v>0</v>
      </c>
      <c r="G372" s="8" t="e">
        <f t="shared" si="486"/>
        <v>#DIV/0!</v>
      </c>
      <c r="H372" s="18" t="e">
        <f t="shared" si="486"/>
        <v>#DIV/0!</v>
      </c>
      <c r="I372" s="195"/>
      <c r="J372" s="196"/>
      <c r="K372" s="195">
        <v>0</v>
      </c>
      <c r="L372" s="194">
        <v>0</v>
      </c>
      <c r="M372" s="195"/>
      <c r="N372" s="194"/>
      <c r="O372" s="246">
        <v>5.0000000000000001E-3</v>
      </c>
      <c r="P372" s="92"/>
      <c r="Q372" s="18">
        <f t="shared" si="487"/>
        <v>0</v>
      </c>
      <c r="R372" s="92">
        <f t="shared" si="488"/>
        <v>0</v>
      </c>
      <c r="S372" s="18">
        <f t="shared" si="489"/>
        <v>0</v>
      </c>
      <c r="T372" s="195">
        <v>0</v>
      </c>
      <c r="U372" s="194">
        <v>0</v>
      </c>
      <c r="V372" s="195"/>
      <c r="W372" s="194"/>
      <c r="X372" s="246">
        <v>5.0000000000000001E-3</v>
      </c>
      <c r="Y372" s="14"/>
      <c r="Z372" s="18">
        <f t="shared" si="482"/>
        <v>0</v>
      </c>
      <c r="AA372" s="14">
        <f t="shared" si="483"/>
        <v>0</v>
      </c>
      <c r="AB372" s="18">
        <f t="shared" si="484"/>
        <v>0</v>
      </c>
    </row>
    <row r="373" spans="1:28" s="132" customFormat="1">
      <c r="A373" s="126">
        <f t="shared" si="485"/>
        <v>23.22000000000002</v>
      </c>
      <c r="B373" s="127" t="s">
        <v>251</v>
      </c>
      <c r="C373" s="193"/>
      <c r="D373" s="194"/>
      <c r="E373" s="17">
        <f t="shared" si="476"/>
        <v>0</v>
      </c>
      <c r="F373" s="18">
        <f t="shared" si="477"/>
        <v>0</v>
      </c>
      <c r="G373" s="8" t="e">
        <f t="shared" si="486"/>
        <v>#DIV/0!</v>
      </c>
      <c r="H373" s="18" t="e">
        <f t="shared" si="486"/>
        <v>#DIV/0!</v>
      </c>
      <c r="I373" s="195"/>
      <c r="J373" s="196"/>
      <c r="K373" s="195">
        <v>0</v>
      </c>
      <c r="L373" s="194">
        <v>0</v>
      </c>
      <c r="M373" s="195"/>
      <c r="N373" s="194"/>
      <c r="O373" s="246"/>
      <c r="P373" s="92">
        <v>23</v>
      </c>
      <c r="Q373" s="18">
        <v>20.75</v>
      </c>
      <c r="R373" s="92">
        <f t="shared" si="488"/>
        <v>23</v>
      </c>
      <c r="S373" s="18">
        <f t="shared" si="489"/>
        <v>20.75</v>
      </c>
      <c r="T373" s="195">
        <v>0</v>
      </c>
      <c r="U373" s="194">
        <v>0</v>
      </c>
      <c r="V373" s="195"/>
      <c r="W373" s="194"/>
      <c r="X373" s="246"/>
      <c r="Y373" s="14">
        <v>23</v>
      </c>
      <c r="Z373" s="18">
        <v>20.75</v>
      </c>
      <c r="AA373" s="14">
        <f t="shared" si="483"/>
        <v>23</v>
      </c>
      <c r="AB373" s="18">
        <f t="shared" si="484"/>
        <v>20.75</v>
      </c>
    </row>
    <row r="374" spans="1:28" s="132" customFormat="1">
      <c r="A374" s="126">
        <f t="shared" si="485"/>
        <v>23.230000000000022</v>
      </c>
      <c r="B374" s="127" t="s">
        <v>252</v>
      </c>
      <c r="C374" s="193"/>
      <c r="D374" s="194"/>
      <c r="E374" s="17">
        <f t="shared" si="476"/>
        <v>0</v>
      </c>
      <c r="F374" s="18">
        <f t="shared" si="477"/>
        <v>0</v>
      </c>
      <c r="G374" s="8" t="e">
        <f t="shared" si="486"/>
        <v>#DIV/0!</v>
      </c>
      <c r="H374" s="18" t="e">
        <f t="shared" si="486"/>
        <v>#DIV/0!</v>
      </c>
      <c r="I374" s="195"/>
      <c r="J374" s="196"/>
      <c r="K374" s="195">
        <v>0</v>
      </c>
      <c r="L374" s="194">
        <v>0</v>
      </c>
      <c r="M374" s="195"/>
      <c r="N374" s="194"/>
      <c r="O374" s="246"/>
      <c r="P374" s="92">
        <v>40</v>
      </c>
      <c r="Q374" s="18">
        <v>43.22</v>
      </c>
      <c r="R374" s="92">
        <f t="shared" si="488"/>
        <v>40</v>
      </c>
      <c r="S374" s="18">
        <f t="shared" si="489"/>
        <v>43.22</v>
      </c>
      <c r="T374" s="195">
        <v>0</v>
      </c>
      <c r="U374" s="194">
        <v>0</v>
      </c>
      <c r="V374" s="195"/>
      <c r="W374" s="194"/>
      <c r="X374" s="246"/>
      <c r="Y374" s="14">
        <v>40</v>
      </c>
      <c r="Z374" s="18">
        <v>43.22</v>
      </c>
      <c r="AA374" s="14">
        <f t="shared" si="483"/>
        <v>40</v>
      </c>
      <c r="AB374" s="18">
        <f t="shared" si="484"/>
        <v>43.22</v>
      </c>
    </row>
    <row r="375" spans="1:28" ht="31.5">
      <c r="A375" s="8">
        <v>23.24</v>
      </c>
      <c r="B375" s="30" t="s">
        <v>253</v>
      </c>
      <c r="C375" s="31"/>
      <c r="D375" s="32"/>
      <c r="E375" s="17">
        <f t="shared" si="476"/>
        <v>0</v>
      </c>
      <c r="F375" s="18">
        <f t="shared" si="477"/>
        <v>0</v>
      </c>
      <c r="G375" s="8" t="e">
        <f t="shared" si="486"/>
        <v>#DIV/0!</v>
      </c>
      <c r="H375" s="18" t="e">
        <f t="shared" si="486"/>
        <v>#DIV/0!</v>
      </c>
      <c r="I375" s="30"/>
      <c r="J375" s="34"/>
      <c r="K375" s="30">
        <v>0</v>
      </c>
      <c r="L375" s="32">
        <v>0</v>
      </c>
      <c r="M375" s="30"/>
      <c r="N375" s="32"/>
      <c r="O375" s="247"/>
      <c r="P375" s="92"/>
      <c r="Q375" s="18">
        <f t="shared" si="487"/>
        <v>0</v>
      </c>
      <c r="R375" s="92">
        <f t="shared" si="488"/>
        <v>0</v>
      </c>
      <c r="S375" s="18">
        <f t="shared" si="489"/>
        <v>0</v>
      </c>
      <c r="T375" s="30">
        <v>0</v>
      </c>
      <c r="U375" s="32">
        <v>0</v>
      </c>
      <c r="V375" s="30"/>
      <c r="W375" s="32"/>
      <c r="X375" s="247"/>
      <c r="Y375" s="14"/>
      <c r="Z375" s="18">
        <f t="shared" si="482"/>
        <v>0</v>
      </c>
      <c r="AA375" s="14">
        <f t="shared" si="483"/>
        <v>0</v>
      </c>
      <c r="AB375" s="18">
        <f t="shared" si="484"/>
        <v>0</v>
      </c>
    </row>
    <row r="376" spans="1:28" ht="47.25">
      <c r="A376" s="8"/>
      <c r="B376" s="24" t="s">
        <v>254</v>
      </c>
      <c r="C376" s="25"/>
      <c r="D376" s="26"/>
      <c r="E376" s="17">
        <f t="shared" si="476"/>
        <v>0</v>
      </c>
      <c r="F376" s="18">
        <f t="shared" si="477"/>
        <v>0</v>
      </c>
      <c r="G376" s="8" t="e">
        <f t="shared" si="486"/>
        <v>#DIV/0!</v>
      </c>
      <c r="H376" s="18" t="e">
        <f t="shared" si="486"/>
        <v>#DIV/0!</v>
      </c>
      <c r="I376" s="24"/>
      <c r="J376" s="28"/>
      <c r="K376" s="24">
        <v>0</v>
      </c>
      <c r="L376" s="26">
        <v>0</v>
      </c>
      <c r="M376" s="24"/>
      <c r="N376" s="26"/>
      <c r="O376" s="244">
        <v>200</v>
      </c>
      <c r="P376" s="92"/>
      <c r="Q376" s="18">
        <f t="shared" si="487"/>
        <v>0</v>
      </c>
      <c r="R376" s="92">
        <f t="shared" si="488"/>
        <v>0</v>
      </c>
      <c r="S376" s="18">
        <f t="shared" si="489"/>
        <v>0</v>
      </c>
      <c r="T376" s="24">
        <v>0</v>
      </c>
      <c r="U376" s="26">
        <v>0</v>
      </c>
      <c r="V376" s="24"/>
      <c r="W376" s="26"/>
      <c r="X376" s="244">
        <v>200</v>
      </c>
      <c r="Y376" s="14"/>
      <c r="Z376" s="18">
        <f t="shared" si="482"/>
        <v>0</v>
      </c>
      <c r="AA376" s="14">
        <f t="shared" si="483"/>
        <v>0</v>
      </c>
      <c r="AB376" s="18">
        <f t="shared" si="484"/>
        <v>0</v>
      </c>
    </row>
    <row r="377" spans="1:28">
      <c r="A377" s="8"/>
      <c r="B377" s="24" t="s">
        <v>255</v>
      </c>
      <c r="C377" s="25"/>
      <c r="D377" s="26"/>
      <c r="E377" s="17">
        <f t="shared" si="476"/>
        <v>0</v>
      </c>
      <c r="F377" s="18">
        <f t="shared" si="477"/>
        <v>0</v>
      </c>
      <c r="G377" s="8" t="e">
        <f t="shared" si="486"/>
        <v>#DIV/0!</v>
      </c>
      <c r="H377" s="18" t="e">
        <f t="shared" si="486"/>
        <v>#DIV/0!</v>
      </c>
      <c r="I377" s="24"/>
      <c r="J377" s="28"/>
      <c r="K377" s="24">
        <v>0</v>
      </c>
      <c r="L377" s="26">
        <v>0</v>
      </c>
      <c r="M377" s="24"/>
      <c r="N377" s="26"/>
      <c r="O377" s="243"/>
      <c r="P377" s="92"/>
      <c r="Q377" s="18">
        <f t="shared" si="487"/>
        <v>0</v>
      </c>
      <c r="R377" s="92">
        <f t="shared" si="488"/>
        <v>0</v>
      </c>
      <c r="S377" s="18">
        <f t="shared" si="489"/>
        <v>0</v>
      </c>
      <c r="T377" s="24">
        <v>0</v>
      </c>
      <c r="U377" s="26">
        <v>0</v>
      </c>
      <c r="V377" s="24"/>
      <c r="W377" s="26"/>
      <c r="X377" s="243"/>
      <c r="Y377" s="14"/>
      <c r="Z377" s="18">
        <f t="shared" si="482"/>
        <v>0</v>
      </c>
      <c r="AA377" s="14">
        <f t="shared" si="483"/>
        <v>0</v>
      </c>
      <c r="AB377" s="18">
        <f t="shared" si="484"/>
        <v>0</v>
      </c>
    </row>
    <row r="378" spans="1:28">
      <c r="A378" s="8"/>
      <c r="B378" s="24" t="s">
        <v>256</v>
      </c>
      <c r="C378" s="25"/>
      <c r="D378" s="26"/>
      <c r="E378" s="17">
        <f t="shared" si="476"/>
        <v>0</v>
      </c>
      <c r="F378" s="18">
        <f t="shared" si="477"/>
        <v>0</v>
      </c>
      <c r="G378" s="8" t="e">
        <f t="shared" si="486"/>
        <v>#DIV/0!</v>
      </c>
      <c r="H378" s="18" t="e">
        <f t="shared" si="486"/>
        <v>#DIV/0!</v>
      </c>
      <c r="I378" s="24"/>
      <c r="J378" s="28"/>
      <c r="K378" s="24">
        <v>0</v>
      </c>
      <c r="L378" s="26">
        <v>0</v>
      </c>
      <c r="M378" s="24"/>
      <c r="N378" s="26"/>
      <c r="O378" s="243"/>
      <c r="P378" s="92"/>
      <c r="Q378" s="18">
        <f t="shared" si="487"/>
        <v>0</v>
      </c>
      <c r="R378" s="92">
        <f t="shared" si="488"/>
        <v>0</v>
      </c>
      <c r="S378" s="18">
        <f t="shared" si="489"/>
        <v>0</v>
      </c>
      <c r="T378" s="24">
        <v>0</v>
      </c>
      <c r="U378" s="26">
        <v>0</v>
      </c>
      <c r="V378" s="24"/>
      <c r="W378" s="26"/>
      <c r="X378" s="243"/>
      <c r="Y378" s="14"/>
      <c r="Z378" s="18">
        <f t="shared" si="482"/>
        <v>0</v>
      </c>
      <c r="AA378" s="14">
        <f t="shared" si="483"/>
        <v>0</v>
      </c>
      <c r="AB378" s="18">
        <f t="shared" si="484"/>
        <v>0</v>
      </c>
    </row>
    <row r="379" spans="1:28" s="132" customFormat="1" ht="31.5">
      <c r="A379" s="126"/>
      <c r="B379" s="195" t="s">
        <v>257</v>
      </c>
      <c r="C379" s="193"/>
      <c r="D379" s="194"/>
      <c r="E379" s="17">
        <f t="shared" si="476"/>
        <v>0</v>
      </c>
      <c r="F379" s="18">
        <f t="shared" si="477"/>
        <v>0</v>
      </c>
      <c r="G379" s="8" t="e">
        <f t="shared" si="486"/>
        <v>#DIV/0!</v>
      </c>
      <c r="H379" s="18" t="e">
        <f t="shared" si="486"/>
        <v>#DIV/0!</v>
      </c>
      <c r="I379" s="195"/>
      <c r="J379" s="196"/>
      <c r="K379" s="195">
        <v>0</v>
      </c>
      <c r="L379" s="194">
        <v>0</v>
      </c>
      <c r="M379" s="195"/>
      <c r="N379" s="194"/>
      <c r="O379" s="246"/>
      <c r="P379" s="92"/>
      <c r="Q379" s="18">
        <f t="shared" si="487"/>
        <v>0</v>
      </c>
      <c r="R379" s="92">
        <f t="shared" si="488"/>
        <v>0</v>
      </c>
      <c r="S379" s="18">
        <f t="shared" si="489"/>
        <v>0</v>
      </c>
      <c r="T379" s="195">
        <v>0</v>
      </c>
      <c r="U379" s="194">
        <v>0</v>
      </c>
      <c r="V379" s="195"/>
      <c r="W379" s="194"/>
      <c r="X379" s="246"/>
      <c r="Y379" s="14"/>
      <c r="Z379" s="18">
        <f t="shared" si="482"/>
        <v>0</v>
      </c>
      <c r="AA379" s="14">
        <f t="shared" si="483"/>
        <v>0</v>
      </c>
      <c r="AB379" s="18">
        <f t="shared" si="484"/>
        <v>0</v>
      </c>
    </row>
    <row r="380" spans="1:28" s="132" customFormat="1" ht="31.5">
      <c r="A380" s="126">
        <f>+A375+0.01</f>
        <v>23.25</v>
      </c>
      <c r="B380" s="195" t="s">
        <v>258</v>
      </c>
      <c r="C380" s="193"/>
      <c r="D380" s="194"/>
      <c r="E380" s="17">
        <f t="shared" si="476"/>
        <v>0</v>
      </c>
      <c r="F380" s="18">
        <f t="shared" si="477"/>
        <v>0</v>
      </c>
      <c r="G380" s="8" t="e">
        <f t="shared" si="486"/>
        <v>#DIV/0!</v>
      </c>
      <c r="H380" s="18" t="e">
        <f t="shared" si="486"/>
        <v>#DIV/0!</v>
      </c>
      <c r="I380" s="195"/>
      <c r="J380" s="196"/>
      <c r="K380" s="195">
        <v>0</v>
      </c>
      <c r="L380" s="194">
        <v>0</v>
      </c>
      <c r="M380" s="195"/>
      <c r="N380" s="194"/>
      <c r="O380" s="246"/>
      <c r="P380" s="92"/>
      <c r="Q380" s="18">
        <f t="shared" si="487"/>
        <v>0</v>
      </c>
      <c r="R380" s="92">
        <f t="shared" si="488"/>
        <v>0</v>
      </c>
      <c r="S380" s="18">
        <f t="shared" si="489"/>
        <v>0</v>
      </c>
      <c r="T380" s="195">
        <v>0</v>
      </c>
      <c r="U380" s="194">
        <v>0</v>
      </c>
      <c r="V380" s="195"/>
      <c r="W380" s="194"/>
      <c r="X380" s="246"/>
      <c r="Y380" s="14"/>
      <c r="Z380" s="18">
        <f t="shared" si="482"/>
        <v>0</v>
      </c>
      <c r="AA380" s="14">
        <f t="shared" si="483"/>
        <v>0</v>
      </c>
      <c r="AB380" s="18">
        <f t="shared" si="484"/>
        <v>0</v>
      </c>
    </row>
    <row r="381" spans="1:28" s="269" customFormat="1">
      <c r="A381" s="262">
        <v>23.29</v>
      </c>
      <c r="B381" s="263" t="s">
        <v>336</v>
      </c>
      <c r="C381" s="264"/>
      <c r="D381" s="265"/>
      <c r="E381" s="17">
        <f t="shared" si="476"/>
        <v>0</v>
      </c>
      <c r="F381" s="18">
        <f t="shared" si="477"/>
        <v>0</v>
      </c>
      <c r="G381" s="262"/>
      <c r="H381" s="267"/>
      <c r="I381" s="263"/>
      <c r="J381" s="270"/>
      <c r="K381" s="263">
        <v>0</v>
      </c>
      <c r="L381" s="265">
        <v>0</v>
      </c>
      <c r="M381" s="263"/>
      <c r="N381" s="265"/>
      <c r="O381" s="268">
        <v>31</v>
      </c>
      <c r="P381" s="92">
        <v>6</v>
      </c>
      <c r="Q381" s="18">
        <f t="shared" si="487"/>
        <v>186</v>
      </c>
      <c r="R381" s="92">
        <f t="shared" si="488"/>
        <v>6</v>
      </c>
      <c r="S381" s="18">
        <f t="shared" si="489"/>
        <v>186</v>
      </c>
      <c r="T381" s="263">
        <v>0</v>
      </c>
      <c r="U381" s="265">
        <v>0</v>
      </c>
      <c r="V381" s="263"/>
      <c r="W381" s="265"/>
      <c r="X381" s="268">
        <v>31</v>
      </c>
      <c r="Y381" s="14">
        <v>3</v>
      </c>
      <c r="Z381" s="18">
        <f t="shared" si="482"/>
        <v>93</v>
      </c>
      <c r="AA381" s="14">
        <f t="shared" si="483"/>
        <v>3</v>
      </c>
      <c r="AB381" s="18">
        <f t="shared" si="484"/>
        <v>93</v>
      </c>
    </row>
    <row r="382" spans="1:28" s="269" customFormat="1">
      <c r="A382" s="262"/>
      <c r="B382" s="271" t="s">
        <v>345</v>
      </c>
      <c r="C382" s="266"/>
      <c r="D382" s="267"/>
      <c r="E382" s="17">
        <f t="shared" si="476"/>
        <v>0</v>
      </c>
      <c r="F382" s="18">
        <f t="shared" si="477"/>
        <v>0</v>
      </c>
      <c r="G382" s="262"/>
      <c r="H382" s="267"/>
      <c r="I382" s="271"/>
      <c r="J382" s="273"/>
      <c r="K382" s="271">
        <v>0</v>
      </c>
      <c r="L382" s="267">
        <v>0</v>
      </c>
      <c r="M382" s="271"/>
      <c r="N382" s="267"/>
      <c r="O382" s="274">
        <v>9.25</v>
      </c>
      <c r="P382" s="92">
        <v>4</v>
      </c>
      <c r="Q382" s="18">
        <f t="shared" si="487"/>
        <v>37</v>
      </c>
      <c r="R382" s="92">
        <f t="shared" si="488"/>
        <v>4</v>
      </c>
      <c r="S382" s="18">
        <f t="shared" si="489"/>
        <v>37</v>
      </c>
      <c r="T382" s="271">
        <v>0</v>
      </c>
      <c r="U382" s="267">
        <v>0</v>
      </c>
      <c r="V382" s="271"/>
      <c r="W382" s="267"/>
      <c r="X382" s="274">
        <v>9.25</v>
      </c>
      <c r="Y382" s="14"/>
      <c r="Z382" s="18">
        <f t="shared" si="482"/>
        <v>0</v>
      </c>
      <c r="AA382" s="14">
        <f t="shared" si="483"/>
        <v>0</v>
      </c>
      <c r="AB382" s="18">
        <f t="shared" si="484"/>
        <v>0</v>
      </c>
    </row>
    <row r="383" spans="1:28" s="269" customFormat="1">
      <c r="A383" s="262"/>
      <c r="B383" s="271" t="s">
        <v>346</v>
      </c>
      <c r="C383" s="266"/>
      <c r="D383" s="267"/>
      <c r="E383" s="17">
        <f t="shared" si="476"/>
        <v>0</v>
      </c>
      <c r="F383" s="18">
        <f t="shared" si="477"/>
        <v>0</v>
      </c>
      <c r="G383" s="262"/>
      <c r="H383" s="267"/>
      <c r="I383" s="271"/>
      <c r="J383" s="273"/>
      <c r="K383" s="271">
        <v>0</v>
      </c>
      <c r="L383" s="267">
        <v>0</v>
      </c>
      <c r="M383" s="271"/>
      <c r="N383" s="267"/>
      <c r="O383" s="274">
        <v>8.3000000000000007</v>
      </c>
      <c r="P383" s="92">
        <v>28</v>
      </c>
      <c r="Q383" s="18">
        <f t="shared" si="487"/>
        <v>232.40000000000003</v>
      </c>
      <c r="R383" s="92">
        <f t="shared" si="488"/>
        <v>28</v>
      </c>
      <c r="S383" s="18">
        <f t="shared" si="489"/>
        <v>232.40000000000003</v>
      </c>
      <c r="T383" s="271">
        <v>0</v>
      </c>
      <c r="U383" s="267">
        <v>0</v>
      </c>
      <c r="V383" s="271"/>
      <c r="W383" s="267"/>
      <c r="X383" s="274">
        <v>8.3000000000000007</v>
      </c>
      <c r="Y383" s="14"/>
      <c r="Z383" s="18">
        <f t="shared" si="482"/>
        <v>0</v>
      </c>
      <c r="AA383" s="14">
        <f t="shared" si="483"/>
        <v>0</v>
      </c>
      <c r="AB383" s="18">
        <f t="shared" si="484"/>
        <v>0</v>
      </c>
    </row>
    <row r="384" spans="1:28" s="50" customFormat="1">
      <c r="A384" s="46"/>
      <c r="B384" s="82" t="s">
        <v>104</v>
      </c>
      <c r="C384" s="83">
        <f>SUM(C350:C383)</f>
        <v>119</v>
      </c>
      <c r="D384" s="84">
        <f>SUM(D350:D383)</f>
        <v>488.77000000000004</v>
      </c>
      <c r="E384" s="83">
        <f>SUM(E350:E383)</f>
        <v>0</v>
      </c>
      <c r="F384" s="84">
        <f>SUM(F350:F383)</f>
        <v>38</v>
      </c>
      <c r="G384" s="82"/>
      <c r="H384" s="82"/>
      <c r="I384" s="83">
        <f t="shared" ref="I384:L384" si="490">SUM(I350:I383)</f>
        <v>0</v>
      </c>
      <c r="J384" s="84">
        <f t="shared" si="490"/>
        <v>0</v>
      </c>
      <c r="K384" s="83">
        <f t="shared" si="490"/>
        <v>119</v>
      </c>
      <c r="L384" s="84">
        <f t="shared" si="490"/>
        <v>450.77000000000004</v>
      </c>
      <c r="M384" s="84">
        <f>SUM(M350:M380)</f>
        <v>0</v>
      </c>
      <c r="N384" s="84">
        <f>SUM(N350:N380)</f>
        <v>0</v>
      </c>
      <c r="O384" s="88"/>
      <c r="P384" s="276">
        <f t="shared" ref="P384:U384" si="491">SUM(P350:P383)</f>
        <v>271</v>
      </c>
      <c r="Q384" s="84">
        <f t="shared" si="491"/>
        <v>834.95</v>
      </c>
      <c r="R384" s="276">
        <f t="shared" si="491"/>
        <v>271</v>
      </c>
      <c r="S384" s="84">
        <f t="shared" si="491"/>
        <v>1285.7200000000003</v>
      </c>
      <c r="T384" s="83">
        <f t="shared" si="491"/>
        <v>119</v>
      </c>
      <c r="U384" s="84">
        <f t="shared" si="491"/>
        <v>450.77000000000004</v>
      </c>
      <c r="V384" s="84">
        <f>SUM(V350:V380)</f>
        <v>0</v>
      </c>
      <c r="W384" s="84">
        <f>SUM(W350:W380)</f>
        <v>0</v>
      </c>
      <c r="X384" s="88"/>
      <c r="Y384" s="276">
        <f t="shared" ref="Y384:AB384" si="492">SUM(Y350:Y383)</f>
        <v>167</v>
      </c>
      <c r="Z384" s="84">
        <f t="shared" si="492"/>
        <v>207.35</v>
      </c>
      <c r="AA384" s="276">
        <f t="shared" si="492"/>
        <v>167</v>
      </c>
      <c r="AB384" s="84">
        <f t="shared" si="492"/>
        <v>658.12000000000012</v>
      </c>
    </row>
    <row r="385" spans="1:29">
      <c r="A385" s="91" t="s">
        <v>259</v>
      </c>
      <c r="B385" s="9" t="s">
        <v>260</v>
      </c>
      <c r="C385" s="10"/>
      <c r="D385" s="11"/>
      <c r="E385" s="10"/>
      <c r="F385" s="11"/>
      <c r="G385" s="9"/>
      <c r="H385" s="9"/>
      <c r="I385" s="9"/>
      <c r="J385" s="12"/>
      <c r="K385" s="9"/>
      <c r="L385" s="11"/>
      <c r="M385" s="9"/>
      <c r="N385" s="11"/>
      <c r="O385" s="13"/>
      <c r="P385" s="315"/>
      <c r="Q385" s="11"/>
      <c r="R385" s="315"/>
      <c r="S385" s="11"/>
      <c r="T385" s="9"/>
      <c r="U385" s="11"/>
      <c r="V385" s="9"/>
      <c r="W385" s="11"/>
      <c r="X385" s="13"/>
      <c r="Y385" s="199"/>
      <c r="Z385" s="11"/>
      <c r="AA385" s="199"/>
      <c r="AB385" s="11"/>
    </row>
    <row r="386" spans="1:29">
      <c r="A386" s="14">
        <v>24</v>
      </c>
      <c r="B386" s="9" t="s">
        <v>261</v>
      </c>
      <c r="C386" s="10"/>
      <c r="D386" s="11"/>
      <c r="E386" s="10"/>
      <c r="F386" s="11"/>
      <c r="G386" s="9"/>
      <c r="H386" s="9"/>
      <c r="I386" s="9"/>
      <c r="J386" s="12"/>
      <c r="K386" s="9"/>
      <c r="L386" s="11"/>
      <c r="M386" s="9"/>
      <c r="N386" s="11"/>
      <c r="O386" s="13"/>
      <c r="P386" s="315"/>
      <c r="Q386" s="11"/>
      <c r="R386" s="315"/>
      <c r="S386" s="11"/>
      <c r="T386" s="9"/>
      <c r="U386" s="11"/>
      <c r="V386" s="9"/>
      <c r="W386" s="11"/>
      <c r="X386" s="13"/>
      <c r="Y386" s="199"/>
      <c r="Z386" s="11"/>
      <c r="AA386" s="199"/>
      <c r="AB386" s="11"/>
    </row>
    <row r="387" spans="1:29">
      <c r="A387" s="8">
        <v>24.01</v>
      </c>
      <c r="B387" s="16" t="s">
        <v>262</v>
      </c>
      <c r="C387" s="19">
        <f>[14]adilabad!$AA$390</f>
        <v>0</v>
      </c>
      <c r="D387" s="18">
        <f>[14]adilabad!$AB$390</f>
        <v>0</v>
      </c>
      <c r="E387" s="19"/>
      <c r="F387" s="18"/>
      <c r="G387" s="16"/>
      <c r="H387" s="16"/>
      <c r="I387" s="16"/>
      <c r="J387" s="20"/>
      <c r="K387" s="16"/>
      <c r="L387" s="18"/>
      <c r="M387" s="16"/>
      <c r="N387" s="18"/>
      <c r="O387" s="21"/>
      <c r="P387" s="92"/>
      <c r="Q387" s="18"/>
      <c r="R387" s="92"/>
      <c r="S387" s="18">
        <f>Q387</f>
        <v>0</v>
      </c>
      <c r="T387" s="16"/>
      <c r="U387" s="18"/>
      <c r="V387" s="16"/>
      <c r="W387" s="18"/>
      <c r="X387" s="21"/>
      <c r="Y387" s="14"/>
      <c r="Z387" s="18"/>
      <c r="AA387" s="14"/>
      <c r="AB387" s="18">
        <f>Z387</f>
        <v>0</v>
      </c>
    </row>
    <row r="388" spans="1:29">
      <c r="A388" s="8"/>
      <c r="B388" s="16" t="s">
        <v>263</v>
      </c>
      <c r="C388" s="17"/>
      <c r="D388" s="18">
        <v>144.31059999999999</v>
      </c>
      <c r="E388" s="19"/>
      <c r="F388" s="18"/>
      <c r="G388" s="8" t="e">
        <f t="shared" ref="G388:H390" si="493">E388/C388*100</f>
        <v>#DIV/0!</v>
      </c>
      <c r="H388" s="18">
        <f t="shared" si="493"/>
        <v>0</v>
      </c>
      <c r="I388" s="16"/>
      <c r="J388" s="20"/>
      <c r="K388" s="16"/>
      <c r="L388" s="18"/>
      <c r="M388" s="16"/>
      <c r="N388" s="18"/>
      <c r="O388" s="21"/>
      <c r="P388" s="92"/>
      <c r="Q388" s="18">
        <v>342.52765749999998</v>
      </c>
      <c r="R388" s="92"/>
      <c r="S388" s="18">
        <f>Q388</f>
        <v>342.52765749999998</v>
      </c>
      <c r="T388" s="16"/>
      <c r="U388" s="18"/>
      <c r="V388" s="16"/>
      <c r="W388" s="18"/>
      <c r="X388" s="21"/>
      <c r="Y388" s="14"/>
      <c r="Z388" s="18">
        <v>158</v>
      </c>
      <c r="AA388" s="14">
        <f t="shared" ref="AA388" si="494">Y388</f>
        <v>0</v>
      </c>
      <c r="AB388" s="18">
        <f t="shared" ref="AB388" si="495">U388+Z388</f>
        <v>158</v>
      </c>
      <c r="AC388" s="236"/>
    </row>
    <row r="389" spans="1:29">
      <c r="A389" s="8"/>
      <c r="B389" s="24" t="s">
        <v>264</v>
      </c>
      <c r="C389" s="25"/>
      <c r="D389" s="26"/>
      <c r="E389" s="29"/>
      <c r="F389" s="26"/>
      <c r="G389" s="8" t="e">
        <f t="shared" si="493"/>
        <v>#DIV/0!</v>
      </c>
      <c r="H389" s="18" t="e">
        <f t="shared" si="493"/>
        <v>#DIV/0!</v>
      </c>
      <c r="I389" s="24"/>
      <c r="J389" s="28"/>
      <c r="K389" s="24"/>
      <c r="L389" s="26"/>
      <c r="M389" s="24"/>
      <c r="N389" s="26"/>
      <c r="O389" s="243"/>
      <c r="P389" s="283"/>
      <c r="Q389" s="26"/>
      <c r="R389" s="92"/>
      <c r="S389" s="18">
        <f t="shared" ref="S389:S390" si="496">Q389</f>
        <v>0</v>
      </c>
      <c r="T389" s="24"/>
      <c r="U389" s="26"/>
      <c r="V389" s="24"/>
      <c r="W389" s="26"/>
      <c r="X389" s="243"/>
      <c r="Y389" s="325"/>
      <c r="Z389" s="26"/>
      <c r="AA389" s="14"/>
      <c r="AB389" s="18">
        <f t="shared" ref="AB389:AB390" si="497">Z389</f>
        <v>0</v>
      </c>
    </row>
    <row r="390" spans="1:29">
      <c r="A390" s="8"/>
      <c r="B390" s="16" t="s">
        <v>265</v>
      </c>
      <c r="C390" s="17"/>
      <c r="D390" s="18"/>
      <c r="E390" s="19"/>
      <c r="F390" s="18"/>
      <c r="G390" s="8" t="e">
        <f t="shared" si="493"/>
        <v>#DIV/0!</v>
      </c>
      <c r="H390" s="18" t="e">
        <f t="shared" si="493"/>
        <v>#DIV/0!</v>
      </c>
      <c r="I390" s="16"/>
      <c r="J390" s="20"/>
      <c r="K390" s="16"/>
      <c r="L390" s="18"/>
      <c r="M390" s="16"/>
      <c r="N390" s="18"/>
      <c r="O390" s="21"/>
      <c r="P390" s="92"/>
      <c r="Q390" s="18"/>
      <c r="R390" s="92"/>
      <c r="S390" s="18">
        <f t="shared" si="496"/>
        <v>0</v>
      </c>
      <c r="T390" s="16"/>
      <c r="U390" s="18"/>
      <c r="V390" s="16"/>
      <c r="W390" s="18"/>
      <c r="X390" s="21"/>
      <c r="Y390" s="14"/>
      <c r="Z390" s="18"/>
      <c r="AA390" s="14"/>
      <c r="AB390" s="18">
        <f t="shared" si="497"/>
        <v>0</v>
      </c>
    </row>
    <row r="391" spans="1:29" s="50" customFormat="1">
      <c r="A391" s="46"/>
      <c r="B391" s="82" t="s">
        <v>106</v>
      </c>
      <c r="C391" s="83">
        <f>SUM(C388:C390)</f>
        <v>0</v>
      </c>
      <c r="D391" s="84">
        <f>SUM(D388:D390)</f>
        <v>144.31059999999999</v>
      </c>
      <c r="E391" s="83">
        <f>SUM(E388:E390)</f>
        <v>0</v>
      </c>
      <c r="F391" s="84">
        <f>SUM(F388:F390)</f>
        <v>0</v>
      </c>
      <c r="G391" s="82"/>
      <c r="H391" s="82"/>
      <c r="I391" s="83">
        <f t="shared" ref="I391:L391" si="498">SUM(I388:I390)</f>
        <v>0</v>
      </c>
      <c r="J391" s="84">
        <f t="shared" si="498"/>
        <v>0</v>
      </c>
      <c r="K391" s="83">
        <f t="shared" si="498"/>
        <v>0</v>
      </c>
      <c r="L391" s="84">
        <f t="shared" si="498"/>
        <v>0</v>
      </c>
      <c r="M391" s="82">
        <f t="shared" ref="M391:N391" si="499">SUM(M388:M390)</f>
        <v>0</v>
      </c>
      <c r="N391" s="84">
        <f t="shared" si="499"/>
        <v>0</v>
      </c>
      <c r="O391" s="88"/>
      <c r="P391" s="276">
        <f t="shared" ref="P391:U391" si="500">SUM(P388:P390)</f>
        <v>0</v>
      </c>
      <c r="Q391" s="84">
        <f t="shared" si="500"/>
        <v>342.52765749999998</v>
      </c>
      <c r="R391" s="276">
        <f t="shared" si="500"/>
        <v>0</v>
      </c>
      <c r="S391" s="84">
        <f t="shared" si="500"/>
        <v>342.52765749999998</v>
      </c>
      <c r="T391" s="83">
        <f t="shared" si="500"/>
        <v>0</v>
      </c>
      <c r="U391" s="84">
        <f t="shared" si="500"/>
        <v>0</v>
      </c>
      <c r="V391" s="82">
        <f t="shared" ref="V391:W391" si="501">SUM(V388:V390)</f>
        <v>0</v>
      </c>
      <c r="W391" s="84">
        <f t="shared" si="501"/>
        <v>0</v>
      </c>
      <c r="X391" s="88"/>
      <c r="Y391" s="276">
        <f>SUM(Y388:Y390)</f>
        <v>0</v>
      </c>
      <c r="Z391" s="84">
        <f>SUM(Z388:Z390)</f>
        <v>158</v>
      </c>
      <c r="AA391" s="276">
        <f>SUM(AA388:AA390)</f>
        <v>0</v>
      </c>
      <c r="AB391" s="84">
        <f>SUM(AB388:AB390)</f>
        <v>158</v>
      </c>
    </row>
    <row r="392" spans="1:29" ht="47.25">
      <c r="A392" s="8">
        <v>24.02</v>
      </c>
      <c r="B392" s="16" t="s">
        <v>266</v>
      </c>
      <c r="C392" s="19"/>
      <c r="D392" s="18"/>
      <c r="E392" s="19"/>
      <c r="F392" s="18"/>
      <c r="G392" s="16"/>
      <c r="H392" s="16"/>
      <c r="I392" s="16"/>
      <c r="J392" s="20"/>
      <c r="K392" s="16"/>
      <c r="L392" s="18"/>
      <c r="M392" s="16"/>
      <c r="N392" s="18"/>
      <c r="O392" s="21"/>
      <c r="P392" s="92"/>
      <c r="Q392" s="18"/>
      <c r="R392" s="92"/>
      <c r="S392" s="18"/>
      <c r="T392" s="16"/>
      <c r="U392" s="18"/>
      <c r="V392" s="16"/>
      <c r="W392" s="18"/>
      <c r="X392" s="21"/>
      <c r="Y392" s="14"/>
      <c r="Z392" s="18"/>
      <c r="AA392" s="14"/>
      <c r="AB392" s="18"/>
    </row>
    <row r="393" spans="1:29">
      <c r="A393" s="126"/>
      <c r="B393" s="127" t="s">
        <v>124</v>
      </c>
      <c r="C393" s="128"/>
      <c r="D393" s="129">
        <v>60.24</v>
      </c>
      <c r="E393" s="189"/>
      <c r="F393" s="129"/>
      <c r="G393" s="8" t="e">
        <f t="shared" ref="G393:H396" si="502">E393/C393*100</f>
        <v>#DIV/0!</v>
      </c>
      <c r="H393" s="18">
        <f t="shared" si="502"/>
        <v>0</v>
      </c>
      <c r="I393" s="127"/>
      <c r="J393" s="130"/>
      <c r="K393" s="127"/>
      <c r="L393" s="129"/>
      <c r="M393" s="127"/>
      <c r="N393" s="129"/>
      <c r="O393" s="131"/>
      <c r="P393" s="277">
        <v>1504</v>
      </c>
      <c r="Q393" s="129">
        <v>42.555999999999997</v>
      </c>
      <c r="R393" s="92">
        <f>P393</f>
        <v>1504</v>
      </c>
      <c r="S393" s="18">
        <f>Q393</f>
        <v>42.555999999999997</v>
      </c>
      <c r="T393" s="127"/>
      <c r="U393" s="129"/>
      <c r="V393" s="127"/>
      <c r="W393" s="129"/>
      <c r="X393" s="131"/>
      <c r="Y393" s="108">
        <v>1504</v>
      </c>
      <c r="Z393" s="129">
        <v>42.555999999999997</v>
      </c>
      <c r="AA393" s="14">
        <f t="shared" ref="AA393:AA396" si="503">Y393</f>
        <v>1504</v>
      </c>
      <c r="AB393" s="18">
        <f t="shared" ref="AB393:AB396" si="504">U393+Z393</f>
        <v>42.555999999999997</v>
      </c>
    </row>
    <row r="394" spans="1:29">
      <c r="A394" s="126"/>
      <c r="B394" s="127" t="s">
        <v>172</v>
      </c>
      <c r="C394" s="128"/>
      <c r="D394" s="129">
        <v>9.98</v>
      </c>
      <c r="E394" s="189">
        <v>53276</v>
      </c>
      <c r="F394" s="129">
        <v>3.2</v>
      </c>
      <c r="G394" s="8" t="e">
        <f t="shared" si="502"/>
        <v>#DIV/0!</v>
      </c>
      <c r="H394" s="18">
        <f t="shared" si="502"/>
        <v>32.064128256513023</v>
      </c>
      <c r="I394" s="127"/>
      <c r="J394" s="130"/>
      <c r="K394" s="127"/>
      <c r="L394" s="129"/>
      <c r="M394" s="127"/>
      <c r="N394" s="129"/>
      <c r="O394" s="131"/>
      <c r="P394" s="277">
        <v>11042</v>
      </c>
      <c r="Q394" s="129">
        <v>13.25</v>
      </c>
      <c r="R394" s="92">
        <f t="shared" ref="R394:R396" si="505">P394</f>
        <v>11042</v>
      </c>
      <c r="S394" s="18">
        <f t="shared" ref="S394:S396" si="506">Q394</f>
        <v>13.25</v>
      </c>
      <c r="T394" s="127"/>
      <c r="U394" s="129"/>
      <c r="V394" s="127"/>
      <c r="W394" s="129"/>
      <c r="X394" s="131"/>
      <c r="Y394" s="108">
        <v>11042</v>
      </c>
      <c r="Z394" s="129">
        <v>13.25</v>
      </c>
      <c r="AA394" s="14">
        <f t="shared" si="503"/>
        <v>11042</v>
      </c>
      <c r="AB394" s="18">
        <f t="shared" si="504"/>
        <v>13.25</v>
      </c>
    </row>
    <row r="395" spans="1:29">
      <c r="A395" s="126"/>
      <c r="B395" s="127" t="s">
        <v>173</v>
      </c>
      <c r="C395" s="128"/>
      <c r="D395" s="129">
        <v>72.319999999999993</v>
      </c>
      <c r="E395" s="189">
        <v>35571</v>
      </c>
      <c r="F395" s="129">
        <v>2.85</v>
      </c>
      <c r="G395" s="8" t="e">
        <f t="shared" si="502"/>
        <v>#DIV/0!</v>
      </c>
      <c r="H395" s="18">
        <f t="shared" si="502"/>
        <v>3.9408185840707968</v>
      </c>
      <c r="I395" s="127"/>
      <c r="J395" s="130"/>
      <c r="K395" s="127"/>
      <c r="L395" s="129"/>
      <c r="M395" s="127"/>
      <c r="N395" s="129"/>
      <c r="O395" s="131"/>
      <c r="P395" s="277">
        <v>347</v>
      </c>
      <c r="Q395" s="129">
        <v>89</v>
      </c>
      <c r="R395" s="92">
        <f t="shared" si="505"/>
        <v>347</v>
      </c>
      <c r="S395" s="18">
        <f t="shared" si="506"/>
        <v>89</v>
      </c>
      <c r="T395" s="127"/>
      <c r="U395" s="129"/>
      <c r="V395" s="127"/>
      <c r="W395" s="129"/>
      <c r="X395" s="131"/>
      <c r="Y395" s="108">
        <v>347</v>
      </c>
      <c r="Z395" s="129">
        <v>89</v>
      </c>
      <c r="AA395" s="14">
        <f t="shared" si="503"/>
        <v>347</v>
      </c>
      <c r="AB395" s="18">
        <f t="shared" si="504"/>
        <v>89</v>
      </c>
    </row>
    <row r="396" spans="1:29" ht="31.5">
      <c r="A396" s="8">
        <v>24.03</v>
      </c>
      <c r="B396" s="16" t="s">
        <v>267</v>
      </c>
      <c r="C396" s="17"/>
      <c r="D396" s="18">
        <v>23.832000000000001</v>
      </c>
      <c r="E396" s="19"/>
      <c r="F396" s="18"/>
      <c r="G396" s="8" t="e">
        <f t="shared" si="502"/>
        <v>#DIV/0!</v>
      </c>
      <c r="H396" s="18">
        <f t="shared" si="502"/>
        <v>0</v>
      </c>
      <c r="I396" s="16"/>
      <c r="J396" s="20"/>
      <c r="K396" s="16"/>
      <c r="L396" s="18"/>
      <c r="M396" s="16"/>
      <c r="N396" s="18"/>
      <c r="O396" s="21"/>
      <c r="P396" s="92"/>
      <c r="Q396" s="18">
        <v>50.645160787500011</v>
      </c>
      <c r="R396" s="92">
        <f t="shared" si="505"/>
        <v>0</v>
      </c>
      <c r="S396" s="18">
        <f t="shared" si="506"/>
        <v>50.645160787500011</v>
      </c>
      <c r="T396" s="16"/>
      <c r="U396" s="18"/>
      <c r="V396" s="16"/>
      <c r="W396" s="18"/>
      <c r="X396" s="21"/>
      <c r="Y396" s="14"/>
      <c r="Z396" s="18">
        <v>40</v>
      </c>
      <c r="AA396" s="14">
        <f t="shared" si="503"/>
        <v>0</v>
      </c>
      <c r="AB396" s="18">
        <f t="shared" si="504"/>
        <v>40</v>
      </c>
    </row>
    <row r="397" spans="1:29" s="50" customFormat="1">
      <c r="A397" s="46"/>
      <c r="B397" s="82" t="s">
        <v>106</v>
      </c>
      <c r="C397" s="83"/>
      <c r="D397" s="84">
        <f>SUM(D393:D396)</f>
        <v>166.37199999999999</v>
      </c>
      <c r="E397" s="83">
        <f>SUM(E393:E396)</f>
        <v>88847</v>
      </c>
      <c r="F397" s="84">
        <f>SUM(F393:F396)</f>
        <v>6.0500000000000007</v>
      </c>
      <c r="G397" s="82"/>
      <c r="H397" s="82"/>
      <c r="I397" s="83">
        <f t="shared" ref="I397:L397" si="507">SUM(I393:I396)</f>
        <v>0</v>
      </c>
      <c r="J397" s="84">
        <f t="shared" si="507"/>
        <v>0</v>
      </c>
      <c r="K397" s="83">
        <f t="shared" si="507"/>
        <v>0</v>
      </c>
      <c r="L397" s="84">
        <f t="shared" si="507"/>
        <v>0</v>
      </c>
      <c r="M397" s="82">
        <f>SUM(M393:M396)</f>
        <v>0</v>
      </c>
      <c r="N397" s="84">
        <f>SUM(N393:N396)</f>
        <v>0</v>
      </c>
      <c r="O397" s="88"/>
      <c r="P397" s="276">
        <f t="shared" ref="P397:S397" si="508">SUM(P393:P396)</f>
        <v>12893</v>
      </c>
      <c r="Q397" s="84">
        <f t="shared" si="508"/>
        <v>195.45116078749999</v>
      </c>
      <c r="R397" s="276">
        <f t="shared" si="508"/>
        <v>12893</v>
      </c>
      <c r="S397" s="84">
        <f t="shared" si="508"/>
        <v>195.45116078749999</v>
      </c>
      <c r="T397" s="83">
        <f>SUM(T393:T396)</f>
        <v>0</v>
      </c>
      <c r="U397" s="84">
        <f>SUM(U393:U396)</f>
        <v>0</v>
      </c>
      <c r="V397" s="82">
        <f>SUM(V393:V396)</f>
        <v>0</v>
      </c>
      <c r="W397" s="84">
        <f>SUM(W393:W396)</f>
        <v>0</v>
      </c>
      <c r="X397" s="88"/>
      <c r="Y397" s="276">
        <f>SUM(Y393:Y396)</f>
        <v>12893</v>
      </c>
      <c r="Z397" s="84">
        <f>SUM(Z393:Z396)</f>
        <v>184.80599999999998</v>
      </c>
      <c r="AA397" s="276">
        <f>SUM(AA393:AA396)</f>
        <v>12893</v>
      </c>
      <c r="AB397" s="84">
        <f>SUM(AB393:AB396)</f>
        <v>184.80599999999998</v>
      </c>
    </row>
    <row r="398" spans="1:29" s="50" customFormat="1">
      <c r="A398" s="46"/>
      <c r="B398" s="82" t="s">
        <v>268</v>
      </c>
      <c r="C398" s="83"/>
      <c r="D398" s="84">
        <f>SUM(D21+D44+D52+D76+D86+D109+D117+D141+D147+D149+D156+D162+D168+D174+D180+D186+D192+D206+D212+D216+D237+D258+D283+D297+D306+D311+D315+D322+D326+D330+D333+D337+D343+D347+D384+D391+D397)</f>
        <v>6876.1213000000007</v>
      </c>
      <c r="E398" s="83"/>
      <c r="F398" s="84">
        <f>SUM(F21+F44+F52+F76+F86+F109+F117+F141+F147+F149+F156+F162+F168+F174+F180+F186+F192+F206+F212+F216+F237+F258+F283+F297+F306+F311+F315+F322+F326+F330+F333+F337+F343+F347+F384+F391+F397)</f>
        <v>5979.8491999999997</v>
      </c>
      <c r="G398" s="82"/>
      <c r="H398" s="82"/>
      <c r="I398" s="83">
        <f>I397+I391+I384+I347+I343+I337+I333+I330+I326+I322+I315+I311+I306+I297+I283+I260+I216+I212+I206+I193+I147+I143+I78</f>
        <v>0</v>
      </c>
      <c r="J398" s="84">
        <f>SUM(J21+J44+J52+J76+J86+J109+J117+J141+J147+J149+J156+J162+J168+J174+J180+J186+J192+J206+J212+J216+J237+J258+J283+J297+J306+J311+J315+J322+J326+J330+J333+J337+J343+J347+J384+J391+J397)</f>
        <v>0</v>
      </c>
      <c r="K398" s="83">
        <f>K397+K391+K384+K347+K343+K337+K333+K330+K326+K322+K315+K311+K306+K297+K283+K260+K216+K212+K206+K193+K147+K143+K78</f>
        <v>119</v>
      </c>
      <c r="L398" s="84">
        <f>SUM(L21+L44+L52+L76+L86+L109+L117+L141+L147+L149+L156+L162+L168+L174+L180+L186+L192+L206+L212+L216+L237+L258+L283+L297+L306+L311+L315+L322+L326+L330+L333+L337+L343+L347+L384+L391+L397)</f>
        <v>450.77000000000004</v>
      </c>
      <c r="M398" s="83">
        <f>SUM(M21+M44+M52+M76+M86+M109+M117+M141+M147+M149+M156+M162+M168+M174+M180+M186+M192+M206+M212+M216+M237+M258+M283+M297+M306+M311+M315+M322+M326+M330+M333+M337+M343+M347+M384+M391+M397)</f>
        <v>0</v>
      </c>
      <c r="N398" s="84">
        <f>SUM(N21+N44+N52+N76+N86+N109+N117+N141+N147+N149+N156+N162+N168+N174+N180+N186+N192+N206+N212+N216+N237+N258+N283+N297+N306+N311+N315+N322+N326+N330+N333+N337+N343+N347+N384+N391+N397)</f>
        <v>0</v>
      </c>
      <c r="O398" s="88"/>
      <c r="P398" s="276">
        <f>P397+P391+P384+P347+P343+P337+P333+P330+P326+P322+P315+P311+P306+P297+P283+P260+P216+P212+P206+P193+P147+P143+P78</f>
        <v>198568</v>
      </c>
      <c r="Q398" s="84">
        <f>SUM(Q21+Q44+Q52+Q76+Q86+Q109+Q117+Q141+Q147+Q149+Q156+Q162+Q168+Q174+Q180+Q186+Q192+Q206+Q212+Q216+Q237+Q258+Q283+Q297+Q306+Q311+Q315+Q322+Q326+Q330+Q333+Q337+Q343+Q347+Q384+Q391+Q397)</f>
        <v>8084.9263182875011</v>
      </c>
      <c r="R398" s="276">
        <f>R397+R391+R384+R347+R343+R337+R333+R330+R326+R322+R315+R311+R306+R297+R283+R260+R216+R212+R206+R193+R147+R143+R78</f>
        <v>198568</v>
      </c>
      <c r="S398" s="84">
        <f>SUM(S21+S44+S52+S76+S86+S109+S117+S141+S147+S149+S156+S162+S168+S174+S180+S186+S192+S206+S212+S216+S237+S258+S283+S297+S306+S311+S315+S322+S326+S330+S333+S337+S343+S347+S384+S391+S397)</f>
        <v>8535.6963182875006</v>
      </c>
      <c r="T398" s="83">
        <f>T397+T391+T384+T347+T343+T337+T333+T330+T326+T322+T315+T311+T306+T297+T283+T260+T216+T212+T206+T193+T147+T143+T78</f>
        <v>119</v>
      </c>
      <c r="U398" s="84">
        <f>SUM(U21+U44+U52+U76+U86+U109+U117+U141+U147+U149+U156+U162+U168+U174+U180+U186+U192+U206+U212+U216+U237+U258+U283+U297+U306+U311+U315+U322+U326+U330+U333+U337+U343+U347+U384+U391+U397)</f>
        <v>450.77000000000004</v>
      </c>
      <c r="V398" s="83">
        <f>SUM(V21+V44+V52+V76+V86+V109+V117+V141+V147+V149+V156+V162+V168+V174+V180+V186+V192+V206+V212+V216+V237+V258+V283+V297+V306+V311+V315+V322+V326+V330+V333+V337+V343+V347+V384+V391+V397)</f>
        <v>0</v>
      </c>
      <c r="W398" s="84">
        <f>SUM(W21+W44+W52+W76+W86+W109+W117+W141+W147+W149+W156+W162+W168+W174+W180+W186+W192+W206+W212+W216+W237+W258+W283+W297+W306+W311+W315+W322+W326+W330+W333+W337+W343+W347+W384+W391+W397)</f>
        <v>0</v>
      </c>
      <c r="X398" s="88"/>
      <c r="Y398" s="276">
        <f>SUM(Y21+Y44+Y52+Y76+Y86+Y109+Y117+Y141+Y147+Y149+Y156+Y162+Y168+Y174+Y180+Y186+Y192+Y206+Y212+Y216+Y237+Y258+Y283+Y297+Y306+Y311+Y315+Y322+Y326+Y330+Y333+Y337+Y343+Y347+Y384+Y391+Y397)</f>
        <v>197829</v>
      </c>
      <c r="Z398" s="84">
        <f>SUM(Z21+Z44+Z52+Z76+Z86+Z109+Z117+Z141+Z147+Z149+Z156+Z162+Z168+Z174+Z180+Z186+Z192+Z206+Z212+Z216+Z237+Z258+Z283+Z297+Z306+Z311+Z315+Z322+Z326+Z330+Z333+Z337+Z343+Z347+Z384+Z391+Z397)</f>
        <v>7174.1291000000001</v>
      </c>
      <c r="AA398" s="276">
        <f>SUM(AA21+AA44+AA52+AA76+AA86+AA109+AA117+AA141+AA147+AA149+AA156+AA162+AA168+AA174+AA180+AA186+AA192+AA206+AA212+AA216+AA237+AA258+AA283+AA297+AA306+AA311+AA315+AA322+AA326+AA330+AA333+AA337+AA343+AA347+AA384+AA391+AA397)</f>
        <v>197829</v>
      </c>
      <c r="AB398" s="84">
        <f>SUM(AB21+AB44+AB52+AB76+AB86+AB109+AB117+AB141+AB147+AB149+AB156+AB162+AB168+AB174+AB180+AB186+AB192+AB206+AB212+AB216+AB237+AB258+AB283+AB297+AB306+AB311+AB315+AB322+AB326+AB330+AB333+AB337+AB343+AB347+AB384+AB391+AB397)</f>
        <v>7624.8990999999996</v>
      </c>
    </row>
    <row r="399" spans="1:29">
      <c r="A399" s="199">
        <v>25</v>
      </c>
      <c r="B399" s="9" t="s">
        <v>269</v>
      </c>
      <c r="C399" s="10"/>
      <c r="D399" s="11"/>
      <c r="E399" s="10"/>
      <c r="F399" s="11"/>
      <c r="G399" s="9"/>
      <c r="H399" s="9"/>
      <c r="I399" s="9"/>
      <c r="J399" s="12"/>
      <c r="K399" s="9"/>
      <c r="L399" s="11"/>
      <c r="M399" s="9"/>
      <c r="N399" s="11"/>
      <c r="O399" s="13"/>
      <c r="P399" s="315"/>
      <c r="Q399" s="11"/>
      <c r="R399" s="315"/>
      <c r="S399" s="11"/>
      <c r="T399" s="9"/>
      <c r="U399" s="11"/>
      <c r="V399" s="9"/>
      <c r="W399" s="11"/>
      <c r="X399" s="13"/>
      <c r="Y399" s="199"/>
      <c r="Z399" s="11"/>
      <c r="AA399" s="199"/>
      <c r="AB399" s="11"/>
    </row>
    <row r="400" spans="1:29">
      <c r="A400" s="8">
        <v>25.01</v>
      </c>
      <c r="B400" s="16" t="s">
        <v>270</v>
      </c>
      <c r="C400" s="17"/>
      <c r="D400" s="18"/>
      <c r="E400" s="19"/>
      <c r="F400" s="18"/>
      <c r="G400" s="8" t="e">
        <f>E400/C400*100</f>
        <v>#DIV/0!</v>
      </c>
      <c r="H400" s="18" t="e">
        <f>F400/D400*100</f>
        <v>#DIV/0!</v>
      </c>
      <c r="I400" s="16"/>
      <c r="J400" s="20"/>
      <c r="K400" s="16"/>
      <c r="L400" s="18"/>
      <c r="M400" s="16"/>
      <c r="N400" s="18"/>
      <c r="O400" s="21"/>
      <c r="P400" s="92"/>
      <c r="Q400" s="18"/>
      <c r="R400" s="92"/>
      <c r="S400" s="18"/>
      <c r="T400" s="16"/>
      <c r="U400" s="18"/>
      <c r="V400" s="16"/>
      <c r="W400" s="18"/>
      <c r="X400" s="21"/>
      <c r="Y400" s="14"/>
      <c r="Z400" s="18"/>
      <c r="AA400" s="14">
        <f t="shared" ref="AA400:AA401" si="509">Y400</f>
        <v>0</v>
      </c>
      <c r="AB400" s="18">
        <f t="shared" ref="AB400:AB401" si="510">U400+Z400</f>
        <v>0</v>
      </c>
    </row>
    <row r="401" spans="1:28">
      <c r="A401" s="8">
        <v>25.02</v>
      </c>
      <c r="B401" s="16" t="s">
        <v>271</v>
      </c>
      <c r="C401" s="17"/>
      <c r="D401" s="18"/>
      <c r="E401" s="19"/>
      <c r="F401" s="18"/>
      <c r="G401" s="8" t="e">
        <f>E401/C401*100</f>
        <v>#DIV/0!</v>
      </c>
      <c r="H401" s="18" t="e">
        <f>F401/D401*100</f>
        <v>#DIV/0!</v>
      </c>
      <c r="I401" s="16"/>
      <c r="J401" s="20"/>
      <c r="K401" s="16"/>
      <c r="L401" s="18"/>
      <c r="M401" s="16"/>
      <c r="N401" s="18"/>
      <c r="O401" s="21"/>
      <c r="P401" s="92"/>
      <c r="Q401" s="18"/>
      <c r="R401" s="92"/>
      <c r="S401" s="18"/>
      <c r="T401" s="16"/>
      <c r="U401" s="18"/>
      <c r="V401" s="16"/>
      <c r="W401" s="18"/>
      <c r="X401" s="21"/>
      <c r="Y401" s="14"/>
      <c r="Z401" s="18"/>
      <c r="AA401" s="14">
        <f t="shared" si="509"/>
        <v>0</v>
      </c>
      <c r="AB401" s="18">
        <f t="shared" si="510"/>
        <v>0</v>
      </c>
    </row>
    <row r="402" spans="1:28" s="50" customFormat="1">
      <c r="A402" s="46"/>
      <c r="B402" s="82" t="s">
        <v>106</v>
      </c>
      <c r="C402" s="83">
        <f>SUM(C400:C401)</f>
        <v>0</v>
      </c>
      <c r="D402" s="84">
        <f>SUM(D400:D401)</f>
        <v>0</v>
      </c>
      <c r="E402" s="82"/>
      <c r="F402" s="84">
        <f>SUM(F400:F401)</f>
        <v>0</v>
      </c>
      <c r="G402" s="82"/>
      <c r="H402" s="82"/>
      <c r="I402" s="82"/>
      <c r="J402" s="84">
        <f>SUM(J400:J401)</f>
        <v>0</v>
      </c>
      <c r="K402" s="82"/>
      <c r="L402" s="84">
        <f>SUM(L400:L401)</f>
        <v>0</v>
      </c>
      <c r="M402" s="82">
        <f>SUM(M400:M401)</f>
        <v>0</v>
      </c>
      <c r="N402" s="84">
        <f>SUM(N400:N401)</f>
        <v>0</v>
      </c>
      <c r="O402" s="88"/>
      <c r="P402" s="85"/>
      <c r="Q402" s="84">
        <f>SUM(Q400:Q401)</f>
        <v>0</v>
      </c>
      <c r="R402" s="85"/>
      <c r="S402" s="84">
        <f>SUM(S400:S401)</f>
        <v>0</v>
      </c>
      <c r="T402" s="82"/>
      <c r="U402" s="84">
        <f>SUM(U400:U401)</f>
        <v>0</v>
      </c>
      <c r="V402" s="82">
        <f>SUM(V400:V401)</f>
        <v>0</v>
      </c>
      <c r="W402" s="84">
        <f>SUM(W400:W401)</f>
        <v>0</v>
      </c>
      <c r="X402" s="88"/>
      <c r="Y402" s="276"/>
      <c r="Z402" s="84">
        <f>SUM(Z400:Z401)</f>
        <v>0</v>
      </c>
      <c r="AA402" s="276"/>
      <c r="AB402" s="84">
        <f>SUM(AB400:AB401)</f>
        <v>0</v>
      </c>
    </row>
    <row r="403" spans="1:28" s="50" customFormat="1">
      <c r="A403" s="46"/>
      <c r="B403" s="82" t="s">
        <v>272</v>
      </c>
      <c r="C403" s="83">
        <f>C402+C398</f>
        <v>0</v>
      </c>
      <c r="D403" s="84">
        <f>D398</f>
        <v>6876.1213000000007</v>
      </c>
      <c r="E403" s="82"/>
      <c r="F403" s="84">
        <f>F398</f>
        <v>5979.8491999999997</v>
      </c>
      <c r="G403" s="82"/>
      <c r="H403" s="82"/>
      <c r="I403" s="82"/>
      <c r="J403" s="84">
        <f>J398</f>
        <v>0</v>
      </c>
      <c r="K403" s="83"/>
      <c r="L403" s="84">
        <f>L398</f>
        <v>450.77000000000004</v>
      </c>
      <c r="M403" s="83">
        <f>M398+M402</f>
        <v>0</v>
      </c>
      <c r="N403" s="84">
        <f>N398+N402</f>
        <v>0</v>
      </c>
      <c r="O403" s="88"/>
      <c r="P403" s="276"/>
      <c r="Q403" s="84">
        <f>Q398</f>
        <v>8084.9263182875011</v>
      </c>
      <c r="R403" s="276"/>
      <c r="S403" s="84">
        <f>S398</f>
        <v>8535.6963182875006</v>
      </c>
      <c r="T403" s="83"/>
      <c r="U403" s="84">
        <f>U398</f>
        <v>450.77000000000004</v>
      </c>
      <c r="V403" s="83">
        <f>V398+V402</f>
        <v>0</v>
      </c>
      <c r="W403" s="84">
        <f>W398+W402</f>
        <v>0</v>
      </c>
      <c r="X403" s="88"/>
      <c r="Y403" s="276"/>
      <c r="Z403" s="84">
        <f>Z398</f>
        <v>7174.1291000000001</v>
      </c>
      <c r="AA403" s="276"/>
      <c r="AB403" s="84">
        <f>AB398</f>
        <v>7624.8990999999996</v>
      </c>
    </row>
    <row r="404" spans="1:28" ht="31.5">
      <c r="A404" s="199">
        <v>26</v>
      </c>
      <c r="B404" s="9" t="s">
        <v>273</v>
      </c>
      <c r="C404" s="10"/>
      <c r="D404" s="11"/>
      <c r="E404" s="10"/>
      <c r="F404" s="11"/>
      <c r="G404" s="9"/>
      <c r="H404" s="9"/>
      <c r="I404" s="9"/>
      <c r="J404" s="12"/>
      <c r="K404" s="9"/>
      <c r="L404" s="11"/>
      <c r="M404" s="9"/>
      <c r="N404" s="11"/>
      <c r="O404" s="13"/>
      <c r="P404" s="315"/>
      <c r="Q404" s="11"/>
      <c r="R404" s="315"/>
      <c r="S404" s="11"/>
      <c r="T404" s="9"/>
      <c r="U404" s="11"/>
      <c r="V404" s="9"/>
      <c r="W404" s="11"/>
      <c r="X404" s="13"/>
      <c r="Y404" s="199"/>
      <c r="Z404" s="11"/>
      <c r="AA404" s="199"/>
      <c r="AB404" s="11"/>
    </row>
    <row r="405" spans="1:28">
      <c r="A405" s="200"/>
      <c r="B405" s="201" t="s">
        <v>274</v>
      </c>
      <c r="C405" s="105"/>
      <c r="D405" s="106"/>
      <c r="E405" s="105"/>
      <c r="F405" s="106"/>
      <c r="G405" s="201"/>
      <c r="H405" s="201"/>
      <c r="I405" s="201"/>
      <c r="J405" s="202"/>
      <c r="K405" s="201"/>
      <c r="L405" s="106"/>
      <c r="M405" s="201"/>
      <c r="N405" s="106"/>
      <c r="O405" s="203"/>
      <c r="P405" s="294"/>
      <c r="Q405" s="106"/>
      <c r="R405" s="294"/>
      <c r="S405" s="106"/>
      <c r="T405" s="201"/>
      <c r="U405" s="106"/>
      <c r="V405" s="201"/>
      <c r="W405" s="106"/>
      <c r="X405" s="203"/>
      <c r="Y405" s="323"/>
      <c r="Z405" s="106"/>
      <c r="AA405" s="323"/>
      <c r="AB405" s="106"/>
    </row>
    <row r="406" spans="1:28">
      <c r="A406" s="8"/>
      <c r="B406" s="9" t="s">
        <v>275</v>
      </c>
      <c r="C406" s="10"/>
      <c r="D406" s="11"/>
      <c r="E406" s="10"/>
      <c r="F406" s="11"/>
      <c r="G406" s="9"/>
      <c r="H406" s="9"/>
      <c r="I406" s="9"/>
      <c r="J406" s="12"/>
      <c r="K406" s="9"/>
      <c r="L406" s="11"/>
      <c r="M406" s="9"/>
      <c r="N406" s="11"/>
      <c r="O406" s="13"/>
      <c r="P406" s="315"/>
      <c r="Q406" s="11"/>
      <c r="R406" s="315"/>
      <c r="S406" s="11"/>
      <c r="T406" s="9"/>
      <c r="U406" s="11"/>
      <c r="V406" s="9"/>
      <c r="W406" s="11"/>
      <c r="X406" s="13"/>
      <c r="Y406" s="199"/>
      <c r="Z406" s="11"/>
      <c r="AA406" s="199"/>
      <c r="AB406" s="11"/>
    </row>
    <row r="407" spans="1:28">
      <c r="A407" s="8">
        <v>26.01</v>
      </c>
      <c r="B407" s="22" t="s">
        <v>276</v>
      </c>
      <c r="C407" s="17"/>
      <c r="D407" s="18"/>
      <c r="E407" s="19"/>
      <c r="F407" s="18"/>
      <c r="G407" s="8" t="e">
        <f t="shared" ref="G407:H415" si="511">E407/C407*100</f>
        <v>#DIV/0!</v>
      </c>
      <c r="H407" s="18" t="e">
        <f t="shared" si="511"/>
        <v>#DIV/0!</v>
      </c>
      <c r="I407" s="22"/>
      <c r="J407" s="23"/>
      <c r="K407" s="22"/>
      <c r="L407" s="18"/>
      <c r="M407" s="22"/>
      <c r="N407" s="18"/>
      <c r="O407" s="138">
        <v>270</v>
      </c>
      <c r="P407" s="92">
        <v>5</v>
      </c>
      <c r="Q407" s="18">
        <f>O407*P407</f>
        <v>1350</v>
      </c>
      <c r="R407" s="92">
        <f>P407</f>
        <v>5</v>
      </c>
      <c r="S407" s="18">
        <f>L407+Q407</f>
        <v>1350</v>
      </c>
      <c r="T407" s="22"/>
      <c r="U407" s="18"/>
      <c r="V407" s="22"/>
      <c r="W407" s="18"/>
      <c r="X407" s="138">
        <v>270</v>
      </c>
      <c r="Y407" s="14">
        <v>2</v>
      </c>
      <c r="Z407" s="18">
        <f>X407*Y407</f>
        <v>540</v>
      </c>
      <c r="AA407" s="14">
        <f>Y407</f>
        <v>2</v>
      </c>
      <c r="AB407" s="18">
        <f>U407+Z407</f>
        <v>540</v>
      </c>
    </row>
    <row r="408" spans="1:28" ht="31.5">
      <c r="A408" s="8">
        <f>+A407+0.01</f>
        <v>26.020000000000003</v>
      </c>
      <c r="B408" s="22" t="s">
        <v>277</v>
      </c>
      <c r="C408" s="17"/>
      <c r="D408" s="18"/>
      <c r="E408" s="19"/>
      <c r="F408" s="18"/>
      <c r="G408" s="8" t="e">
        <f t="shared" si="511"/>
        <v>#DIV/0!</v>
      </c>
      <c r="H408" s="18" t="e">
        <f t="shared" si="511"/>
        <v>#DIV/0!</v>
      </c>
      <c r="I408" s="22"/>
      <c r="J408" s="23"/>
      <c r="K408" s="22"/>
      <c r="L408" s="18"/>
      <c r="M408" s="22"/>
      <c r="N408" s="18"/>
      <c r="O408" s="21"/>
      <c r="P408" s="92"/>
      <c r="Q408" s="18">
        <f t="shared" ref="Q408:Q415" si="512">O408*P408</f>
        <v>0</v>
      </c>
      <c r="R408" s="92">
        <f t="shared" ref="R408:R415" si="513">P408</f>
        <v>0</v>
      </c>
      <c r="S408" s="18">
        <f t="shared" ref="S408:S415" si="514">L408+Q408</f>
        <v>0</v>
      </c>
      <c r="T408" s="22"/>
      <c r="U408" s="18"/>
      <c r="V408" s="22"/>
      <c r="W408" s="18"/>
      <c r="X408" s="21"/>
      <c r="Y408" s="14"/>
      <c r="Z408" s="18">
        <f t="shared" ref="Z408:Z415" si="515">X408*Y408</f>
        <v>0</v>
      </c>
      <c r="AA408" s="14">
        <f t="shared" ref="AA408:AA415" si="516">Y408</f>
        <v>0</v>
      </c>
      <c r="AB408" s="18">
        <f t="shared" ref="AB408:AB415" si="517">U408+Z408</f>
        <v>0</v>
      </c>
    </row>
    <row r="409" spans="1:28" s="132" customFormat="1">
      <c r="A409" s="126">
        <f t="shared" ref="A409:A415" si="518">+A408+0.01</f>
        <v>26.030000000000005</v>
      </c>
      <c r="B409" s="204" t="s">
        <v>278</v>
      </c>
      <c r="C409" s="128"/>
      <c r="D409" s="129"/>
      <c r="E409" s="189"/>
      <c r="F409" s="129"/>
      <c r="G409" s="8" t="e">
        <f t="shared" si="511"/>
        <v>#DIV/0!</v>
      </c>
      <c r="H409" s="18" t="e">
        <f t="shared" si="511"/>
        <v>#DIV/0!</v>
      </c>
      <c r="I409" s="204"/>
      <c r="J409" s="205"/>
      <c r="K409" s="204"/>
      <c r="L409" s="129"/>
      <c r="M409" s="204"/>
      <c r="N409" s="129"/>
      <c r="O409" s="131"/>
      <c r="P409" s="277"/>
      <c r="Q409" s="18">
        <f t="shared" si="512"/>
        <v>0</v>
      </c>
      <c r="R409" s="92">
        <f t="shared" si="513"/>
        <v>0</v>
      </c>
      <c r="S409" s="18">
        <f t="shared" si="514"/>
        <v>0</v>
      </c>
      <c r="T409" s="204"/>
      <c r="U409" s="129"/>
      <c r="V409" s="204"/>
      <c r="W409" s="129"/>
      <c r="X409" s="131"/>
      <c r="Y409" s="108"/>
      <c r="Z409" s="18">
        <f t="shared" si="515"/>
        <v>0</v>
      </c>
      <c r="AA409" s="14">
        <f t="shared" si="516"/>
        <v>0</v>
      </c>
      <c r="AB409" s="18">
        <f t="shared" si="517"/>
        <v>0</v>
      </c>
    </row>
    <row r="410" spans="1:28" s="132" customFormat="1">
      <c r="A410" s="126">
        <f t="shared" si="518"/>
        <v>26.040000000000006</v>
      </c>
      <c r="B410" s="204" t="s">
        <v>279</v>
      </c>
      <c r="C410" s="128"/>
      <c r="D410" s="129"/>
      <c r="E410" s="189"/>
      <c r="F410" s="129"/>
      <c r="G410" s="8" t="e">
        <f t="shared" si="511"/>
        <v>#DIV/0!</v>
      </c>
      <c r="H410" s="18" t="e">
        <f t="shared" si="511"/>
        <v>#DIV/0!</v>
      </c>
      <c r="I410" s="204"/>
      <c r="J410" s="205"/>
      <c r="K410" s="204"/>
      <c r="L410" s="129"/>
      <c r="M410" s="204"/>
      <c r="N410" s="129"/>
      <c r="O410" s="131"/>
      <c r="P410" s="277"/>
      <c r="Q410" s="18">
        <f t="shared" si="512"/>
        <v>0</v>
      </c>
      <c r="R410" s="92">
        <f t="shared" si="513"/>
        <v>0</v>
      </c>
      <c r="S410" s="18">
        <f t="shared" si="514"/>
        <v>0</v>
      </c>
      <c r="T410" s="204"/>
      <c r="U410" s="129"/>
      <c r="V410" s="204"/>
      <c r="W410" s="129"/>
      <c r="X410" s="131"/>
      <c r="Y410" s="108"/>
      <c r="Z410" s="18">
        <f t="shared" si="515"/>
        <v>0</v>
      </c>
      <c r="AA410" s="14">
        <f t="shared" si="516"/>
        <v>0</v>
      </c>
      <c r="AB410" s="18">
        <f t="shared" si="517"/>
        <v>0</v>
      </c>
    </row>
    <row r="411" spans="1:28" s="132" customFormat="1">
      <c r="A411" s="126">
        <f t="shared" si="518"/>
        <v>26.050000000000008</v>
      </c>
      <c r="B411" s="204" t="s">
        <v>280</v>
      </c>
      <c r="C411" s="128"/>
      <c r="D411" s="129"/>
      <c r="E411" s="189"/>
      <c r="F411" s="129"/>
      <c r="G411" s="8" t="e">
        <f t="shared" si="511"/>
        <v>#DIV/0!</v>
      </c>
      <c r="H411" s="18" t="e">
        <f t="shared" si="511"/>
        <v>#DIV/0!</v>
      </c>
      <c r="I411" s="204"/>
      <c r="J411" s="205"/>
      <c r="K411" s="204"/>
      <c r="L411" s="129"/>
      <c r="M411" s="204"/>
      <c r="N411" s="129"/>
      <c r="O411" s="131"/>
      <c r="P411" s="277"/>
      <c r="Q411" s="18">
        <f t="shared" si="512"/>
        <v>0</v>
      </c>
      <c r="R411" s="92">
        <f t="shared" si="513"/>
        <v>0</v>
      </c>
      <c r="S411" s="18">
        <f t="shared" si="514"/>
        <v>0</v>
      </c>
      <c r="T411" s="204"/>
      <c r="U411" s="129"/>
      <c r="V411" s="204"/>
      <c r="W411" s="129"/>
      <c r="X411" s="131"/>
      <c r="Y411" s="108"/>
      <c r="Z411" s="18">
        <f t="shared" si="515"/>
        <v>0</v>
      </c>
      <c r="AA411" s="14">
        <f t="shared" si="516"/>
        <v>0</v>
      </c>
      <c r="AB411" s="18">
        <f t="shared" si="517"/>
        <v>0</v>
      </c>
    </row>
    <row r="412" spans="1:28">
      <c r="A412" s="8">
        <f t="shared" si="518"/>
        <v>26.060000000000009</v>
      </c>
      <c r="B412" s="22" t="s">
        <v>31</v>
      </c>
      <c r="C412" s="17"/>
      <c r="D412" s="18"/>
      <c r="E412" s="19"/>
      <c r="F412" s="18"/>
      <c r="G412" s="8" t="e">
        <f t="shared" si="511"/>
        <v>#DIV/0!</v>
      </c>
      <c r="H412" s="18" t="e">
        <f t="shared" si="511"/>
        <v>#DIV/0!</v>
      </c>
      <c r="I412" s="22"/>
      <c r="J412" s="23"/>
      <c r="K412" s="22"/>
      <c r="L412" s="18"/>
      <c r="M412" s="22"/>
      <c r="N412" s="18"/>
      <c r="O412" s="21">
        <v>3</v>
      </c>
      <c r="P412" s="92">
        <v>14</v>
      </c>
      <c r="Q412" s="18">
        <f t="shared" si="512"/>
        <v>42</v>
      </c>
      <c r="R412" s="92">
        <f t="shared" si="513"/>
        <v>14</v>
      </c>
      <c r="S412" s="18">
        <f t="shared" si="514"/>
        <v>42</v>
      </c>
      <c r="T412" s="22"/>
      <c r="U412" s="18"/>
      <c r="V412" s="22"/>
      <c r="W412" s="18"/>
      <c r="X412" s="21">
        <v>3</v>
      </c>
      <c r="Y412" s="14">
        <v>5</v>
      </c>
      <c r="Z412" s="18">
        <f t="shared" si="515"/>
        <v>15</v>
      </c>
      <c r="AA412" s="14">
        <f t="shared" si="516"/>
        <v>5</v>
      </c>
      <c r="AB412" s="18">
        <f t="shared" si="517"/>
        <v>15</v>
      </c>
    </row>
    <row r="413" spans="1:28">
      <c r="A413" s="8">
        <f t="shared" si="518"/>
        <v>26.070000000000011</v>
      </c>
      <c r="B413" s="22" t="s">
        <v>32</v>
      </c>
      <c r="C413" s="17"/>
      <c r="D413" s="18"/>
      <c r="E413" s="19"/>
      <c r="F413" s="18"/>
      <c r="G413" s="8" t="e">
        <f t="shared" si="511"/>
        <v>#DIV/0!</v>
      </c>
      <c r="H413" s="18" t="e">
        <f t="shared" si="511"/>
        <v>#DIV/0!</v>
      </c>
      <c r="I413" s="22"/>
      <c r="J413" s="23"/>
      <c r="K413" s="22"/>
      <c r="L413" s="18"/>
      <c r="M413" s="22"/>
      <c r="N413" s="18"/>
      <c r="O413" s="21">
        <v>3.5</v>
      </c>
      <c r="P413" s="92">
        <v>14</v>
      </c>
      <c r="Q413" s="18">
        <f t="shared" si="512"/>
        <v>49</v>
      </c>
      <c r="R413" s="92">
        <f t="shared" si="513"/>
        <v>14</v>
      </c>
      <c r="S413" s="18">
        <f t="shared" si="514"/>
        <v>49</v>
      </c>
      <c r="T413" s="22"/>
      <c r="U413" s="18"/>
      <c r="V413" s="22"/>
      <c r="W413" s="18"/>
      <c r="X413" s="21">
        <v>3.5</v>
      </c>
      <c r="Y413" s="14">
        <v>5</v>
      </c>
      <c r="Z413" s="18">
        <f t="shared" si="515"/>
        <v>17.5</v>
      </c>
      <c r="AA413" s="14">
        <f t="shared" si="516"/>
        <v>5</v>
      </c>
      <c r="AB413" s="18">
        <f t="shared" si="517"/>
        <v>17.5</v>
      </c>
    </row>
    <row r="414" spans="1:28">
      <c r="A414" s="8">
        <f t="shared" si="518"/>
        <v>26.080000000000013</v>
      </c>
      <c r="B414" s="22" t="s">
        <v>281</v>
      </c>
      <c r="C414" s="17"/>
      <c r="D414" s="18"/>
      <c r="E414" s="19"/>
      <c r="F414" s="18"/>
      <c r="G414" s="8" t="e">
        <f t="shared" si="511"/>
        <v>#DIV/0!</v>
      </c>
      <c r="H414" s="18" t="e">
        <f t="shared" si="511"/>
        <v>#DIV/0!</v>
      </c>
      <c r="I414" s="22"/>
      <c r="J414" s="23"/>
      <c r="K414" s="22"/>
      <c r="L414" s="18"/>
      <c r="M414" s="22"/>
      <c r="N414" s="18"/>
      <c r="O414" s="21">
        <v>0.75</v>
      </c>
      <c r="P414" s="92">
        <v>5</v>
      </c>
      <c r="Q414" s="18">
        <f t="shared" si="512"/>
        <v>3.75</v>
      </c>
      <c r="R414" s="92">
        <f t="shared" si="513"/>
        <v>5</v>
      </c>
      <c r="S414" s="18">
        <f t="shared" si="514"/>
        <v>3.75</v>
      </c>
      <c r="T414" s="22"/>
      <c r="U414" s="18"/>
      <c r="V414" s="22"/>
      <c r="W414" s="18"/>
      <c r="X414" s="21">
        <v>0.75</v>
      </c>
      <c r="Y414" s="14">
        <v>5</v>
      </c>
      <c r="Z414" s="18">
        <f t="shared" si="515"/>
        <v>3.75</v>
      </c>
      <c r="AA414" s="14">
        <f t="shared" si="516"/>
        <v>5</v>
      </c>
      <c r="AB414" s="18">
        <f t="shared" si="517"/>
        <v>3.75</v>
      </c>
    </row>
    <row r="415" spans="1:28">
      <c r="A415" s="8">
        <f t="shared" si="518"/>
        <v>26.090000000000014</v>
      </c>
      <c r="B415" s="22" t="s">
        <v>34</v>
      </c>
      <c r="C415" s="17"/>
      <c r="D415" s="18"/>
      <c r="E415" s="17">
        <f>C415</f>
        <v>0</v>
      </c>
      <c r="F415" s="18">
        <f>D415</f>
        <v>0</v>
      </c>
      <c r="G415" s="8" t="e">
        <f t="shared" si="511"/>
        <v>#DIV/0!</v>
      </c>
      <c r="H415" s="18" t="e">
        <f t="shared" si="511"/>
        <v>#DIV/0!</v>
      </c>
      <c r="I415" s="22"/>
      <c r="J415" s="23"/>
      <c r="K415" s="22"/>
      <c r="L415" s="18"/>
      <c r="M415" s="22"/>
      <c r="N415" s="18"/>
      <c r="O415" s="21">
        <v>0.9</v>
      </c>
      <c r="P415" s="92">
        <v>8</v>
      </c>
      <c r="Q415" s="18">
        <f t="shared" si="512"/>
        <v>7.2</v>
      </c>
      <c r="R415" s="92">
        <f t="shared" si="513"/>
        <v>8</v>
      </c>
      <c r="S415" s="18">
        <f t="shared" si="514"/>
        <v>7.2</v>
      </c>
      <c r="T415" s="22"/>
      <c r="U415" s="18"/>
      <c r="V415" s="22"/>
      <c r="W415" s="18"/>
      <c r="X415" s="21">
        <v>0.9</v>
      </c>
      <c r="Y415" s="14">
        <v>8</v>
      </c>
      <c r="Z415" s="18">
        <f t="shared" si="515"/>
        <v>7.2</v>
      </c>
      <c r="AA415" s="14">
        <f t="shared" si="516"/>
        <v>8</v>
      </c>
      <c r="AB415" s="18">
        <f t="shared" si="517"/>
        <v>7.2</v>
      </c>
    </row>
    <row r="416" spans="1:28" s="50" customFormat="1">
      <c r="A416" s="46"/>
      <c r="B416" s="89" t="s">
        <v>282</v>
      </c>
      <c r="C416" s="83">
        <f>SUM(C407:C415)</f>
        <v>0</v>
      </c>
      <c r="D416" s="84">
        <f>SUM(D407:D415)</f>
        <v>0</v>
      </c>
      <c r="E416" s="83">
        <f>SUM(E407:E415)</f>
        <v>0</v>
      </c>
      <c r="F416" s="84">
        <f>SUM(F407:F415)</f>
        <v>0</v>
      </c>
      <c r="G416" s="89"/>
      <c r="H416" s="89"/>
      <c r="I416" s="83">
        <f t="shared" ref="I416:L416" si="519">SUM(I407:I415)</f>
        <v>0</v>
      </c>
      <c r="J416" s="84">
        <f t="shared" si="519"/>
        <v>0</v>
      </c>
      <c r="K416" s="83">
        <f t="shared" si="519"/>
        <v>0</v>
      </c>
      <c r="L416" s="84">
        <f t="shared" si="519"/>
        <v>0</v>
      </c>
      <c r="M416" s="89">
        <f>SUM(M407:M415)</f>
        <v>0</v>
      </c>
      <c r="N416" s="84">
        <f>SUM(N407:N415)</f>
        <v>0</v>
      </c>
      <c r="O416" s="88"/>
      <c r="P416" s="276"/>
      <c r="Q416" s="84">
        <f>SUM(Q407:Q415)</f>
        <v>1451.95</v>
      </c>
      <c r="R416" s="276"/>
      <c r="S416" s="84">
        <f>SUM(S407:S415)</f>
        <v>1451.95</v>
      </c>
      <c r="T416" s="83">
        <f>SUM(T407:T415)</f>
        <v>0</v>
      </c>
      <c r="U416" s="84">
        <f>SUM(U407:U415)</f>
        <v>0</v>
      </c>
      <c r="V416" s="89">
        <f>SUM(V407:V415)</f>
        <v>0</v>
      </c>
      <c r="W416" s="84">
        <f>SUM(W407:W415)</f>
        <v>0</v>
      </c>
      <c r="X416" s="88"/>
      <c r="Y416" s="276"/>
      <c r="Z416" s="84">
        <f>SUM(Z407:Z415)</f>
        <v>583.45000000000005</v>
      </c>
      <c r="AA416" s="276"/>
      <c r="AB416" s="84">
        <f>SUM(AB407:AB415)</f>
        <v>583.45000000000005</v>
      </c>
    </row>
    <row r="417" spans="1:28">
      <c r="A417" s="8"/>
      <c r="B417" s="40" t="s">
        <v>283</v>
      </c>
      <c r="C417" s="43"/>
      <c r="D417" s="42"/>
      <c r="E417" s="43"/>
      <c r="F417" s="42"/>
      <c r="G417" s="40"/>
      <c r="H417" s="40"/>
      <c r="I417" s="40"/>
      <c r="J417" s="44"/>
      <c r="K417" s="40"/>
      <c r="L417" s="42"/>
      <c r="M417" s="40"/>
      <c r="N417" s="42"/>
      <c r="O417" s="45"/>
      <c r="P417" s="285"/>
      <c r="Q417" s="42"/>
      <c r="R417" s="285"/>
      <c r="S417" s="42"/>
      <c r="T417" s="40"/>
      <c r="U417" s="42"/>
      <c r="V417" s="40"/>
      <c r="W417" s="42"/>
      <c r="X417" s="45"/>
      <c r="Y417" s="317"/>
      <c r="Z417" s="42"/>
      <c r="AA417" s="317"/>
      <c r="AB417" s="42"/>
    </row>
    <row r="418" spans="1:28">
      <c r="A418" s="206">
        <v>26.1</v>
      </c>
      <c r="B418" s="51" t="s">
        <v>284</v>
      </c>
      <c r="C418" s="52">
        <v>1080</v>
      </c>
      <c r="D418" s="53">
        <v>194.4</v>
      </c>
      <c r="E418" s="17">
        <f t="shared" ref="E418:F439" si="520">C418</f>
        <v>1080</v>
      </c>
      <c r="F418" s="18">
        <f t="shared" si="520"/>
        <v>194.4</v>
      </c>
      <c r="G418" s="8">
        <f t="shared" ref="G418:H439" si="521">E418/C418*100</f>
        <v>100</v>
      </c>
      <c r="H418" s="18">
        <f t="shared" si="521"/>
        <v>100</v>
      </c>
      <c r="I418" s="51"/>
      <c r="J418" s="55"/>
      <c r="K418" s="51"/>
      <c r="L418" s="53"/>
      <c r="M418" s="51"/>
      <c r="N418" s="53"/>
      <c r="O418" s="250">
        <v>0.18</v>
      </c>
      <c r="P418" s="287">
        <v>1680</v>
      </c>
      <c r="Q418" s="18">
        <f t="shared" ref="Q418:Q439" si="522">O418*P418</f>
        <v>302.39999999999998</v>
      </c>
      <c r="R418" s="92">
        <f t="shared" ref="R418:R439" si="523">P418</f>
        <v>1680</v>
      </c>
      <c r="S418" s="18">
        <f t="shared" ref="S418:S439" si="524">L418+Q418</f>
        <v>302.39999999999998</v>
      </c>
      <c r="T418" s="51"/>
      <c r="U418" s="53"/>
      <c r="V418" s="51"/>
      <c r="W418" s="53"/>
      <c r="X418" s="250">
        <v>0.18</v>
      </c>
      <c r="Y418" s="312">
        <f>1110+400</f>
        <v>1510</v>
      </c>
      <c r="Z418" s="18">
        <f t="shared" ref="Z418:Z439" si="525">X418*Y418</f>
        <v>271.8</v>
      </c>
      <c r="AA418" s="14">
        <f t="shared" ref="AA418:AA439" si="526">Y418</f>
        <v>1510</v>
      </c>
      <c r="AB418" s="18">
        <f t="shared" ref="AB418:AB439" si="527">U418+Z418</f>
        <v>271.8</v>
      </c>
    </row>
    <row r="419" spans="1:28">
      <c r="A419" s="206">
        <f>+A418+0.01</f>
        <v>26.110000000000003</v>
      </c>
      <c r="B419" s="51" t="s">
        <v>285</v>
      </c>
      <c r="C419" s="52">
        <v>1080</v>
      </c>
      <c r="D419" s="53">
        <v>12.96</v>
      </c>
      <c r="E419" s="17">
        <f t="shared" si="520"/>
        <v>1080</v>
      </c>
      <c r="F419" s="18">
        <f t="shared" si="520"/>
        <v>12.96</v>
      </c>
      <c r="G419" s="8">
        <f t="shared" si="521"/>
        <v>100</v>
      </c>
      <c r="H419" s="18">
        <f t="shared" si="521"/>
        <v>100</v>
      </c>
      <c r="I419" s="51"/>
      <c r="J419" s="55"/>
      <c r="K419" s="51"/>
      <c r="L419" s="53"/>
      <c r="M419" s="51"/>
      <c r="N419" s="53"/>
      <c r="O419" s="250">
        <v>1.2E-2</v>
      </c>
      <c r="P419" s="287">
        <v>1680</v>
      </c>
      <c r="Q419" s="18">
        <f t="shared" si="522"/>
        <v>20.16</v>
      </c>
      <c r="R419" s="92">
        <f t="shared" si="523"/>
        <v>1680</v>
      </c>
      <c r="S419" s="18">
        <f t="shared" si="524"/>
        <v>20.16</v>
      </c>
      <c r="T419" s="51"/>
      <c r="U419" s="53"/>
      <c r="V419" s="51"/>
      <c r="W419" s="53"/>
      <c r="X419" s="250">
        <v>1.2E-2</v>
      </c>
      <c r="Y419" s="312">
        <v>1510</v>
      </c>
      <c r="Z419" s="18">
        <f t="shared" si="525"/>
        <v>18.12</v>
      </c>
      <c r="AA419" s="14">
        <f t="shared" si="526"/>
        <v>1510</v>
      </c>
      <c r="AB419" s="18">
        <f t="shared" si="527"/>
        <v>18.12</v>
      </c>
    </row>
    <row r="420" spans="1:28" ht="47.25">
      <c r="A420" s="206">
        <f>+A419+0.01</f>
        <v>26.120000000000005</v>
      </c>
      <c r="B420" s="51" t="s">
        <v>286</v>
      </c>
      <c r="C420" s="52">
        <v>1080</v>
      </c>
      <c r="D420" s="53">
        <v>10.8</v>
      </c>
      <c r="E420" s="17">
        <f t="shared" si="520"/>
        <v>1080</v>
      </c>
      <c r="F420" s="18">
        <f t="shared" si="520"/>
        <v>10.8</v>
      </c>
      <c r="G420" s="8">
        <f t="shared" si="521"/>
        <v>100</v>
      </c>
      <c r="H420" s="18">
        <f t="shared" si="521"/>
        <v>100</v>
      </c>
      <c r="I420" s="51"/>
      <c r="J420" s="55"/>
      <c r="K420" s="51"/>
      <c r="L420" s="53"/>
      <c r="M420" s="51"/>
      <c r="N420" s="53"/>
      <c r="O420" s="250">
        <v>0.01</v>
      </c>
      <c r="P420" s="287">
        <v>1680</v>
      </c>
      <c r="Q420" s="18">
        <f t="shared" si="522"/>
        <v>16.8</v>
      </c>
      <c r="R420" s="92">
        <f t="shared" si="523"/>
        <v>1680</v>
      </c>
      <c r="S420" s="18">
        <f t="shared" si="524"/>
        <v>16.8</v>
      </c>
      <c r="T420" s="51"/>
      <c r="U420" s="53"/>
      <c r="V420" s="51"/>
      <c r="W420" s="53"/>
      <c r="X420" s="250">
        <v>0.01</v>
      </c>
      <c r="Y420" s="312">
        <v>1510</v>
      </c>
      <c r="Z420" s="18">
        <f t="shared" si="525"/>
        <v>15.1</v>
      </c>
      <c r="AA420" s="14">
        <f t="shared" si="526"/>
        <v>1510</v>
      </c>
      <c r="AB420" s="18">
        <f t="shared" si="527"/>
        <v>15.1</v>
      </c>
    </row>
    <row r="421" spans="1:28">
      <c r="A421" s="206">
        <f>+A420+0.01</f>
        <v>26.130000000000006</v>
      </c>
      <c r="B421" s="51" t="s">
        <v>40</v>
      </c>
      <c r="C421" s="52">
        <v>0</v>
      </c>
      <c r="D421" s="53">
        <v>0</v>
      </c>
      <c r="E421" s="17">
        <f t="shared" si="520"/>
        <v>0</v>
      </c>
      <c r="F421" s="18">
        <f t="shared" si="520"/>
        <v>0</v>
      </c>
      <c r="G421" s="8" t="e">
        <f t="shared" si="521"/>
        <v>#DIV/0!</v>
      </c>
      <c r="H421" s="18" t="e">
        <f t="shared" si="521"/>
        <v>#DIV/0!</v>
      </c>
      <c r="I421" s="51"/>
      <c r="J421" s="55"/>
      <c r="K421" s="51"/>
      <c r="L421" s="53"/>
      <c r="M421" s="51"/>
      <c r="N421" s="53"/>
      <c r="O421" s="250"/>
      <c r="P421" s="287"/>
      <c r="Q421" s="18">
        <f t="shared" si="522"/>
        <v>0</v>
      </c>
      <c r="R421" s="92">
        <f t="shared" si="523"/>
        <v>0</v>
      </c>
      <c r="S421" s="18">
        <f t="shared" si="524"/>
        <v>0</v>
      </c>
      <c r="T421" s="51"/>
      <c r="U421" s="53"/>
      <c r="V421" s="51"/>
      <c r="W421" s="53"/>
      <c r="X421" s="250"/>
      <c r="Y421" s="312"/>
      <c r="Z421" s="18">
        <f t="shared" si="525"/>
        <v>0</v>
      </c>
      <c r="AA421" s="14">
        <f t="shared" si="526"/>
        <v>0</v>
      </c>
      <c r="AB421" s="18">
        <f t="shared" si="527"/>
        <v>0</v>
      </c>
    </row>
    <row r="422" spans="1:28">
      <c r="A422" s="206" t="s">
        <v>41</v>
      </c>
      <c r="B422" s="22" t="s">
        <v>76</v>
      </c>
      <c r="C422" s="17">
        <v>9</v>
      </c>
      <c r="D422" s="18">
        <v>27</v>
      </c>
      <c r="E422" s="17">
        <f t="shared" si="520"/>
        <v>9</v>
      </c>
      <c r="F422" s="18">
        <f t="shared" si="520"/>
        <v>27</v>
      </c>
      <c r="G422" s="8">
        <f t="shared" si="521"/>
        <v>100</v>
      </c>
      <c r="H422" s="18">
        <f t="shared" si="521"/>
        <v>100</v>
      </c>
      <c r="I422" s="22"/>
      <c r="J422" s="23"/>
      <c r="K422" s="22"/>
      <c r="L422" s="18"/>
      <c r="M422" s="22"/>
      <c r="N422" s="18"/>
      <c r="O422" s="21">
        <v>3</v>
      </c>
      <c r="P422" s="92">
        <v>14</v>
      </c>
      <c r="Q422" s="18">
        <f t="shared" si="522"/>
        <v>42</v>
      </c>
      <c r="R422" s="92">
        <f t="shared" si="523"/>
        <v>14</v>
      </c>
      <c r="S422" s="18">
        <f t="shared" si="524"/>
        <v>42</v>
      </c>
      <c r="T422" s="22"/>
      <c r="U422" s="18"/>
      <c r="V422" s="22"/>
      <c r="W422" s="18"/>
      <c r="X422" s="21">
        <v>3</v>
      </c>
      <c r="Y422" s="14">
        <v>14</v>
      </c>
      <c r="Z422" s="18">
        <f t="shared" si="525"/>
        <v>42</v>
      </c>
      <c r="AA422" s="14">
        <f t="shared" si="526"/>
        <v>14</v>
      </c>
      <c r="AB422" s="18">
        <f t="shared" si="527"/>
        <v>42</v>
      </c>
    </row>
    <row r="423" spans="1:28" ht="31.5">
      <c r="A423" s="206" t="s">
        <v>43</v>
      </c>
      <c r="B423" s="22" t="s">
        <v>77</v>
      </c>
      <c r="C423" s="17">
        <v>9</v>
      </c>
      <c r="D423" s="18">
        <v>27</v>
      </c>
      <c r="E423" s="17">
        <f t="shared" si="520"/>
        <v>9</v>
      </c>
      <c r="F423" s="18">
        <f t="shared" si="520"/>
        <v>27</v>
      </c>
      <c r="G423" s="8">
        <f t="shared" si="521"/>
        <v>100</v>
      </c>
      <c r="H423" s="18">
        <f t="shared" si="521"/>
        <v>100</v>
      </c>
      <c r="I423" s="22"/>
      <c r="J423" s="23"/>
      <c r="K423" s="22"/>
      <c r="L423" s="18"/>
      <c r="M423" s="22"/>
      <c r="N423" s="18"/>
      <c r="O423" s="21">
        <v>3</v>
      </c>
      <c r="P423" s="92">
        <v>14</v>
      </c>
      <c r="Q423" s="18">
        <f t="shared" si="522"/>
        <v>42</v>
      </c>
      <c r="R423" s="92">
        <f t="shared" si="523"/>
        <v>14</v>
      </c>
      <c r="S423" s="18">
        <f t="shared" si="524"/>
        <v>42</v>
      </c>
      <c r="T423" s="22"/>
      <c r="U423" s="18"/>
      <c r="V423" s="22"/>
      <c r="W423" s="18"/>
      <c r="X423" s="21">
        <v>3</v>
      </c>
      <c r="Y423" s="14">
        <v>14</v>
      </c>
      <c r="Z423" s="18">
        <f t="shared" si="525"/>
        <v>42</v>
      </c>
      <c r="AA423" s="14">
        <f t="shared" si="526"/>
        <v>14</v>
      </c>
      <c r="AB423" s="18">
        <f t="shared" si="527"/>
        <v>42</v>
      </c>
    </row>
    <row r="424" spans="1:28" ht="31.5">
      <c r="A424" s="206" t="s">
        <v>45</v>
      </c>
      <c r="B424" s="22" t="s">
        <v>78</v>
      </c>
      <c r="C424" s="17">
        <v>9</v>
      </c>
      <c r="D424" s="18">
        <v>86.4</v>
      </c>
      <c r="E424" s="17">
        <f t="shared" si="520"/>
        <v>9</v>
      </c>
      <c r="F424" s="18">
        <f t="shared" si="520"/>
        <v>86.4</v>
      </c>
      <c r="G424" s="8">
        <f t="shared" si="521"/>
        <v>100</v>
      </c>
      <c r="H424" s="18">
        <f t="shared" si="521"/>
        <v>100</v>
      </c>
      <c r="I424" s="22"/>
      <c r="J424" s="23"/>
      <c r="K424" s="22"/>
      <c r="L424" s="18"/>
      <c r="M424" s="22"/>
      <c r="N424" s="18"/>
      <c r="O424" s="21">
        <v>9.6</v>
      </c>
      <c r="P424" s="92">
        <v>14</v>
      </c>
      <c r="Q424" s="18">
        <f t="shared" si="522"/>
        <v>134.4</v>
      </c>
      <c r="R424" s="92">
        <f t="shared" si="523"/>
        <v>14</v>
      </c>
      <c r="S424" s="18">
        <f t="shared" si="524"/>
        <v>134.4</v>
      </c>
      <c r="T424" s="22"/>
      <c r="U424" s="18"/>
      <c r="V424" s="22"/>
      <c r="W424" s="18"/>
      <c r="X424" s="21">
        <v>9.6</v>
      </c>
      <c r="Y424" s="14">
        <v>14</v>
      </c>
      <c r="Z424" s="18">
        <f t="shared" si="525"/>
        <v>134.4</v>
      </c>
      <c r="AA424" s="14">
        <f t="shared" si="526"/>
        <v>14</v>
      </c>
      <c r="AB424" s="18">
        <f t="shared" si="527"/>
        <v>134.4</v>
      </c>
    </row>
    <row r="425" spans="1:28" ht="63">
      <c r="A425" s="206" t="s">
        <v>47</v>
      </c>
      <c r="B425" s="22" t="s">
        <v>79</v>
      </c>
      <c r="C425" s="17">
        <v>0</v>
      </c>
      <c r="D425" s="18">
        <v>0</v>
      </c>
      <c r="E425" s="17">
        <f t="shared" si="520"/>
        <v>0</v>
      </c>
      <c r="F425" s="18">
        <f t="shared" si="520"/>
        <v>0</v>
      </c>
      <c r="G425" s="8" t="e">
        <f t="shared" si="521"/>
        <v>#DIV/0!</v>
      </c>
      <c r="H425" s="18" t="e">
        <f t="shared" si="521"/>
        <v>#DIV/0!</v>
      </c>
      <c r="I425" s="22"/>
      <c r="J425" s="23"/>
      <c r="K425" s="22"/>
      <c r="L425" s="18"/>
      <c r="M425" s="22"/>
      <c r="N425" s="18"/>
      <c r="O425" s="21">
        <v>1.44</v>
      </c>
      <c r="P425" s="92">
        <v>0</v>
      </c>
      <c r="Q425" s="18">
        <f t="shared" si="522"/>
        <v>0</v>
      </c>
      <c r="R425" s="92">
        <f t="shared" si="523"/>
        <v>0</v>
      </c>
      <c r="S425" s="18">
        <f t="shared" si="524"/>
        <v>0</v>
      </c>
      <c r="T425" s="22"/>
      <c r="U425" s="18"/>
      <c r="V425" s="22"/>
      <c r="W425" s="18"/>
      <c r="X425" s="21">
        <v>1.44</v>
      </c>
      <c r="Y425" s="14">
        <v>0</v>
      </c>
      <c r="Z425" s="18">
        <f t="shared" si="525"/>
        <v>0</v>
      </c>
      <c r="AA425" s="14">
        <f t="shared" si="526"/>
        <v>0</v>
      </c>
      <c r="AB425" s="18">
        <f t="shared" si="527"/>
        <v>0</v>
      </c>
    </row>
    <row r="426" spans="1:28" ht="31.5">
      <c r="A426" s="206" t="s">
        <v>49</v>
      </c>
      <c r="B426" s="22" t="s">
        <v>80</v>
      </c>
      <c r="C426" s="17">
        <v>9</v>
      </c>
      <c r="D426" s="18">
        <v>16.2</v>
      </c>
      <c r="E426" s="17">
        <f t="shared" si="520"/>
        <v>9</v>
      </c>
      <c r="F426" s="18">
        <f t="shared" si="520"/>
        <v>16.2</v>
      </c>
      <c r="G426" s="8">
        <f t="shared" si="521"/>
        <v>100</v>
      </c>
      <c r="H426" s="18">
        <f t="shared" si="521"/>
        <v>100</v>
      </c>
      <c r="I426" s="22"/>
      <c r="J426" s="23"/>
      <c r="K426" s="22"/>
      <c r="L426" s="18"/>
      <c r="M426" s="22"/>
      <c r="N426" s="18"/>
      <c r="O426" s="21">
        <v>1.8</v>
      </c>
      <c r="P426" s="92">
        <v>14</v>
      </c>
      <c r="Q426" s="18">
        <f t="shared" si="522"/>
        <v>25.2</v>
      </c>
      <c r="R426" s="92">
        <f t="shared" si="523"/>
        <v>14</v>
      </c>
      <c r="S426" s="18">
        <f t="shared" si="524"/>
        <v>25.2</v>
      </c>
      <c r="T426" s="22"/>
      <c r="U426" s="18"/>
      <c r="V426" s="22"/>
      <c r="W426" s="18"/>
      <c r="X426" s="21">
        <v>1.8</v>
      </c>
      <c r="Y426" s="14">
        <v>14</v>
      </c>
      <c r="Z426" s="18">
        <f t="shared" si="525"/>
        <v>25.2</v>
      </c>
      <c r="AA426" s="14">
        <f t="shared" si="526"/>
        <v>14</v>
      </c>
      <c r="AB426" s="18">
        <f t="shared" si="527"/>
        <v>25.2</v>
      </c>
    </row>
    <row r="427" spans="1:28" ht="31.5">
      <c r="A427" s="206" t="s">
        <v>51</v>
      </c>
      <c r="B427" s="22" t="s">
        <v>50</v>
      </c>
      <c r="C427" s="17">
        <v>9</v>
      </c>
      <c r="D427" s="18">
        <v>10.799999999999999</v>
      </c>
      <c r="E427" s="17">
        <f t="shared" si="520"/>
        <v>9</v>
      </c>
      <c r="F427" s="18">
        <f t="shared" si="520"/>
        <v>10.799999999999999</v>
      </c>
      <c r="G427" s="8">
        <f t="shared" si="521"/>
        <v>100</v>
      </c>
      <c r="H427" s="18">
        <f t="shared" si="521"/>
        <v>100</v>
      </c>
      <c r="I427" s="22"/>
      <c r="J427" s="23"/>
      <c r="K427" s="22"/>
      <c r="L427" s="18"/>
      <c r="M427" s="22"/>
      <c r="N427" s="18"/>
      <c r="O427" s="21">
        <v>1.2</v>
      </c>
      <c r="P427" s="92">
        <v>14</v>
      </c>
      <c r="Q427" s="18">
        <f t="shared" si="522"/>
        <v>16.8</v>
      </c>
      <c r="R427" s="92">
        <f t="shared" si="523"/>
        <v>14</v>
      </c>
      <c r="S427" s="18">
        <f t="shared" si="524"/>
        <v>16.8</v>
      </c>
      <c r="T427" s="22"/>
      <c r="U427" s="18"/>
      <c r="V427" s="22"/>
      <c r="W427" s="18"/>
      <c r="X427" s="21">
        <v>1.2</v>
      </c>
      <c r="Y427" s="14">
        <v>14</v>
      </c>
      <c r="Z427" s="18">
        <f t="shared" si="525"/>
        <v>16.8</v>
      </c>
      <c r="AA427" s="14">
        <f t="shared" si="526"/>
        <v>14</v>
      </c>
      <c r="AB427" s="18">
        <f t="shared" si="527"/>
        <v>16.8</v>
      </c>
    </row>
    <row r="428" spans="1:28" ht="47.25">
      <c r="A428" s="206" t="s">
        <v>53</v>
      </c>
      <c r="B428" s="22" t="s">
        <v>81</v>
      </c>
      <c r="C428" s="17">
        <v>9</v>
      </c>
      <c r="D428" s="18">
        <v>10.799999999999999</v>
      </c>
      <c r="E428" s="17">
        <f t="shared" si="520"/>
        <v>9</v>
      </c>
      <c r="F428" s="18">
        <f t="shared" si="520"/>
        <v>10.799999999999999</v>
      </c>
      <c r="G428" s="8">
        <f t="shared" si="521"/>
        <v>100</v>
      </c>
      <c r="H428" s="18">
        <f t="shared" si="521"/>
        <v>100</v>
      </c>
      <c r="I428" s="22"/>
      <c r="J428" s="23"/>
      <c r="K428" s="22"/>
      <c r="L428" s="18"/>
      <c r="M428" s="22"/>
      <c r="N428" s="18"/>
      <c r="O428" s="21">
        <v>1.2</v>
      </c>
      <c r="P428" s="92">
        <v>14</v>
      </c>
      <c r="Q428" s="18">
        <f t="shared" si="522"/>
        <v>16.8</v>
      </c>
      <c r="R428" s="92">
        <f t="shared" si="523"/>
        <v>14</v>
      </c>
      <c r="S428" s="18">
        <f t="shared" si="524"/>
        <v>16.8</v>
      </c>
      <c r="T428" s="22"/>
      <c r="U428" s="18"/>
      <c r="V428" s="22"/>
      <c r="W428" s="18"/>
      <c r="X428" s="21">
        <v>1.2</v>
      </c>
      <c r="Y428" s="14">
        <v>14</v>
      </c>
      <c r="Z428" s="18">
        <f t="shared" si="525"/>
        <v>16.8</v>
      </c>
      <c r="AA428" s="14">
        <f t="shared" si="526"/>
        <v>14</v>
      </c>
      <c r="AB428" s="18">
        <f t="shared" si="527"/>
        <v>16.8</v>
      </c>
    </row>
    <row r="429" spans="1:28" ht="47.25">
      <c r="A429" s="206" t="s">
        <v>82</v>
      </c>
      <c r="B429" s="22" t="s">
        <v>83</v>
      </c>
      <c r="C429" s="17">
        <v>9</v>
      </c>
      <c r="D429" s="18">
        <v>16.2</v>
      </c>
      <c r="E429" s="17">
        <f t="shared" si="520"/>
        <v>9</v>
      </c>
      <c r="F429" s="18">
        <f t="shared" si="520"/>
        <v>16.2</v>
      </c>
      <c r="G429" s="8">
        <f t="shared" si="521"/>
        <v>100</v>
      </c>
      <c r="H429" s="18">
        <f t="shared" si="521"/>
        <v>100</v>
      </c>
      <c r="I429" s="22"/>
      <c r="J429" s="23"/>
      <c r="K429" s="22"/>
      <c r="L429" s="18"/>
      <c r="M429" s="22"/>
      <c r="N429" s="18"/>
      <c r="O429" s="21">
        <v>1.8</v>
      </c>
      <c r="P429" s="92">
        <v>14</v>
      </c>
      <c r="Q429" s="18">
        <f t="shared" si="522"/>
        <v>25.2</v>
      </c>
      <c r="R429" s="92">
        <f t="shared" si="523"/>
        <v>14</v>
      </c>
      <c r="S429" s="18">
        <f t="shared" si="524"/>
        <v>25.2</v>
      </c>
      <c r="T429" s="22"/>
      <c r="U429" s="18"/>
      <c r="V429" s="22"/>
      <c r="W429" s="18"/>
      <c r="X429" s="21">
        <v>1.8</v>
      </c>
      <c r="Y429" s="14">
        <v>14</v>
      </c>
      <c r="Z429" s="18">
        <f t="shared" si="525"/>
        <v>25.2</v>
      </c>
      <c r="AA429" s="14">
        <f t="shared" si="526"/>
        <v>14</v>
      </c>
      <c r="AB429" s="18">
        <f t="shared" si="527"/>
        <v>25.2</v>
      </c>
    </row>
    <row r="430" spans="1:28" ht="31.5">
      <c r="A430" s="206">
        <v>26.14</v>
      </c>
      <c r="B430" s="51" t="s">
        <v>287</v>
      </c>
      <c r="C430" s="52">
        <v>1080</v>
      </c>
      <c r="D430" s="53">
        <v>10.8</v>
      </c>
      <c r="E430" s="17">
        <f t="shared" si="520"/>
        <v>1080</v>
      </c>
      <c r="F430" s="18">
        <f t="shared" si="520"/>
        <v>10.8</v>
      </c>
      <c r="G430" s="8">
        <f t="shared" si="521"/>
        <v>100</v>
      </c>
      <c r="H430" s="18">
        <f t="shared" si="521"/>
        <v>100</v>
      </c>
      <c r="I430" s="51"/>
      <c r="J430" s="55"/>
      <c r="K430" s="51"/>
      <c r="L430" s="53"/>
      <c r="M430" s="51"/>
      <c r="N430" s="53"/>
      <c r="O430" s="250">
        <v>0.01</v>
      </c>
      <c r="P430" s="287">
        <v>1680</v>
      </c>
      <c r="Q430" s="18">
        <f t="shared" si="522"/>
        <v>16.8</v>
      </c>
      <c r="R430" s="92">
        <f t="shared" si="523"/>
        <v>1680</v>
      </c>
      <c r="S430" s="18">
        <f t="shared" si="524"/>
        <v>16.8</v>
      </c>
      <c r="T430" s="51"/>
      <c r="U430" s="53"/>
      <c r="V430" s="51"/>
      <c r="W430" s="53"/>
      <c r="X430" s="250">
        <v>0.01</v>
      </c>
      <c r="Y430" s="312">
        <v>1510</v>
      </c>
      <c r="Z430" s="18">
        <f t="shared" si="525"/>
        <v>15.1</v>
      </c>
      <c r="AA430" s="14">
        <f t="shared" si="526"/>
        <v>1510</v>
      </c>
      <c r="AB430" s="18">
        <f t="shared" si="527"/>
        <v>15.1</v>
      </c>
    </row>
    <row r="431" spans="1:28" ht="31.5">
      <c r="A431" s="206">
        <f t="shared" ref="A431:A439" si="528">+A430+0.01</f>
        <v>26.150000000000002</v>
      </c>
      <c r="B431" s="51" t="s">
        <v>288</v>
      </c>
      <c r="C431" s="52">
        <v>1080</v>
      </c>
      <c r="D431" s="53">
        <v>10.8</v>
      </c>
      <c r="E431" s="17">
        <f t="shared" si="520"/>
        <v>1080</v>
      </c>
      <c r="F431" s="18">
        <f t="shared" si="520"/>
        <v>10.8</v>
      </c>
      <c r="G431" s="8">
        <f t="shared" si="521"/>
        <v>100</v>
      </c>
      <c r="H431" s="18">
        <f t="shared" si="521"/>
        <v>100</v>
      </c>
      <c r="I431" s="51"/>
      <c r="J431" s="55"/>
      <c r="K431" s="51"/>
      <c r="L431" s="53"/>
      <c r="M431" s="51"/>
      <c r="N431" s="53"/>
      <c r="O431" s="250">
        <v>0.01</v>
      </c>
      <c r="P431" s="287">
        <v>1680</v>
      </c>
      <c r="Q431" s="18">
        <f t="shared" si="522"/>
        <v>16.8</v>
      </c>
      <c r="R431" s="92">
        <f t="shared" si="523"/>
        <v>1680</v>
      </c>
      <c r="S431" s="18">
        <f t="shared" si="524"/>
        <v>16.8</v>
      </c>
      <c r="T431" s="51"/>
      <c r="U431" s="53"/>
      <c r="V431" s="51"/>
      <c r="W431" s="53"/>
      <c r="X431" s="250">
        <v>0.01</v>
      </c>
      <c r="Y431" s="312">
        <v>1510</v>
      </c>
      <c r="Z431" s="18">
        <f t="shared" si="525"/>
        <v>15.1</v>
      </c>
      <c r="AA431" s="14">
        <f t="shared" si="526"/>
        <v>1510</v>
      </c>
      <c r="AB431" s="18">
        <f t="shared" si="527"/>
        <v>15.1</v>
      </c>
    </row>
    <row r="432" spans="1:28" ht="31.5">
      <c r="A432" s="206">
        <f t="shared" si="528"/>
        <v>26.160000000000004</v>
      </c>
      <c r="B432" s="51" t="s">
        <v>289</v>
      </c>
      <c r="C432" s="52">
        <v>1080</v>
      </c>
      <c r="D432" s="53">
        <v>13.5</v>
      </c>
      <c r="E432" s="17">
        <f t="shared" si="520"/>
        <v>1080</v>
      </c>
      <c r="F432" s="18">
        <f t="shared" si="520"/>
        <v>13.5</v>
      </c>
      <c r="G432" s="8">
        <f t="shared" si="521"/>
        <v>100</v>
      </c>
      <c r="H432" s="18">
        <f t="shared" si="521"/>
        <v>100</v>
      </c>
      <c r="I432" s="51"/>
      <c r="J432" s="55"/>
      <c r="K432" s="51"/>
      <c r="L432" s="53"/>
      <c r="M432" s="51"/>
      <c r="N432" s="53"/>
      <c r="O432" s="250">
        <v>1.2500000000000001E-2</v>
      </c>
      <c r="P432" s="287">
        <v>1680</v>
      </c>
      <c r="Q432" s="18">
        <f t="shared" si="522"/>
        <v>21</v>
      </c>
      <c r="R432" s="92">
        <f t="shared" si="523"/>
        <v>1680</v>
      </c>
      <c r="S432" s="18">
        <f t="shared" si="524"/>
        <v>21</v>
      </c>
      <c r="T432" s="51"/>
      <c r="U432" s="53"/>
      <c r="V432" s="51"/>
      <c r="W432" s="53"/>
      <c r="X432" s="250">
        <v>1.2500000000000001E-2</v>
      </c>
      <c r="Y432" s="312">
        <v>1510</v>
      </c>
      <c r="Z432" s="18">
        <f t="shared" si="525"/>
        <v>18.875</v>
      </c>
      <c r="AA432" s="14">
        <f t="shared" si="526"/>
        <v>1510</v>
      </c>
      <c r="AB432" s="18">
        <f t="shared" si="527"/>
        <v>18.875</v>
      </c>
    </row>
    <row r="433" spans="1:28">
      <c r="A433" s="206">
        <f t="shared" si="528"/>
        <v>26.170000000000005</v>
      </c>
      <c r="B433" s="51" t="s">
        <v>290</v>
      </c>
      <c r="C433" s="52">
        <v>1080</v>
      </c>
      <c r="D433" s="53">
        <v>8.1</v>
      </c>
      <c r="E433" s="17">
        <f t="shared" si="520"/>
        <v>1080</v>
      </c>
      <c r="F433" s="18">
        <f t="shared" si="520"/>
        <v>8.1</v>
      </c>
      <c r="G433" s="8">
        <f t="shared" si="521"/>
        <v>100</v>
      </c>
      <c r="H433" s="18">
        <f t="shared" si="521"/>
        <v>100</v>
      </c>
      <c r="I433" s="51"/>
      <c r="J433" s="55"/>
      <c r="K433" s="51"/>
      <c r="L433" s="53"/>
      <c r="M433" s="51"/>
      <c r="N433" s="53"/>
      <c r="O433" s="250">
        <v>7.4999999999999997E-3</v>
      </c>
      <c r="P433" s="287">
        <v>1680</v>
      </c>
      <c r="Q433" s="18">
        <f t="shared" si="522"/>
        <v>12.6</v>
      </c>
      <c r="R433" s="92">
        <f t="shared" si="523"/>
        <v>1680</v>
      </c>
      <c r="S433" s="18">
        <f t="shared" si="524"/>
        <v>12.6</v>
      </c>
      <c r="T433" s="51"/>
      <c r="U433" s="53"/>
      <c r="V433" s="51"/>
      <c r="W433" s="53"/>
      <c r="X433" s="250">
        <v>7.4999999999999997E-3</v>
      </c>
      <c r="Y433" s="312">
        <v>1510</v>
      </c>
      <c r="Z433" s="18">
        <f t="shared" si="525"/>
        <v>11.324999999999999</v>
      </c>
      <c r="AA433" s="14">
        <f t="shared" si="526"/>
        <v>1510</v>
      </c>
      <c r="AB433" s="18">
        <f t="shared" si="527"/>
        <v>11.324999999999999</v>
      </c>
    </row>
    <row r="434" spans="1:28" ht="31.5">
      <c r="A434" s="206">
        <f t="shared" si="528"/>
        <v>26.180000000000007</v>
      </c>
      <c r="B434" s="51" t="s">
        <v>291</v>
      </c>
      <c r="C434" s="52">
        <v>1080</v>
      </c>
      <c r="D434" s="53">
        <v>8.1</v>
      </c>
      <c r="E434" s="17">
        <f t="shared" si="520"/>
        <v>1080</v>
      </c>
      <c r="F434" s="18">
        <f t="shared" si="520"/>
        <v>8.1</v>
      </c>
      <c r="G434" s="8">
        <f t="shared" si="521"/>
        <v>100</v>
      </c>
      <c r="H434" s="18">
        <f t="shared" si="521"/>
        <v>100</v>
      </c>
      <c r="I434" s="51"/>
      <c r="J434" s="55"/>
      <c r="K434" s="51"/>
      <c r="L434" s="53"/>
      <c r="M434" s="51"/>
      <c r="N434" s="53"/>
      <c r="O434" s="250">
        <v>7.4999999999999997E-3</v>
      </c>
      <c r="P434" s="287">
        <v>1680</v>
      </c>
      <c r="Q434" s="18">
        <f t="shared" si="522"/>
        <v>12.6</v>
      </c>
      <c r="R434" s="92">
        <f t="shared" si="523"/>
        <v>1680</v>
      </c>
      <c r="S434" s="18">
        <f t="shared" si="524"/>
        <v>12.6</v>
      </c>
      <c r="T434" s="51"/>
      <c r="U434" s="53"/>
      <c r="V434" s="51"/>
      <c r="W434" s="53"/>
      <c r="X434" s="250">
        <v>7.4999999999999997E-3</v>
      </c>
      <c r="Y434" s="312">
        <v>1510</v>
      </c>
      <c r="Z434" s="18">
        <f t="shared" si="525"/>
        <v>11.324999999999999</v>
      </c>
      <c r="AA434" s="14">
        <f t="shared" si="526"/>
        <v>1510</v>
      </c>
      <c r="AB434" s="18">
        <f t="shared" si="527"/>
        <v>11.324999999999999</v>
      </c>
    </row>
    <row r="435" spans="1:28" ht="31.5">
      <c r="A435" s="206">
        <f t="shared" si="528"/>
        <v>26.190000000000008</v>
      </c>
      <c r="B435" s="51" t="s">
        <v>292</v>
      </c>
      <c r="C435" s="52">
        <v>1080</v>
      </c>
      <c r="D435" s="53">
        <v>2.16</v>
      </c>
      <c r="E435" s="17">
        <f t="shared" si="520"/>
        <v>1080</v>
      </c>
      <c r="F435" s="18">
        <f t="shared" si="520"/>
        <v>2.16</v>
      </c>
      <c r="G435" s="8">
        <f t="shared" si="521"/>
        <v>100</v>
      </c>
      <c r="H435" s="18">
        <f t="shared" si="521"/>
        <v>100</v>
      </c>
      <c r="I435" s="51"/>
      <c r="J435" s="55"/>
      <c r="K435" s="51"/>
      <c r="L435" s="53"/>
      <c r="M435" s="51"/>
      <c r="N435" s="53"/>
      <c r="O435" s="250">
        <v>2E-3</v>
      </c>
      <c r="P435" s="287">
        <v>1680</v>
      </c>
      <c r="Q435" s="18">
        <f t="shared" si="522"/>
        <v>3.36</v>
      </c>
      <c r="R435" s="92">
        <f t="shared" si="523"/>
        <v>1680</v>
      </c>
      <c r="S435" s="18">
        <f t="shared" si="524"/>
        <v>3.36</v>
      </c>
      <c r="T435" s="51"/>
      <c r="U435" s="53"/>
      <c r="V435" s="51"/>
      <c r="W435" s="53"/>
      <c r="X435" s="250">
        <v>2E-3</v>
      </c>
      <c r="Y435" s="312">
        <v>1510</v>
      </c>
      <c r="Z435" s="18">
        <f t="shared" si="525"/>
        <v>3.02</v>
      </c>
      <c r="AA435" s="14">
        <f t="shared" si="526"/>
        <v>1510</v>
      </c>
      <c r="AB435" s="18">
        <f t="shared" si="527"/>
        <v>3.02</v>
      </c>
    </row>
    <row r="436" spans="1:28" ht="31.5">
      <c r="A436" s="206">
        <f t="shared" si="528"/>
        <v>26.20000000000001</v>
      </c>
      <c r="B436" s="51" t="s">
        <v>293</v>
      </c>
      <c r="C436" s="52">
        <v>1080</v>
      </c>
      <c r="D436" s="53">
        <v>2.16</v>
      </c>
      <c r="E436" s="17">
        <f t="shared" si="520"/>
        <v>1080</v>
      </c>
      <c r="F436" s="18">
        <f t="shared" si="520"/>
        <v>2.16</v>
      </c>
      <c r="G436" s="8">
        <f t="shared" si="521"/>
        <v>100</v>
      </c>
      <c r="H436" s="18">
        <f t="shared" si="521"/>
        <v>100</v>
      </c>
      <c r="I436" s="51"/>
      <c r="J436" s="55"/>
      <c r="K436" s="51"/>
      <c r="L436" s="53"/>
      <c r="M436" s="51"/>
      <c r="N436" s="53"/>
      <c r="O436" s="250">
        <v>2E-3</v>
      </c>
      <c r="P436" s="287">
        <v>1680</v>
      </c>
      <c r="Q436" s="18">
        <f t="shared" si="522"/>
        <v>3.36</v>
      </c>
      <c r="R436" s="92">
        <f t="shared" si="523"/>
        <v>1680</v>
      </c>
      <c r="S436" s="18">
        <f t="shared" si="524"/>
        <v>3.36</v>
      </c>
      <c r="T436" s="51"/>
      <c r="U436" s="53"/>
      <c r="V436" s="51"/>
      <c r="W436" s="53"/>
      <c r="X436" s="250">
        <v>2E-3</v>
      </c>
      <c r="Y436" s="312">
        <v>1510</v>
      </c>
      <c r="Z436" s="18">
        <f t="shared" si="525"/>
        <v>3.02</v>
      </c>
      <c r="AA436" s="14">
        <f t="shared" si="526"/>
        <v>1510</v>
      </c>
      <c r="AB436" s="18">
        <f t="shared" si="527"/>
        <v>3.02</v>
      </c>
    </row>
    <row r="437" spans="1:28" s="215" customFormat="1" ht="29.25" customHeight="1">
      <c r="A437" s="207">
        <f t="shared" si="528"/>
        <v>26.210000000000012</v>
      </c>
      <c r="B437" s="208" t="s">
        <v>91</v>
      </c>
      <c r="C437" s="209"/>
      <c r="D437" s="210"/>
      <c r="E437" s="17">
        <f t="shared" si="520"/>
        <v>0</v>
      </c>
      <c r="F437" s="18">
        <f t="shared" si="520"/>
        <v>0</v>
      </c>
      <c r="G437" s="211" t="e">
        <f t="shared" si="521"/>
        <v>#DIV/0!</v>
      </c>
      <c r="H437" s="212" t="e">
        <f t="shared" si="521"/>
        <v>#DIV/0!</v>
      </c>
      <c r="I437" s="208"/>
      <c r="J437" s="213"/>
      <c r="K437" s="208"/>
      <c r="L437" s="210"/>
      <c r="M437" s="208"/>
      <c r="N437" s="210"/>
      <c r="O437" s="259">
        <v>1.74</v>
      </c>
      <c r="P437" s="214">
        <v>5</v>
      </c>
      <c r="Q437" s="18">
        <f t="shared" si="522"/>
        <v>8.6999999999999993</v>
      </c>
      <c r="R437" s="92">
        <f t="shared" si="523"/>
        <v>5</v>
      </c>
      <c r="S437" s="18">
        <f t="shared" si="524"/>
        <v>8.6999999999999993</v>
      </c>
      <c r="T437" s="208"/>
      <c r="U437" s="210"/>
      <c r="V437" s="208"/>
      <c r="W437" s="210"/>
      <c r="X437" s="259">
        <v>1.74</v>
      </c>
      <c r="Y437" s="214">
        <v>5</v>
      </c>
      <c r="Z437" s="18">
        <f t="shared" si="525"/>
        <v>8.6999999999999993</v>
      </c>
      <c r="AA437" s="14">
        <f t="shared" si="526"/>
        <v>5</v>
      </c>
      <c r="AB437" s="18">
        <f t="shared" si="527"/>
        <v>8.6999999999999993</v>
      </c>
    </row>
    <row r="438" spans="1:28" ht="31.5">
      <c r="A438" s="206">
        <f t="shared" si="528"/>
        <v>26.220000000000013</v>
      </c>
      <c r="B438" s="51" t="s">
        <v>294</v>
      </c>
      <c r="C438" s="52">
        <v>1080</v>
      </c>
      <c r="D438" s="53">
        <v>5.4</v>
      </c>
      <c r="E438" s="17">
        <f t="shared" si="520"/>
        <v>1080</v>
      </c>
      <c r="F438" s="18">
        <f t="shared" si="520"/>
        <v>5.4</v>
      </c>
      <c r="G438" s="8">
        <f t="shared" si="521"/>
        <v>100</v>
      </c>
      <c r="H438" s="18">
        <f t="shared" si="521"/>
        <v>100</v>
      </c>
      <c r="I438" s="51"/>
      <c r="J438" s="55"/>
      <c r="K438" s="51"/>
      <c r="L438" s="53"/>
      <c r="M438" s="51"/>
      <c r="N438" s="53"/>
      <c r="O438" s="250">
        <v>5.0000000000000001E-3</v>
      </c>
      <c r="P438" s="287">
        <v>1680</v>
      </c>
      <c r="Q438" s="18">
        <f t="shared" si="522"/>
        <v>8.4</v>
      </c>
      <c r="R438" s="92">
        <f t="shared" si="523"/>
        <v>1680</v>
      </c>
      <c r="S438" s="18">
        <f t="shared" si="524"/>
        <v>8.4</v>
      </c>
      <c r="T438" s="51"/>
      <c r="U438" s="53"/>
      <c r="V438" s="51"/>
      <c r="W438" s="53"/>
      <c r="X438" s="250">
        <v>5.0000000000000001E-3</v>
      </c>
      <c r="Y438" s="312">
        <v>1510</v>
      </c>
      <c r="Z438" s="18">
        <f t="shared" si="525"/>
        <v>7.55</v>
      </c>
      <c r="AA438" s="14">
        <f t="shared" si="526"/>
        <v>1510</v>
      </c>
      <c r="AB438" s="18">
        <f t="shared" si="527"/>
        <v>7.55</v>
      </c>
    </row>
    <row r="439" spans="1:28" ht="31.5">
      <c r="A439" s="206">
        <f t="shared" si="528"/>
        <v>26.230000000000015</v>
      </c>
      <c r="B439" s="51" t="s">
        <v>93</v>
      </c>
      <c r="C439" s="52">
        <v>1080</v>
      </c>
      <c r="D439" s="53">
        <v>2.16</v>
      </c>
      <c r="E439" s="17">
        <f t="shared" si="520"/>
        <v>1080</v>
      </c>
      <c r="F439" s="18">
        <f t="shared" si="520"/>
        <v>2.16</v>
      </c>
      <c r="G439" s="8">
        <f t="shared" si="521"/>
        <v>100</v>
      </c>
      <c r="H439" s="18">
        <f t="shared" si="521"/>
        <v>100</v>
      </c>
      <c r="I439" s="51"/>
      <c r="J439" s="55"/>
      <c r="K439" s="51"/>
      <c r="L439" s="53"/>
      <c r="M439" s="51"/>
      <c r="N439" s="53"/>
      <c r="O439" s="250">
        <v>2E-3</v>
      </c>
      <c r="P439" s="287">
        <v>1680</v>
      </c>
      <c r="Q439" s="18">
        <f t="shared" si="522"/>
        <v>3.36</v>
      </c>
      <c r="R439" s="92">
        <f t="shared" si="523"/>
        <v>1680</v>
      </c>
      <c r="S439" s="18">
        <f t="shared" si="524"/>
        <v>3.36</v>
      </c>
      <c r="T439" s="51"/>
      <c r="U439" s="53"/>
      <c r="V439" s="51"/>
      <c r="W439" s="53"/>
      <c r="X439" s="250">
        <v>2E-3</v>
      </c>
      <c r="Y439" s="312">
        <v>1510</v>
      </c>
      <c r="Z439" s="18">
        <f t="shared" si="525"/>
        <v>3.02</v>
      </c>
      <c r="AA439" s="14">
        <f t="shared" si="526"/>
        <v>1510</v>
      </c>
      <c r="AB439" s="18">
        <f t="shared" si="527"/>
        <v>3.02</v>
      </c>
    </row>
    <row r="440" spans="1:28" s="50" customFormat="1">
      <c r="A440" s="46"/>
      <c r="B440" s="89" t="s">
        <v>295</v>
      </c>
      <c r="C440" s="82"/>
      <c r="D440" s="84">
        <f>SUM(D418:D439)</f>
        <v>475.74000000000018</v>
      </c>
      <c r="E440" s="82"/>
      <c r="F440" s="84">
        <f>SUM(F418:F439)</f>
        <v>475.74000000000018</v>
      </c>
      <c r="G440" s="89"/>
      <c r="H440" s="89"/>
      <c r="I440" s="89"/>
      <c r="J440" s="84">
        <f>SUM(J418:J439)</f>
        <v>0</v>
      </c>
      <c r="K440" s="89"/>
      <c r="L440" s="84">
        <f>SUM(L418:L439)</f>
        <v>0</v>
      </c>
      <c r="M440" s="89">
        <f>SUM(M418:M439)</f>
        <v>0</v>
      </c>
      <c r="N440" s="84">
        <f>SUM(N418:N439)</f>
        <v>0</v>
      </c>
      <c r="O440" s="88"/>
      <c r="P440" s="85"/>
      <c r="Q440" s="84">
        <f>SUM(Q418:Q439)</f>
        <v>748.74</v>
      </c>
      <c r="R440" s="85"/>
      <c r="S440" s="84">
        <f>SUM(S418:S439)</f>
        <v>748.74</v>
      </c>
      <c r="T440" s="89"/>
      <c r="U440" s="84">
        <f>SUM(U418:U439)</f>
        <v>0</v>
      </c>
      <c r="V440" s="89">
        <f>SUM(V418:V439)</f>
        <v>0</v>
      </c>
      <c r="W440" s="84">
        <f>SUM(W418:W439)</f>
        <v>0</v>
      </c>
      <c r="X440" s="88"/>
      <c r="Y440" s="276">
        <f>Y418</f>
        <v>1510</v>
      </c>
      <c r="Z440" s="84">
        <f>SUM(Z418:Z439)</f>
        <v>704.45500000000015</v>
      </c>
      <c r="AA440" s="276"/>
      <c r="AB440" s="84">
        <f>SUM(AB418:AB439)</f>
        <v>704.45500000000015</v>
      </c>
    </row>
    <row r="441" spans="1:28" s="50" customFormat="1" ht="31.5">
      <c r="A441" s="46"/>
      <c r="B441" s="89" t="s">
        <v>296</v>
      </c>
      <c r="C441" s="82"/>
      <c r="D441" s="84">
        <f>D416+D440</f>
        <v>475.74000000000018</v>
      </c>
      <c r="E441" s="82"/>
      <c r="F441" s="84">
        <f>F416+F440</f>
        <v>475.74000000000018</v>
      </c>
      <c r="G441" s="89"/>
      <c r="H441" s="89"/>
      <c r="I441" s="89"/>
      <c r="J441" s="84">
        <f>J416+J440</f>
        <v>0</v>
      </c>
      <c r="K441" s="89"/>
      <c r="L441" s="84">
        <f>L416+L440</f>
        <v>0</v>
      </c>
      <c r="M441" s="89">
        <f>M416+M440</f>
        <v>0</v>
      </c>
      <c r="N441" s="84">
        <f>N416+N440</f>
        <v>0</v>
      </c>
      <c r="O441" s="88"/>
      <c r="P441" s="85"/>
      <c r="Q441" s="84">
        <f>Q416+Q440</f>
        <v>2200.69</v>
      </c>
      <c r="R441" s="85"/>
      <c r="S441" s="84">
        <f>S416+S440</f>
        <v>2200.69</v>
      </c>
      <c r="T441" s="89"/>
      <c r="U441" s="84">
        <f>U416+U440</f>
        <v>0</v>
      </c>
      <c r="V441" s="89">
        <f>V416+V440</f>
        <v>0</v>
      </c>
      <c r="W441" s="84">
        <f>W416+W440</f>
        <v>0</v>
      </c>
      <c r="X441" s="88"/>
      <c r="Y441" s="276">
        <f>Y416+Y440</f>
        <v>1510</v>
      </c>
      <c r="Z441" s="84">
        <f>Z416+Z440</f>
        <v>1287.9050000000002</v>
      </c>
      <c r="AA441" s="276"/>
      <c r="AB441" s="84">
        <f>AB416+AB440</f>
        <v>1287.9050000000002</v>
      </c>
    </row>
    <row r="442" spans="1:28">
      <c r="A442" s="216"/>
      <c r="B442" s="104" t="s">
        <v>297</v>
      </c>
      <c r="C442" s="105"/>
      <c r="D442" s="106"/>
      <c r="E442" s="105"/>
      <c r="F442" s="106"/>
      <c r="G442" s="104"/>
      <c r="H442" s="104"/>
      <c r="I442" s="104"/>
      <c r="J442" s="107"/>
      <c r="K442" s="104"/>
      <c r="L442" s="106"/>
      <c r="M442" s="104"/>
      <c r="N442" s="106"/>
      <c r="O442" s="203"/>
      <c r="P442" s="294"/>
      <c r="Q442" s="106"/>
      <c r="R442" s="294"/>
      <c r="S442" s="106"/>
      <c r="T442" s="104"/>
      <c r="U442" s="106"/>
      <c r="V442" s="104"/>
      <c r="W442" s="106"/>
      <c r="X442" s="203"/>
      <c r="Y442" s="323"/>
      <c r="Z442" s="106"/>
      <c r="AA442" s="323"/>
      <c r="AB442" s="106"/>
    </row>
    <row r="443" spans="1:28">
      <c r="A443" s="217"/>
      <c r="B443" s="67" t="s">
        <v>298</v>
      </c>
      <c r="C443" s="68"/>
      <c r="D443" s="69"/>
      <c r="E443" s="68"/>
      <c r="F443" s="69"/>
      <c r="G443" s="67"/>
      <c r="H443" s="67"/>
      <c r="I443" s="67"/>
      <c r="J443" s="70"/>
      <c r="K443" s="67"/>
      <c r="L443" s="69"/>
      <c r="M443" s="67"/>
      <c r="N443" s="69"/>
      <c r="O443" s="71"/>
      <c r="P443" s="290"/>
      <c r="Q443" s="69"/>
      <c r="R443" s="290"/>
      <c r="S443" s="69"/>
      <c r="T443" s="67"/>
      <c r="U443" s="69"/>
      <c r="V443" s="67"/>
      <c r="W443" s="69"/>
      <c r="X443" s="71"/>
      <c r="Y443" s="318"/>
      <c r="Z443" s="69"/>
      <c r="AA443" s="318"/>
      <c r="AB443" s="69"/>
    </row>
    <row r="444" spans="1:28">
      <c r="A444" s="218">
        <v>26.24</v>
      </c>
      <c r="B444" s="72" t="s">
        <v>299</v>
      </c>
      <c r="C444" s="73"/>
      <c r="D444" s="74"/>
      <c r="E444" s="75"/>
      <c r="F444" s="74"/>
      <c r="G444" s="8" t="e">
        <f t="shared" ref="G444:H452" si="529">E444/C444*100</f>
        <v>#DIV/0!</v>
      </c>
      <c r="H444" s="18" t="e">
        <f t="shared" si="529"/>
        <v>#DIV/0!</v>
      </c>
      <c r="I444" s="72"/>
      <c r="J444" s="76"/>
      <c r="K444" s="72"/>
      <c r="L444" s="74"/>
      <c r="M444" s="72"/>
      <c r="N444" s="74"/>
      <c r="O444" s="253"/>
      <c r="P444" s="217"/>
      <c r="Q444" s="18"/>
      <c r="R444" s="92"/>
      <c r="S444" s="18"/>
      <c r="T444" s="72"/>
      <c r="U444" s="74"/>
      <c r="V444" s="72"/>
      <c r="W444" s="74"/>
      <c r="X444" s="253"/>
      <c r="Y444" s="326"/>
      <c r="Z444" s="18"/>
      <c r="AA444" s="14"/>
      <c r="AB444" s="18"/>
    </row>
    <row r="445" spans="1:28" ht="31.5">
      <c r="A445" s="206">
        <f t="shared" ref="A445:A452" si="530">+A444+0.01</f>
        <v>26.25</v>
      </c>
      <c r="B445" s="72" t="s">
        <v>300</v>
      </c>
      <c r="C445" s="73"/>
      <c r="D445" s="74"/>
      <c r="E445" s="75"/>
      <c r="F445" s="74"/>
      <c r="G445" s="8" t="e">
        <f t="shared" si="529"/>
        <v>#DIV/0!</v>
      </c>
      <c r="H445" s="18" t="e">
        <f t="shared" si="529"/>
        <v>#DIV/0!</v>
      </c>
      <c r="I445" s="72"/>
      <c r="J445" s="76"/>
      <c r="K445" s="72"/>
      <c r="L445" s="74"/>
      <c r="M445" s="72"/>
      <c r="N445" s="74"/>
      <c r="O445" s="253"/>
      <c r="P445" s="217"/>
      <c r="Q445" s="18"/>
      <c r="R445" s="92"/>
      <c r="S445" s="18"/>
      <c r="T445" s="72"/>
      <c r="U445" s="74"/>
      <c r="V445" s="72"/>
      <c r="W445" s="74"/>
      <c r="X445" s="253"/>
      <c r="Y445" s="326"/>
      <c r="Z445" s="18"/>
      <c r="AA445" s="14"/>
      <c r="AB445" s="18"/>
    </row>
    <row r="446" spans="1:28" s="132" customFormat="1">
      <c r="A446" s="219">
        <f t="shared" si="530"/>
        <v>26.26</v>
      </c>
      <c r="B446" s="220" t="s">
        <v>278</v>
      </c>
      <c r="C446" s="221"/>
      <c r="D446" s="222"/>
      <c r="E446" s="223"/>
      <c r="F446" s="222"/>
      <c r="G446" s="8" t="e">
        <f t="shared" si="529"/>
        <v>#DIV/0!</v>
      </c>
      <c r="H446" s="18" t="e">
        <f t="shared" si="529"/>
        <v>#DIV/0!</v>
      </c>
      <c r="I446" s="220"/>
      <c r="J446" s="224"/>
      <c r="K446" s="220"/>
      <c r="L446" s="222"/>
      <c r="M446" s="220"/>
      <c r="N446" s="222"/>
      <c r="O446" s="260"/>
      <c r="P446" s="305"/>
      <c r="Q446" s="18"/>
      <c r="R446" s="92"/>
      <c r="S446" s="18"/>
      <c r="T446" s="220"/>
      <c r="U446" s="222"/>
      <c r="V446" s="220"/>
      <c r="W446" s="222"/>
      <c r="X446" s="260"/>
      <c r="Y446" s="334"/>
      <c r="Z446" s="18"/>
      <c r="AA446" s="14"/>
      <c r="AB446" s="18"/>
    </row>
    <row r="447" spans="1:28" s="132" customFormat="1">
      <c r="A447" s="219">
        <f t="shared" si="530"/>
        <v>26.270000000000003</v>
      </c>
      <c r="B447" s="220" t="s">
        <v>301</v>
      </c>
      <c r="C447" s="221"/>
      <c r="D447" s="222"/>
      <c r="E447" s="223"/>
      <c r="F447" s="222"/>
      <c r="G447" s="8" t="e">
        <f t="shared" si="529"/>
        <v>#DIV/0!</v>
      </c>
      <c r="H447" s="18" t="e">
        <f t="shared" si="529"/>
        <v>#DIV/0!</v>
      </c>
      <c r="I447" s="220"/>
      <c r="J447" s="224"/>
      <c r="K447" s="220"/>
      <c r="L447" s="222"/>
      <c r="M447" s="220"/>
      <c r="N447" s="222"/>
      <c r="O447" s="260"/>
      <c r="P447" s="305"/>
      <c r="Q447" s="18"/>
      <c r="R447" s="92"/>
      <c r="S447" s="18"/>
      <c r="T447" s="220"/>
      <c r="U447" s="222"/>
      <c r="V447" s="220"/>
      <c r="W447" s="222"/>
      <c r="X447" s="260"/>
      <c r="Y447" s="334"/>
      <c r="Z447" s="18"/>
      <c r="AA447" s="14"/>
      <c r="AB447" s="18"/>
    </row>
    <row r="448" spans="1:28" s="132" customFormat="1">
      <c r="A448" s="219">
        <f t="shared" si="530"/>
        <v>26.280000000000005</v>
      </c>
      <c r="B448" s="220" t="s">
        <v>302</v>
      </c>
      <c r="C448" s="221"/>
      <c r="D448" s="222"/>
      <c r="E448" s="223"/>
      <c r="F448" s="222"/>
      <c r="G448" s="8" t="e">
        <f t="shared" si="529"/>
        <v>#DIV/0!</v>
      </c>
      <c r="H448" s="18" t="e">
        <f t="shared" si="529"/>
        <v>#DIV/0!</v>
      </c>
      <c r="I448" s="220"/>
      <c r="J448" s="224"/>
      <c r="K448" s="220"/>
      <c r="L448" s="222"/>
      <c r="M448" s="220"/>
      <c r="N448" s="222"/>
      <c r="O448" s="260"/>
      <c r="P448" s="305"/>
      <c r="Q448" s="18"/>
      <c r="R448" s="92"/>
      <c r="S448" s="18"/>
      <c r="T448" s="220"/>
      <c r="U448" s="222"/>
      <c r="V448" s="220"/>
      <c r="W448" s="222"/>
      <c r="X448" s="260"/>
      <c r="Y448" s="334"/>
      <c r="Z448" s="18"/>
      <c r="AA448" s="14"/>
      <c r="AB448" s="18"/>
    </row>
    <row r="449" spans="1:28" ht="31.5">
      <c r="A449" s="206">
        <f t="shared" si="530"/>
        <v>26.290000000000006</v>
      </c>
      <c r="B449" s="72" t="s">
        <v>68</v>
      </c>
      <c r="C449" s="73"/>
      <c r="D449" s="74"/>
      <c r="E449" s="75"/>
      <c r="F449" s="74"/>
      <c r="G449" s="8" t="e">
        <f t="shared" si="529"/>
        <v>#DIV/0!</v>
      </c>
      <c r="H449" s="18" t="e">
        <f t="shared" si="529"/>
        <v>#DIV/0!</v>
      </c>
      <c r="I449" s="72"/>
      <c r="J449" s="76"/>
      <c r="K449" s="72"/>
      <c r="L449" s="74"/>
      <c r="M449" s="72"/>
      <c r="N449" s="74"/>
      <c r="O449" s="253">
        <v>2</v>
      </c>
      <c r="P449" s="217"/>
      <c r="Q449" s="18"/>
      <c r="R449" s="92"/>
      <c r="S449" s="18"/>
      <c r="T449" s="72"/>
      <c r="U449" s="74"/>
      <c r="V449" s="72"/>
      <c r="W449" s="74"/>
      <c r="X449" s="253">
        <v>2</v>
      </c>
      <c r="Y449" s="326"/>
      <c r="Z449" s="18"/>
      <c r="AA449" s="14"/>
      <c r="AB449" s="18"/>
    </row>
    <row r="450" spans="1:28" ht="31.5">
      <c r="A450" s="206">
        <f t="shared" si="530"/>
        <v>26.300000000000008</v>
      </c>
      <c r="B450" s="72" t="s">
        <v>69</v>
      </c>
      <c r="C450" s="73"/>
      <c r="D450" s="74"/>
      <c r="E450" s="75"/>
      <c r="F450" s="74"/>
      <c r="G450" s="8" t="e">
        <f t="shared" si="529"/>
        <v>#DIV/0!</v>
      </c>
      <c r="H450" s="18" t="e">
        <f t="shared" si="529"/>
        <v>#DIV/0!</v>
      </c>
      <c r="I450" s="72"/>
      <c r="J450" s="76"/>
      <c r="K450" s="72"/>
      <c r="L450" s="74"/>
      <c r="M450" s="72"/>
      <c r="N450" s="74"/>
      <c r="O450" s="253">
        <v>3</v>
      </c>
      <c r="P450" s="217"/>
      <c r="Q450" s="18"/>
      <c r="R450" s="92"/>
      <c r="S450" s="18"/>
      <c r="T450" s="72"/>
      <c r="U450" s="74"/>
      <c r="V450" s="72"/>
      <c r="W450" s="74"/>
      <c r="X450" s="253">
        <v>3</v>
      </c>
      <c r="Y450" s="326"/>
      <c r="Z450" s="18"/>
      <c r="AA450" s="14"/>
      <c r="AB450" s="18"/>
    </row>
    <row r="451" spans="1:28">
      <c r="A451" s="206">
        <f t="shared" si="530"/>
        <v>26.310000000000009</v>
      </c>
      <c r="B451" s="72" t="s">
        <v>281</v>
      </c>
      <c r="C451" s="73"/>
      <c r="D451" s="74"/>
      <c r="E451" s="75"/>
      <c r="F451" s="74"/>
      <c r="G451" s="8" t="e">
        <f t="shared" si="529"/>
        <v>#DIV/0!</v>
      </c>
      <c r="H451" s="18" t="e">
        <f t="shared" si="529"/>
        <v>#DIV/0!</v>
      </c>
      <c r="I451" s="72"/>
      <c r="J451" s="76"/>
      <c r="K451" s="72"/>
      <c r="L451" s="74"/>
      <c r="M451" s="72"/>
      <c r="N451" s="74"/>
      <c r="O451" s="253">
        <v>0.375</v>
      </c>
      <c r="P451" s="217"/>
      <c r="Q451" s="18"/>
      <c r="R451" s="92"/>
      <c r="S451" s="18"/>
      <c r="T451" s="72"/>
      <c r="U451" s="74"/>
      <c r="V451" s="72"/>
      <c r="W451" s="74"/>
      <c r="X451" s="253">
        <v>0.375</v>
      </c>
      <c r="Y451" s="326"/>
      <c r="Z451" s="18"/>
      <c r="AA451" s="14"/>
      <c r="AB451" s="18"/>
    </row>
    <row r="452" spans="1:28">
      <c r="A452" s="206">
        <f t="shared" si="530"/>
        <v>26.320000000000011</v>
      </c>
      <c r="B452" s="72" t="s">
        <v>34</v>
      </c>
      <c r="C452" s="73"/>
      <c r="D452" s="74"/>
      <c r="E452" s="75"/>
      <c r="F452" s="74"/>
      <c r="G452" s="8" t="e">
        <f t="shared" si="529"/>
        <v>#DIV/0!</v>
      </c>
      <c r="H452" s="18" t="e">
        <f t="shared" si="529"/>
        <v>#DIV/0!</v>
      </c>
      <c r="I452" s="72"/>
      <c r="J452" s="76"/>
      <c r="K452" s="72"/>
      <c r="L452" s="74"/>
      <c r="M452" s="72"/>
      <c r="N452" s="74"/>
      <c r="O452" s="253">
        <v>0.9</v>
      </c>
      <c r="P452" s="217"/>
      <c r="Q452" s="18"/>
      <c r="R452" s="92"/>
      <c r="S452" s="18"/>
      <c r="T452" s="72"/>
      <c r="U452" s="74"/>
      <c r="V452" s="72"/>
      <c r="W452" s="74"/>
      <c r="X452" s="253">
        <v>0.9</v>
      </c>
      <c r="Y452" s="326"/>
      <c r="Z452" s="18"/>
      <c r="AA452" s="14"/>
      <c r="AB452" s="18"/>
    </row>
    <row r="453" spans="1:28" s="50" customFormat="1">
      <c r="A453" s="225"/>
      <c r="B453" s="226" t="s">
        <v>303</v>
      </c>
      <c r="C453" s="77"/>
      <c r="D453" s="79"/>
      <c r="E453" s="77"/>
      <c r="F453" s="79"/>
      <c r="G453" s="226"/>
      <c r="H453" s="226"/>
      <c r="I453" s="226"/>
      <c r="J453" s="227"/>
      <c r="K453" s="226"/>
      <c r="L453" s="79"/>
      <c r="M453" s="226">
        <f>SUM(M444:M452)</f>
        <v>0</v>
      </c>
      <c r="N453" s="79">
        <f>SUM(N444:N452)</f>
        <v>0</v>
      </c>
      <c r="O453" s="254"/>
      <c r="P453" s="306"/>
      <c r="Q453" s="79"/>
      <c r="R453" s="306"/>
      <c r="S453" s="79"/>
      <c r="T453" s="226"/>
      <c r="U453" s="79"/>
      <c r="V453" s="226">
        <f>SUM(V444:V452)</f>
        <v>0</v>
      </c>
      <c r="W453" s="79">
        <f>SUM(W444:W452)</f>
        <v>0</v>
      </c>
      <c r="X453" s="254"/>
      <c r="Y453" s="291"/>
      <c r="Z453" s="79"/>
      <c r="AA453" s="291"/>
      <c r="AB453" s="79"/>
    </row>
    <row r="454" spans="1:28">
      <c r="A454" s="218"/>
      <c r="B454" s="80" t="s">
        <v>304</v>
      </c>
      <c r="C454" s="68"/>
      <c r="D454" s="69"/>
      <c r="E454" s="68"/>
      <c r="F454" s="69"/>
      <c r="G454" s="80"/>
      <c r="H454" s="80"/>
      <c r="I454" s="80"/>
      <c r="J454" s="81"/>
      <c r="K454" s="80"/>
      <c r="L454" s="69"/>
      <c r="M454" s="80"/>
      <c r="N454" s="69"/>
      <c r="O454" s="71"/>
      <c r="P454" s="290"/>
      <c r="Q454" s="69"/>
      <c r="R454" s="290"/>
      <c r="S454" s="69"/>
      <c r="T454" s="80"/>
      <c r="U454" s="69"/>
      <c r="V454" s="80"/>
      <c r="W454" s="69"/>
      <c r="X454" s="71"/>
      <c r="Y454" s="318"/>
      <c r="Z454" s="69"/>
      <c r="AA454" s="318"/>
      <c r="AB454" s="69"/>
    </row>
    <row r="455" spans="1:28" ht="31.5">
      <c r="A455" s="8">
        <v>26.33</v>
      </c>
      <c r="B455" s="56" t="s">
        <v>73</v>
      </c>
      <c r="C455" s="57"/>
      <c r="D455" s="58"/>
      <c r="E455" s="59"/>
      <c r="F455" s="58"/>
      <c r="G455" s="8" t="e">
        <f t="shared" ref="G455:H475" si="531">E455/C455*100</f>
        <v>#DIV/0!</v>
      </c>
      <c r="H455" s="18" t="e">
        <f t="shared" si="531"/>
        <v>#DIV/0!</v>
      </c>
      <c r="I455" s="56"/>
      <c r="J455" s="60"/>
      <c r="K455" s="56"/>
      <c r="L455" s="58"/>
      <c r="M455" s="56"/>
      <c r="N455" s="58"/>
      <c r="O455" s="251">
        <v>9</v>
      </c>
      <c r="P455" s="288"/>
      <c r="Q455" s="18"/>
      <c r="R455" s="92"/>
      <c r="S455" s="18"/>
      <c r="T455" s="56"/>
      <c r="U455" s="58"/>
      <c r="V455" s="56"/>
      <c r="W455" s="58"/>
      <c r="X455" s="251">
        <v>9</v>
      </c>
      <c r="Y455" s="311"/>
      <c r="Z455" s="18"/>
      <c r="AA455" s="14"/>
      <c r="AB455" s="18"/>
    </row>
    <row r="456" spans="1:28">
      <c r="A456" s="206">
        <f>+A455+0.01</f>
        <v>26.34</v>
      </c>
      <c r="B456" s="56" t="s">
        <v>38</v>
      </c>
      <c r="C456" s="57"/>
      <c r="D456" s="58"/>
      <c r="E456" s="59"/>
      <c r="F456" s="58"/>
      <c r="G456" s="8" t="e">
        <f t="shared" si="531"/>
        <v>#DIV/0!</v>
      </c>
      <c r="H456" s="18" t="e">
        <f t="shared" si="531"/>
        <v>#DIV/0!</v>
      </c>
      <c r="I456" s="56"/>
      <c r="J456" s="60"/>
      <c r="K456" s="56"/>
      <c r="L456" s="58"/>
      <c r="M456" s="56"/>
      <c r="N456" s="58"/>
      <c r="O456" s="251">
        <v>0.6</v>
      </c>
      <c r="P456" s="288"/>
      <c r="Q456" s="18"/>
      <c r="R456" s="92"/>
      <c r="S456" s="18"/>
      <c r="T456" s="56"/>
      <c r="U456" s="58"/>
      <c r="V456" s="56"/>
      <c r="W456" s="58"/>
      <c r="X456" s="251">
        <v>0.6</v>
      </c>
      <c r="Y456" s="311"/>
      <c r="Z456" s="18"/>
      <c r="AA456" s="14"/>
      <c r="AB456" s="18"/>
    </row>
    <row r="457" spans="1:28" ht="31.5">
      <c r="A457" s="206">
        <f>+A456+0.01</f>
        <v>26.35</v>
      </c>
      <c r="B457" s="22" t="s">
        <v>305</v>
      </c>
      <c r="C457" s="17"/>
      <c r="D457" s="18"/>
      <c r="E457" s="19"/>
      <c r="F457" s="18"/>
      <c r="G457" s="8" t="e">
        <f t="shared" si="531"/>
        <v>#DIV/0!</v>
      </c>
      <c r="H457" s="18" t="e">
        <f t="shared" si="531"/>
        <v>#DIV/0!</v>
      </c>
      <c r="I457" s="22"/>
      <c r="J457" s="23"/>
      <c r="K457" s="22"/>
      <c r="L457" s="18"/>
      <c r="M457" s="22"/>
      <c r="N457" s="18"/>
      <c r="O457" s="21">
        <v>0.5</v>
      </c>
      <c r="P457" s="92"/>
      <c r="Q457" s="18"/>
      <c r="R457" s="92"/>
      <c r="S457" s="18"/>
      <c r="T457" s="22"/>
      <c r="U457" s="18"/>
      <c r="V457" s="22"/>
      <c r="W457" s="18"/>
      <c r="X457" s="21">
        <v>0.5</v>
      </c>
      <c r="Y457" s="14"/>
      <c r="Z457" s="18"/>
      <c r="AA457" s="14"/>
      <c r="AB457" s="18"/>
    </row>
    <row r="458" spans="1:28">
      <c r="A458" s="206">
        <f>+A457+0.01</f>
        <v>26.360000000000003</v>
      </c>
      <c r="B458" s="56" t="s">
        <v>75</v>
      </c>
      <c r="C458" s="57"/>
      <c r="D458" s="58"/>
      <c r="E458" s="59"/>
      <c r="F458" s="58"/>
      <c r="G458" s="8" t="e">
        <f t="shared" si="531"/>
        <v>#DIV/0!</v>
      </c>
      <c r="H458" s="18" t="e">
        <f t="shared" si="531"/>
        <v>#DIV/0!</v>
      </c>
      <c r="I458" s="56"/>
      <c r="J458" s="60"/>
      <c r="K458" s="56"/>
      <c r="L458" s="58"/>
      <c r="M458" s="56"/>
      <c r="N458" s="58"/>
      <c r="O458" s="251"/>
      <c r="P458" s="288"/>
      <c r="Q458" s="18"/>
      <c r="R458" s="92"/>
      <c r="S458" s="18"/>
      <c r="T458" s="56"/>
      <c r="U458" s="58"/>
      <c r="V458" s="56"/>
      <c r="W458" s="58"/>
      <c r="X458" s="251"/>
      <c r="Y458" s="311"/>
      <c r="Z458" s="18"/>
      <c r="AA458" s="14"/>
      <c r="AB458" s="18"/>
    </row>
    <row r="459" spans="1:28">
      <c r="A459" s="8" t="s">
        <v>41</v>
      </c>
      <c r="B459" s="56" t="s">
        <v>42</v>
      </c>
      <c r="C459" s="57"/>
      <c r="D459" s="58"/>
      <c r="E459" s="59"/>
      <c r="F459" s="58"/>
      <c r="G459" s="8" t="e">
        <f t="shared" si="531"/>
        <v>#DIV/0!</v>
      </c>
      <c r="H459" s="18" t="e">
        <f t="shared" si="531"/>
        <v>#DIV/0!</v>
      </c>
      <c r="I459" s="56"/>
      <c r="J459" s="60"/>
      <c r="K459" s="56"/>
      <c r="L459" s="58"/>
      <c r="M459" s="56"/>
      <c r="N459" s="58"/>
      <c r="O459" s="251">
        <v>3</v>
      </c>
      <c r="P459" s="288"/>
      <c r="Q459" s="18"/>
      <c r="R459" s="92"/>
      <c r="S459" s="18"/>
      <c r="T459" s="56"/>
      <c r="U459" s="58"/>
      <c r="V459" s="56"/>
      <c r="W459" s="58"/>
      <c r="X459" s="251">
        <v>3</v>
      </c>
      <c r="Y459" s="311"/>
      <c r="Z459" s="18"/>
      <c r="AA459" s="14"/>
      <c r="AB459" s="18"/>
    </row>
    <row r="460" spans="1:28" ht="31.5">
      <c r="A460" s="8" t="s">
        <v>43</v>
      </c>
      <c r="B460" s="56" t="s">
        <v>44</v>
      </c>
      <c r="C460" s="57"/>
      <c r="D460" s="58"/>
      <c r="E460" s="59"/>
      <c r="F460" s="58"/>
      <c r="G460" s="8" t="e">
        <f t="shared" si="531"/>
        <v>#DIV/0!</v>
      </c>
      <c r="H460" s="18" t="e">
        <f t="shared" si="531"/>
        <v>#DIV/0!</v>
      </c>
      <c r="I460" s="56"/>
      <c r="J460" s="60"/>
      <c r="K460" s="56"/>
      <c r="L460" s="58"/>
      <c r="M460" s="56"/>
      <c r="N460" s="58"/>
      <c r="O460" s="251">
        <v>9.6</v>
      </c>
      <c r="P460" s="288"/>
      <c r="Q460" s="18"/>
      <c r="R460" s="92"/>
      <c r="S460" s="18"/>
      <c r="T460" s="56"/>
      <c r="U460" s="58"/>
      <c r="V460" s="56"/>
      <c r="W460" s="58"/>
      <c r="X460" s="251">
        <v>9.6</v>
      </c>
      <c r="Y460" s="311"/>
      <c r="Z460" s="18"/>
      <c r="AA460" s="14"/>
      <c r="AB460" s="18"/>
    </row>
    <row r="461" spans="1:28" ht="63">
      <c r="A461" s="8" t="s">
        <v>45</v>
      </c>
      <c r="B461" s="56" t="s">
        <v>46</v>
      </c>
      <c r="C461" s="57"/>
      <c r="D461" s="58"/>
      <c r="E461" s="59"/>
      <c r="F461" s="58"/>
      <c r="G461" s="8" t="e">
        <f t="shared" si="531"/>
        <v>#DIV/0!</v>
      </c>
      <c r="H461" s="18" t="e">
        <f t="shared" si="531"/>
        <v>#DIV/0!</v>
      </c>
      <c r="I461" s="56"/>
      <c r="J461" s="60"/>
      <c r="K461" s="56"/>
      <c r="L461" s="58"/>
      <c r="M461" s="56"/>
      <c r="N461" s="58"/>
      <c r="O461" s="251">
        <v>2.88</v>
      </c>
      <c r="P461" s="288"/>
      <c r="Q461" s="18"/>
      <c r="R461" s="92"/>
      <c r="S461" s="18"/>
      <c r="T461" s="56"/>
      <c r="U461" s="58"/>
      <c r="V461" s="56"/>
      <c r="W461" s="58"/>
      <c r="X461" s="251">
        <v>2.88</v>
      </c>
      <c r="Y461" s="311"/>
      <c r="Z461" s="18"/>
      <c r="AA461" s="14"/>
      <c r="AB461" s="18"/>
    </row>
    <row r="462" spans="1:28" ht="31.5">
      <c r="A462" s="8" t="s">
        <v>47</v>
      </c>
      <c r="B462" s="56" t="s">
        <v>48</v>
      </c>
      <c r="C462" s="57"/>
      <c r="D462" s="58"/>
      <c r="E462" s="59"/>
      <c r="F462" s="58"/>
      <c r="G462" s="8" t="e">
        <f t="shared" si="531"/>
        <v>#DIV/0!</v>
      </c>
      <c r="H462" s="18" t="e">
        <f t="shared" si="531"/>
        <v>#DIV/0!</v>
      </c>
      <c r="I462" s="56"/>
      <c r="J462" s="60"/>
      <c r="K462" s="56"/>
      <c r="L462" s="58"/>
      <c r="M462" s="56"/>
      <c r="N462" s="58"/>
      <c r="O462" s="251">
        <v>1.5</v>
      </c>
      <c r="P462" s="288"/>
      <c r="Q462" s="18"/>
      <c r="R462" s="92"/>
      <c r="S462" s="18"/>
      <c r="T462" s="56"/>
      <c r="U462" s="58"/>
      <c r="V462" s="56"/>
      <c r="W462" s="58"/>
      <c r="X462" s="251">
        <v>1.5</v>
      </c>
      <c r="Y462" s="311"/>
      <c r="Z462" s="18"/>
      <c r="AA462" s="14"/>
      <c r="AB462" s="18"/>
    </row>
    <row r="463" spans="1:28" ht="31.5">
      <c r="A463" s="8" t="s">
        <v>49</v>
      </c>
      <c r="B463" s="56" t="s">
        <v>50</v>
      </c>
      <c r="C463" s="57"/>
      <c r="D463" s="58"/>
      <c r="E463" s="59"/>
      <c r="F463" s="58"/>
      <c r="G463" s="8" t="e">
        <f t="shared" si="531"/>
        <v>#DIV/0!</v>
      </c>
      <c r="H463" s="18" t="e">
        <f t="shared" si="531"/>
        <v>#DIV/0!</v>
      </c>
      <c r="I463" s="56"/>
      <c r="J463" s="60"/>
      <c r="K463" s="56"/>
      <c r="L463" s="58"/>
      <c r="M463" s="56"/>
      <c r="N463" s="58"/>
      <c r="O463" s="251">
        <v>1.2</v>
      </c>
      <c r="P463" s="288"/>
      <c r="Q463" s="18"/>
      <c r="R463" s="92"/>
      <c r="S463" s="18"/>
      <c r="T463" s="56"/>
      <c r="U463" s="58"/>
      <c r="V463" s="56"/>
      <c r="W463" s="58"/>
      <c r="X463" s="251">
        <v>1.2</v>
      </c>
      <c r="Y463" s="311"/>
      <c r="Z463" s="18"/>
      <c r="AA463" s="14"/>
      <c r="AB463" s="18"/>
    </row>
    <row r="464" spans="1:28" ht="47.25">
      <c r="A464" s="8" t="s">
        <v>51</v>
      </c>
      <c r="B464" s="56" t="s">
        <v>52</v>
      </c>
      <c r="C464" s="57"/>
      <c r="D464" s="58"/>
      <c r="E464" s="59"/>
      <c r="F464" s="58"/>
      <c r="G464" s="8" t="e">
        <f t="shared" si="531"/>
        <v>#DIV/0!</v>
      </c>
      <c r="H464" s="18" t="e">
        <f t="shared" si="531"/>
        <v>#DIV/0!</v>
      </c>
      <c r="I464" s="56"/>
      <c r="J464" s="60"/>
      <c r="K464" s="56"/>
      <c r="L464" s="58"/>
      <c r="M464" s="56"/>
      <c r="N464" s="58"/>
      <c r="O464" s="251">
        <v>1.2</v>
      </c>
      <c r="P464" s="288"/>
      <c r="Q464" s="18"/>
      <c r="R464" s="92"/>
      <c r="S464" s="18"/>
      <c r="T464" s="56"/>
      <c r="U464" s="58"/>
      <c r="V464" s="56"/>
      <c r="W464" s="58"/>
      <c r="X464" s="251">
        <v>1.2</v>
      </c>
      <c r="Y464" s="311"/>
      <c r="Z464" s="18"/>
      <c r="AA464" s="14"/>
      <c r="AB464" s="18"/>
    </row>
    <row r="465" spans="1:28" ht="47.25">
      <c r="A465" s="8" t="s">
        <v>53</v>
      </c>
      <c r="B465" s="56" t="s">
        <v>54</v>
      </c>
      <c r="C465" s="57"/>
      <c r="D465" s="58"/>
      <c r="E465" s="59"/>
      <c r="F465" s="58"/>
      <c r="G465" s="8" t="e">
        <f t="shared" si="531"/>
        <v>#DIV/0!</v>
      </c>
      <c r="H465" s="18" t="e">
        <f t="shared" si="531"/>
        <v>#DIV/0!</v>
      </c>
      <c r="I465" s="56"/>
      <c r="J465" s="60"/>
      <c r="K465" s="56"/>
      <c r="L465" s="58"/>
      <c r="M465" s="56"/>
      <c r="N465" s="58"/>
      <c r="O465" s="251">
        <v>1.8</v>
      </c>
      <c r="P465" s="288"/>
      <c r="Q465" s="18"/>
      <c r="R465" s="92"/>
      <c r="S465" s="18"/>
      <c r="T465" s="56"/>
      <c r="U465" s="58"/>
      <c r="V465" s="56"/>
      <c r="W465" s="58"/>
      <c r="X465" s="251">
        <v>1.8</v>
      </c>
      <c r="Y465" s="311"/>
      <c r="Z465" s="18"/>
      <c r="AA465" s="14"/>
      <c r="AB465" s="18"/>
    </row>
    <row r="466" spans="1:28" ht="31.5">
      <c r="A466" s="8">
        <v>26.37</v>
      </c>
      <c r="B466" s="56" t="s">
        <v>306</v>
      </c>
      <c r="C466" s="57"/>
      <c r="D466" s="58"/>
      <c r="E466" s="59"/>
      <c r="F466" s="58"/>
      <c r="G466" s="8" t="e">
        <f t="shared" si="531"/>
        <v>#DIV/0!</v>
      </c>
      <c r="H466" s="18" t="e">
        <f t="shared" si="531"/>
        <v>#DIV/0!</v>
      </c>
      <c r="I466" s="56"/>
      <c r="J466" s="60"/>
      <c r="K466" s="56"/>
      <c r="L466" s="58"/>
      <c r="M466" s="56"/>
      <c r="N466" s="58"/>
      <c r="O466" s="251">
        <v>0.5</v>
      </c>
      <c r="P466" s="288"/>
      <c r="Q466" s="18"/>
      <c r="R466" s="92"/>
      <c r="S466" s="18"/>
      <c r="T466" s="56"/>
      <c r="U466" s="58"/>
      <c r="V466" s="56"/>
      <c r="W466" s="58"/>
      <c r="X466" s="251">
        <v>0.5</v>
      </c>
      <c r="Y466" s="311"/>
      <c r="Z466" s="18"/>
      <c r="AA466" s="14"/>
      <c r="AB466" s="18"/>
    </row>
    <row r="467" spans="1:28" ht="31.5">
      <c r="A467" s="206">
        <f t="shared" ref="A467:A475" si="532">+A466+0.01</f>
        <v>26.380000000000003</v>
      </c>
      <c r="B467" s="56" t="s">
        <v>307</v>
      </c>
      <c r="C467" s="57"/>
      <c r="D467" s="58"/>
      <c r="E467" s="59"/>
      <c r="F467" s="58"/>
      <c r="G467" s="8" t="e">
        <f t="shared" si="531"/>
        <v>#DIV/0!</v>
      </c>
      <c r="H467" s="18" t="e">
        <f t="shared" si="531"/>
        <v>#DIV/0!</v>
      </c>
      <c r="I467" s="56"/>
      <c r="J467" s="60"/>
      <c r="K467" s="56"/>
      <c r="L467" s="58"/>
      <c r="M467" s="56"/>
      <c r="N467" s="58"/>
      <c r="O467" s="251">
        <v>0.5</v>
      </c>
      <c r="P467" s="288"/>
      <c r="Q467" s="18"/>
      <c r="R467" s="92"/>
      <c r="S467" s="18"/>
      <c r="T467" s="56"/>
      <c r="U467" s="58"/>
      <c r="V467" s="56"/>
      <c r="W467" s="58"/>
      <c r="X467" s="251">
        <v>0.5</v>
      </c>
      <c r="Y467" s="311"/>
      <c r="Z467" s="18"/>
      <c r="AA467" s="14"/>
      <c r="AB467" s="18"/>
    </row>
    <row r="468" spans="1:28" ht="31.5">
      <c r="A468" s="206">
        <f t="shared" si="532"/>
        <v>26.390000000000004</v>
      </c>
      <c r="B468" s="56" t="s">
        <v>86</v>
      </c>
      <c r="C468" s="57"/>
      <c r="D468" s="58"/>
      <c r="E468" s="59"/>
      <c r="F468" s="58"/>
      <c r="G468" s="8" t="e">
        <f t="shared" si="531"/>
        <v>#DIV/0!</v>
      </c>
      <c r="H468" s="18" t="e">
        <f t="shared" si="531"/>
        <v>#DIV/0!</v>
      </c>
      <c r="I468" s="56"/>
      <c r="J468" s="60"/>
      <c r="K468" s="56"/>
      <c r="L468" s="58"/>
      <c r="M468" s="56"/>
      <c r="N468" s="58"/>
      <c r="O468" s="251">
        <v>0.625</v>
      </c>
      <c r="P468" s="288"/>
      <c r="Q468" s="18"/>
      <c r="R468" s="92"/>
      <c r="S468" s="18"/>
      <c r="T468" s="56"/>
      <c r="U468" s="58"/>
      <c r="V468" s="56"/>
      <c r="W468" s="58"/>
      <c r="X468" s="251">
        <v>0.625</v>
      </c>
      <c r="Y468" s="311"/>
      <c r="Z468" s="18"/>
      <c r="AA468" s="14"/>
      <c r="AB468" s="18"/>
    </row>
    <row r="469" spans="1:28" ht="31.5">
      <c r="A469" s="206">
        <f t="shared" si="532"/>
        <v>26.400000000000006</v>
      </c>
      <c r="B469" s="56" t="s">
        <v>58</v>
      </c>
      <c r="C469" s="57"/>
      <c r="D469" s="58"/>
      <c r="E469" s="59"/>
      <c r="F469" s="58"/>
      <c r="G469" s="8" t="e">
        <f t="shared" si="531"/>
        <v>#DIV/0!</v>
      </c>
      <c r="H469" s="18" t="e">
        <f t="shared" si="531"/>
        <v>#DIV/0!</v>
      </c>
      <c r="I469" s="56"/>
      <c r="J469" s="60"/>
      <c r="K469" s="56"/>
      <c r="L469" s="58"/>
      <c r="M469" s="56"/>
      <c r="N469" s="58"/>
      <c r="O469" s="251">
        <v>0.375</v>
      </c>
      <c r="P469" s="288"/>
      <c r="Q469" s="18"/>
      <c r="R469" s="92"/>
      <c r="S469" s="18"/>
      <c r="T469" s="56"/>
      <c r="U469" s="58"/>
      <c r="V469" s="56"/>
      <c r="W469" s="58"/>
      <c r="X469" s="251">
        <v>0.375</v>
      </c>
      <c r="Y469" s="311"/>
      <c r="Z469" s="18"/>
      <c r="AA469" s="14"/>
      <c r="AB469" s="18"/>
    </row>
    <row r="470" spans="1:28" ht="31.5">
      <c r="A470" s="206">
        <f t="shared" si="532"/>
        <v>26.410000000000007</v>
      </c>
      <c r="B470" s="56" t="s">
        <v>59</v>
      </c>
      <c r="C470" s="57"/>
      <c r="D470" s="58"/>
      <c r="E470" s="59"/>
      <c r="F470" s="58"/>
      <c r="G470" s="8" t="e">
        <f t="shared" si="531"/>
        <v>#DIV/0!</v>
      </c>
      <c r="H470" s="18" t="e">
        <f t="shared" si="531"/>
        <v>#DIV/0!</v>
      </c>
      <c r="I470" s="56"/>
      <c r="J470" s="60"/>
      <c r="K470" s="56"/>
      <c r="L470" s="58"/>
      <c r="M470" s="56"/>
      <c r="N470" s="58"/>
      <c r="O470" s="251">
        <v>0.375</v>
      </c>
      <c r="P470" s="288"/>
      <c r="Q470" s="18"/>
      <c r="R470" s="92"/>
      <c r="S470" s="18"/>
      <c r="T470" s="56"/>
      <c r="U470" s="58"/>
      <c r="V470" s="56"/>
      <c r="W470" s="58"/>
      <c r="X470" s="251">
        <v>0.375</v>
      </c>
      <c r="Y470" s="311"/>
      <c r="Z470" s="18"/>
      <c r="AA470" s="14"/>
      <c r="AB470" s="18"/>
    </row>
    <row r="471" spans="1:28" ht="31.5">
      <c r="A471" s="206">
        <f t="shared" si="532"/>
        <v>26.420000000000009</v>
      </c>
      <c r="B471" s="56" t="s">
        <v>60</v>
      </c>
      <c r="C471" s="57"/>
      <c r="D471" s="58"/>
      <c r="E471" s="59"/>
      <c r="F471" s="58"/>
      <c r="G471" s="8" t="e">
        <f t="shared" si="531"/>
        <v>#DIV/0!</v>
      </c>
      <c r="H471" s="18" t="e">
        <f t="shared" si="531"/>
        <v>#DIV/0!</v>
      </c>
      <c r="I471" s="56"/>
      <c r="J471" s="60"/>
      <c r="K471" s="56"/>
      <c r="L471" s="58"/>
      <c r="M471" s="56"/>
      <c r="N471" s="58"/>
      <c r="O471" s="251">
        <v>0.15</v>
      </c>
      <c r="P471" s="288"/>
      <c r="Q471" s="18"/>
      <c r="R471" s="92"/>
      <c r="S471" s="18"/>
      <c r="T471" s="56"/>
      <c r="U471" s="58"/>
      <c r="V471" s="56"/>
      <c r="W471" s="58"/>
      <c r="X471" s="251">
        <v>0.15</v>
      </c>
      <c r="Y471" s="311"/>
      <c r="Z471" s="18"/>
      <c r="AA471" s="14"/>
      <c r="AB471" s="18"/>
    </row>
    <row r="472" spans="1:28" ht="31.5">
      <c r="A472" s="206">
        <f t="shared" si="532"/>
        <v>26.43000000000001</v>
      </c>
      <c r="B472" s="56" t="s">
        <v>61</v>
      </c>
      <c r="C472" s="57"/>
      <c r="D472" s="58"/>
      <c r="E472" s="59"/>
      <c r="F472" s="58"/>
      <c r="G472" s="8" t="e">
        <f t="shared" si="531"/>
        <v>#DIV/0!</v>
      </c>
      <c r="H472" s="18" t="e">
        <f t="shared" si="531"/>
        <v>#DIV/0!</v>
      </c>
      <c r="I472" s="56"/>
      <c r="J472" s="60"/>
      <c r="K472" s="56"/>
      <c r="L472" s="58"/>
      <c r="M472" s="56"/>
      <c r="N472" s="58"/>
      <c r="O472" s="251">
        <v>0.15</v>
      </c>
      <c r="P472" s="288"/>
      <c r="Q472" s="18"/>
      <c r="R472" s="92"/>
      <c r="S472" s="18"/>
      <c r="T472" s="56"/>
      <c r="U472" s="58"/>
      <c r="V472" s="56"/>
      <c r="W472" s="58"/>
      <c r="X472" s="251">
        <v>0.15</v>
      </c>
      <c r="Y472" s="311"/>
      <c r="Z472" s="18"/>
      <c r="AA472" s="14"/>
      <c r="AB472" s="18"/>
    </row>
    <row r="473" spans="1:28" ht="31.5">
      <c r="A473" s="206">
        <f t="shared" si="532"/>
        <v>26.440000000000012</v>
      </c>
      <c r="B473" s="56" t="s">
        <v>62</v>
      </c>
      <c r="C473" s="57"/>
      <c r="D473" s="58"/>
      <c r="E473" s="59"/>
      <c r="F473" s="58"/>
      <c r="G473" s="8" t="e">
        <f t="shared" si="531"/>
        <v>#DIV/0!</v>
      </c>
      <c r="H473" s="18" t="e">
        <f t="shared" si="531"/>
        <v>#DIV/0!</v>
      </c>
      <c r="I473" s="56"/>
      <c r="J473" s="60"/>
      <c r="K473" s="56"/>
      <c r="L473" s="58"/>
      <c r="M473" s="56"/>
      <c r="N473" s="58"/>
      <c r="O473" s="251"/>
      <c r="P473" s="288"/>
      <c r="Q473" s="18"/>
      <c r="R473" s="92"/>
      <c r="S473" s="18"/>
      <c r="T473" s="56"/>
      <c r="U473" s="58"/>
      <c r="V473" s="56"/>
      <c r="W473" s="58"/>
      <c r="X473" s="251"/>
      <c r="Y473" s="311"/>
      <c r="Z473" s="18"/>
      <c r="AA473" s="14"/>
      <c r="AB473" s="18"/>
    </row>
    <row r="474" spans="1:28" ht="31.5">
      <c r="A474" s="206">
        <f t="shared" si="532"/>
        <v>26.450000000000014</v>
      </c>
      <c r="B474" s="56" t="s">
        <v>63</v>
      </c>
      <c r="C474" s="57"/>
      <c r="D474" s="58"/>
      <c r="E474" s="59"/>
      <c r="F474" s="58"/>
      <c r="G474" s="8" t="e">
        <f t="shared" si="531"/>
        <v>#DIV/0!</v>
      </c>
      <c r="H474" s="18" t="e">
        <f t="shared" si="531"/>
        <v>#DIV/0!</v>
      </c>
      <c r="I474" s="56"/>
      <c r="J474" s="60"/>
      <c r="K474" s="56"/>
      <c r="L474" s="58"/>
      <c r="M474" s="56"/>
      <c r="N474" s="58"/>
      <c r="O474" s="251">
        <v>0.25</v>
      </c>
      <c r="P474" s="288"/>
      <c r="Q474" s="18"/>
      <c r="R474" s="92"/>
      <c r="S474" s="18"/>
      <c r="T474" s="56"/>
      <c r="U474" s="58"/>
      <c r="V474" s="56"/>
      <c r="W474" s="58"/>
      <c r="X474" s="251">
        <v>0.25</v>
      </c>
      <c r="Y474" s="311"/>
      <c r="Z474" s="18"/>
      <c r="AA474" s="14"/>
      <c r="AB474" s="18"/>
    </row>
    <row r="475" spans="1:28" ht="31.5">
      <c r="A475" s="206">
        <f t="shared" si="532"/>
        <v>26.460000000000015</v>
      </c>
      <c r="B475" s="56" t="s">
        <v>64</v>
      </c>
      <c r="C475" s="57"/>
      <c r="D475" s="58"/>
      <c r="E475" s="59"/>
      <c r="F475" s="58"/>
      <c r="G475" s="8" t="e">
        <f t="shared" si="531"/>
        <v>#DIV/0!</v>
      </c>
      <c r="H475" s="18" t="e">
        <f t="shared" si="531"/>
        <v>#DIV/0!</v>
      </c>
      <c r="I475" s="56"/>
      <c r="J475" s="60"/>
      <c r="K475" s="56"/>
      <c r="L475" s="58"/>
      <c r="M475" s="56"/>
      <c r="N475" s="58"/>
      <c r="O475" s="251">
        <v>0.1</v>
      </c>
      <c r="P475" s="288"/>
      <c r="Q475" s="18"/>
      <c r="R475" s="92"/>
      <c r="S475" s="18"/>
      <c r="T475" s="56"/>
      <c r="U475" s="58"/>
      <c r="V475" s="56"/>
      <c r="W475" s="58"/>
      <c r="X475" s="251">
        <v>0.1</v>
      </c>
      <c r="Y475" s="311"/>
      <c r="Z475" s="18"/>
      <c r="AA475" s="14"/>
      <c r="AB475" s="18"/>
    </row>
    <row r="476" spans="1:28" s="50" customFormat="1">
      <c r="A476" s="46"/>
      <c r="B476" s="86" t="s">
        <v>308</v>
      </c>
      <c r="C476" s="82"/>
      <c r="D476" s="84"/>
      <c r="E476" s="82"/>
      <c r="F476" s="84"/>
      <c r="G476" s="86"/>
      <c r="H476" s="86"/>
      <c r="I476" s="86"/>
      <c r="J476" s="87"/>
      <c r="K476" s="85"/>
      <c r="L476" s="84"/>
      <c r="M476" s="85">
        <f>SUM(M455:M475)</f>
        <v>0</v>
      </c>
      <c r="N476" s="84">
        <f>SUM(N455:N475)</f>
        <v>0</v>
      </c>
      <c r="O476" s="88"/>
      <c r="P476" s="85"/>
      <c r="Q476" s="84"/>
      <c r="R476" s="85"/>
      <c r="S476" s="84"/>
      <c r="T476" s="85"/>
      <c r="U476" s="84"/>
      <c r="V476" s="85">
        <f>SUM(V455:V475)</f>
        <v>0</v>
      </c>
      <c r="W476" s="84">
        <f>SUM(W455:W475)</f>
        <v>0</v>
      </c>
      <c r="X476" s="88"/>
      <c r="Y476" s="276"/>
      <c r="Z476" s="84"/>
      <c r="AA476" s="276"/>
      <c r="AB476" s="84"/>
    </row>
    <row r="477" spans="1:28" s="50" customFormat="1" ht="31.5">
      <c r="A477" s="46"/>
      <c r="B477" s="86" t="s">
        <v>309</v>
      </c>
      <c r="C477" s="82"/>
      <c r="D477" s="84"/>
      <c r="E477" s="82"/>
      <c r="F477" s="84"/>
      <c r="G477" s="86"/>
      <c r="H477" s="86"/>
      <c r="I477" s="86"/>
      <c r="J477" s="87"/>
      <c r="K477" s="85"/>
      <c r="L477" s="84"/>
      <c r="M477" s="85">
        <f>M453+M476</f>
        <v>0</v>
      </c>
      <c r="N477" s="84">
        <f>N453+N476</f>
        <v>0</v>
      </c>
      <c r="O477" s="88"/>
      <c r="P477" s="85"/>
      <c r="Q477" s="84"/>
      <c r="R477" s="85"/>
      <c r="S477" s="84"/>
      <c r="T477" s="85"/>
      <c r="U477" s="84"/>
      <c r="V477" s="85">
        <f>V453+V476</f>
        <v>0</v>
      </c>
      <c r="W477" s="84">
        <f>W453+W476</f>
        <v>0</v>
      </c>
      <c r="X477" s="88"/>
      <c r="Y477" s="276"/>
      <c r="Z477" s="84"/>
      <c r="AA477" s="276"/>
      <c r="AB477" s="84"/>
    </row>
    <row r="478" spans="1:28">
      <c r="A478" s="216"/>
      <c r="B478" s="201" t="s">
        <v>310</v>
      </c>
      <c r="C478" s="105"/>
      <c r="D478" s="106"/>
      <c r="E478" s="105"/>
      <c r="F478" s="106"/>
      <c r="G478" s="201"/>
      <c r="H478" s="201"/>
      <c r="I478" s="201"/>
      <c r="J478" s="202"/>
      <c r="K478" s="201"/>
      <c r="L478" s="106"/>
      <c r="M478" s="201"/>
      <c r="N478" s="106"/>
      <c r="O478" s="203"/>
      <c r="P478" s="294"/>
      <c r="Q478" s="106"/>
      <c r="R478" s="294"/>
      <c r="S478" s="106"/>
      <c r="T478" s="201"/>
      <c r="U478" s="106"/>
      <c r="V478" s="201"/>
      <c r="W478" s="106"/>
      <c r="X478" s="203"/>
      <c r="Y478" s="323"/>
      <c r="Z478" s="106"/>
      <c r="AA478" s="323"/>
      <c r="AB478" s="106"/>
    </row>
    <row r="479" spans="1:28">
      <c r="A479" s="92"/>
      <c r="B479" s="9" t="s">
        <v>311</v>
      </c>
      <c r="C479" s="10"/>
      <c r="D479" s="11"/>
      <c r="E479" s="10"/>
      <c r="F479" s="11"/>
      <c r="G479" s="9"/>
      <c r="H479" s="9"/>
      <c r="I479" s="9"/>
      <c r="J479" s="12"/>
      <c r="K479" s="9"/>
      <c r="L479" s="11"/>
      <c r="M479" s="9"/>
      <c r="N479" s="11"/>
      <c r="O479" s="13"/>
      <c r="P479" s="315"/>
      <c r="Q479" s="11"/>
      <c r="R479" s="315"/>
      <c r="S479" s="11"/>
      <c r="T479" s="9"/>
      <c r="U479" s="11"/>
      <c r="V479" s="9"/>
      <c r="W479" s="11"/>
      <c r="X479" s="13"/>
      <c r="Y479" s="199"/>
      <c r="Z479" s="11"/>
      <c r="AA479" s="199"/>
      <c r="AB479" s="11"/>
    </row>
    <row r="480" spans="1:28">
      <c r="A480" s="8">
        <v>26.47</v>
      </c>
      <c r="B480" s="22" t="s">
        <v>299</v>
      </c>
      <c r="C480" s="17"/>
      <c r="D480" s="18"/>
      <c r="E480" s="19"/>
      <c r="F480" s="18"/>
      <c r="G480" s="8" t="e">
        <f t="shared" ref="G480:H488" si="533">E480/C480*100</f>
        <v>#DIV/0!</v>
      </c>
      <c r="H480" s="18" t="e">
        <f t="shared" si="533"/>
        <v>#DIV/0!</v>
      </c>
      <c r="I480" s="22"/>
      <c r="J480" s="23"/>
      <c r="K480" s="22"/>
      <c r="L480" s="18"/>
      <c r="M480" s="22"/>
      <c r="N480" s="18"/>
      <c r="O480" s="21"/>
      <c r="P480" s="92"/>
      <c r="Q480" s="18"/>
      <c r="R480" s="92"/>
      <c r="S480" s="18"/>
      <c r="T480" s="22"/>
      <c r="U480" s="18"/>
      <c r="V480" s="22"/>
      <c r="W480" s="18"/>
      <c r="X480" s="21"/>
      <c r="Y480" s="14"/>
      <c r="Z480" s="18"/>
      <c r="AA480" s="14"/>
      <c r="AB480" s="18"/>
    </row>
    <row r="481" spans="1:28" ht="31.5">
      <c r="A481" s="206">
        <f t="shared" ref="A481:A488" si="534">+A480+0.01</f>
        <v>26.48</v>
      </c>
      <c r="B481" s="22" t="s">
        <v>312</v>
      </c>
      <c r="C481" s="17"/>
      <c r="D481" s="18"/>
      <c r="E481" s="19"/>
      <c r="F481" s="18"/>
      <c r="G481" s="8" t="e">
        <f t="shared" si="533"/>
        <v>#DIV/0!</v>
      </c>
      <c r="H481" s="18" t="e">
        <f t="shared" si="533"/>
        <v>#DIV/0!</v>
      </c>
      <c r="I481" s="22"/>
      <c r="J481" s="23"/>
      <c r="K481" s="22"/>
      <c r="L481" s="18"/>
      <c r="M481" s="22"/>
      <c r="N481" s="18"/>
      <c r="O481" s="21"/>
      <c r="P481" s="92"/>
      <c r="Q481" s="18"/>
      <c r="R481" s="92"/>
      <c r="S481" s="18"/>
      <c r="T481" s="22"/>
      <c r="U481" s="18"/>
      <c r="V481" s="22"/>
      <c r="W481" s="18"/>
      <c r="X481" s="21"/>
      <c r="Y481" s="14"/>
      <c r="Z481" s="18"/>
      <c r="AA481" s="14"/>
      <c r="AB481" s="18"/>
    </row>
    <row r="482" spans="1:28" s="132" customFormat="1">
      <c r="A482" s="219">
        <f t="shared" si="534"/>
        <v>26.490000000000002</v>
      </c>
      <c r="B482" s="204" t="s">
        <v>243</v>
      </c>
      <c r="C482" s="128"/>
      <c r="D482" s="129"/>
      <c r="E482" s="189"/>
      <c r="F482" s="129"/>
      <c r="G482" s="8" t="e">
        <f t="shared" si="533"/>
        <v>#DIV/0!</v>
      </c>
      <c r="H482" s="18" t="e">
        <f t="shared" si="533"/>
        <v>#DIV/0!</v>
      </c>
      <c r="I482" s="204"/>
      <c r="J482" s="205"/>
      <c r="K482" s="204"/>
      <c r="L482" s="129"/>
      <c r="M482" s="204"/>
      <c r="N482" s="129"/>
      <c r="O482" s="131"/>
      <c r="P482" s="277"/>
      <c r="Q482" s="18"/>
      <c r="R482" s="92"/>
      <c r="S482" s="18"/>
      <c r="T482" s="204"/>
      <c r="U482" s="129"/>
      <c r="V482" s="204"/>
      <c r="W482" s="129"/>
      <c r="X482" s="131"/>
      <c r="Y482" s="108"/>
      <c r="Z482" s="18"/>
      <c r="AA482" s="14"/>
      <c r="AB482" s="18"/>
    </row>
    <row r="483" spans="1:28" s="132" customFormat="1">
      <c r="A483" s="219">
        <f t="shared" si="534"/>
        <v>26.500000000000004</v>
      </c>
      <c r="B483" s="204" t="s">
        <v>313</v>
      </c>
      <c r="C483" s="128"/>
      <c r="D483" s="129"/>
      <c r="E483" s="189"/>
      <c r="F483" s="129"/>
      <c r="G483" s="8" t="e">
        <f t="shared" si="533"/>
        <v>#DIV/0!</v>
      </c>
      <c r="H483" s="18" t="e">
        <f t="shared" si="533"/>
        <v>#DIV/0!</v>
      </c>
      <c r="I483" s="204"/>
      <c r="J483" s="205"/>
      <c r="K483" s="204"/>
      <c r="L483" s="129"/>
      <c r="M483" s="204"/>
      <c r="N483" s="129"/>
      <c r="O483" s="131"/>
      <c r="P483" s="277"/>
      <c r="Q483" s="18"/>
      <c r="R483" s="92"/>
      <c r="S483" s="18"/>
      <c r="T483" s="204"/>
      <c r="U483" s="129"/>
      <c r="V483" s="204"/>
      <c r="W483" s="129"/>
      <c r="X483" s="131"/>
      <c r="Y483" s="108"/>
      <c r="Z483" s="18"/>
      <c r="AA483" s="14"/>
      <c r="AB483" s="18"/>
    </row>
    <row r="484" spans="1:28" s="132" customFormat="1">
      <c r="A484" s="219">
        <f t="shared" si="534"/>
        <v>26.510000000000005</v>
      </c>
      <c r="B484" s="204" t="s">
        <v>302</v>
      </c>
      <c r="C484" s="128"/>
      <c r="D484" s="129"/>
      <c r="E484" s="189"/>
      <c r="F484" s="129"/>
      <c r="G484" s="8" t="e">
        <f t="shared" si="533"/>
        <v>#DIV/0!</v>
      </c>
      <c r="H484" s="18" t="e">
        <f t="shared" si="533"/>
        <v>#DIV/0!</v>
      </c>
      <c r="I484" s="204"/>
      <c r="J484" s="205"/>
      <c r="K484" s="204"/>
      <c r="L484" s="129"/>
      <c r="M484" s="204"/>
      <c r="N484" s="129"/>
      <c r="O484" s="131"/>
      <c r="P484" s="277"/>
      <c r="Q484" s="18"/>
      <c r="R484" s="92"/>
      <c r="S484" s="18"/>
      <c r="T484" s="204"/>
      <c r="U484" s="129"/>
      <c r="V484" s="204"/>
      <c r="W484" s="129"/>
      <c r="X484" s="131"/>
      <c r="Y484" s="108"/>
      <c r="Z484" s="18"/>
      <c r="AA484" s="14"/>
      <c r="AB484" s="18"/>
    </row>
    <row r="485" spans="1:28" ht="31.5">
      <c r="A485" s="206">
        <f t="shared" si="534"/>
        <v>26.520000000000007</v>
      </c>
      <c r="B485" s="22" t="s">
        <v>68</v>
      </c>
      <c r="C485" s="17"/>
      <c r="D485" s="18"/>
      <c r="E485" s="19"/>
      <c r="F485" s="18"/>
      <c r="G485" s="8" t="e">
        <f t="shared" si="533"/>
        <v>#DIV/0!</v>
      </c>
      <c r="H485" s="18" t="e">
        <f t="shared" si="533"/>
        <v>#DIV/0!</v>
      </c>
      <c r="I485" s="22"/>
      <c r="J485" s="23"/>
      <c r="K485" s="22"/>
      <c r="L485" s="18"/>
      <c r="M485" s="22"/>
      <c r="N485" s="18"/>
      <c r="O485" s="21">
        <v>2.5</v>
      </c>
      <c r="P485" s="92"/>
      <c r="Q485" s="18"/>
      <c r="R485" s="92"/>
      <c r="S485" s="18"/>
      <c r="T485" s="22"/>
      <c r="U485" s="18"/>
      <c r="V485" s="22"/>
      <c r="W485" s="18"/>
      <c r="X485" s="21">
        <v>2.5</v>
      </c>
      <c r="Y485" s="14"/>
      <c r="Z485" s="18"/>
      <c r="AA485" s="14"/>
      <c r="AB485" s="18"/>
    </row>
    <row r="486" spans="1:28">
      <c r="A486" s="206">
        <f t="shared" si="534"/>
        <v>26.530000000000008</v>
      </c>
      <c r="B486" s="22" t="s">
        <v>32</v>
      </c>
      <c r="C486" s="17"/>
      <c r="D486" s="18"/>
      <c r="E486" s="19"/>
      <c r="F486" s="18"/>
      <c r="G486" s="8" t="e">
        <f t="shared" si="533"/>
        <v>#DIV/0!</v>
      </c>
      <c r="H486" s="18" t="e">
        <f t="shared" si="533"/>
        <v>#DIV/0!</v>
      </c>
      <c r="I486" s="22"/>
      <c r="J486" s="23"/>
      <c r="K486" s="22"/>
      <c r="L486" s="18"/>
      <c r="M486" s="22"/>
      <c r="N486" s="18"/>
      <c r="O486" s="21">
        <v>3</v>
      </c>
      <c r="P486" s="92"/>
      <c r="Q486" s="18"/>
      <c r="R486" s="92"/>
      <c r="S486" s="18"/>
      <c r="T486" s="22"/>
      <c r="U486" s="18"/>
      <c r="V486" s="22"/>
      <c r="W486" s="18"/>
      <c r="X486" s="21">
        <v>3</v>
      </c>
      <c r="Y486" s="14"/>
      <c r="Z486" s="18"/>
      <c r="AA486" s="14"/>
      <c r="AB486" s="18"/>
    </row>
    <row r="487" spans="1:28">
      <c r="A487" s="206">
        <f t="shared" si="534"/>
        <v>26.54000000000001</v>
      </c>
      <c r="B487" s="22" t="s">
        <v>281</v>
      </c>
      <c r="C487" s="17"/>
      <c r="D487" s="18"/>
      <c r="E487" s="19"/>
      <c r="F487" s="18"/>
      <c r="G487" s="8" t="e">
        <f t="shared" si="533"/>
        <v>#DIV/0!</v>
      </c>
      <c r="H487" s="18" t="e">
        <f t="shared" si="533"/>
        <v>#DIV/0!</v>
      </c>
      <c r="I487" s="22"/>
      <c r="J487" s="23"/>
      <c r="K487" s="22"/>
      <c r="L487" s="18"/>
      <c r="M487" s="22"/>
      <c r="N487" s="18"/>
      <c r="O487" s="21">
        <v>0.375</v>
      </c>
      <c r="P487" s="92"/>
      <c r="Q487" s="18"/>
      <c r="R487" s="92"/>
      <c r="S487" s="18"/>
      <c r="T487" s="22"/>
      <c r="U487" s="18"/>
      <c r="V487" s="22"/>
      <c r="W487" s="18"/>
      <c r="X487" s="21">
        <v>0.375</v>
      </c>
      <c r="Y487" s="14"/>
      <c r="Z487" s="18"/>
      <c r="AA487" s="14"/>
      <c r="AB487" s="18"/>
    </row>
    <row r="488" spans="1:28">
      <c r="A488" s="206">
        <f t="shared" si="534"/>
        <v>26.550000000000011</v>
      </c>
      <c r="B488" s="22" t="s">
        <v>34</v>
      </c>
      <c r="C488" s="17"/>
      <c r="D488" s="18"/>
      <c r="E488" s="19"/>
      <c r="F488" s="18"/>
      <c r="G488" s="8" t="e">
        <f t="shared" si="533"/>
        <v>#DIV/0!</v>
      </c>
      <c r="H488" s="18" t="e">
        <f t="shared" si="533"/>
        <v>#DIV/0!</v>
      </c>
      <c r="I488" s="22"/>
      <c r="J488" s="23"/>
      <c r="K488" s="22"/>
      <c r="L488" s="18"/>
      <c r="M488" s="22"/>
      <c r="N488" s="18"/>
      <c r="O488" s="21"/>
      <c r="P488" s="92"/>
      <c r="Q488" s="18"/>
      <c r="R488" s="92"/>
      <c r="S488" s="18"/>
      <c r="T488" s="22"/>
      <c r="U488" s="18"/>
      <c r="V488" s="22"/>
      <c r="W488" s="18"/>
      <c r="X488" s="21"/>
      <c r="Y488" s="14"/>
      <c r="Z488" s="18"/>
      <c r="AA488" s="14"/>
      <c r="AB488" s="18"/>
    </row>
    <row r="489" spans="1:28" s="50" customFormat="1">
      <c r="A489" s="46"/>
      <c r="B489" s="89" t="s">
        <v>314</v>
      </c>
      <c r="C489" s="82"/>
      <c r="D489" s="84"/>
      <c r="E489" s="82"/>
      <c r="F489" s="84"/>
      <c r="G489" s="89"/>
      <c r="H489" s="89"/>
      <c r="I489" s="89"/>
      <c r="J489" s="90"/>
      <c r="K489" s="89"/>
      <c r="L489" s="84"/>
      <c r="M489" s="89">
        <f>SUM(M480:M488)</f>
        <v>0</v>
      </c>
      <c r="N489" s="84">
        <f>SUM(N480:N488)</f>
        <v>0</v>
      </c>
      <c r="O489" s="88"/>
      <c r="P489" s="85"/>
      <c r="Q489" s="84"/>
      <c r="R489" s="85"/>
      <c r="S489" s="84"/>
      <c r="T489" s="89"/>
      <c r="U489" s="84"/>
      <c r="V489" s="89">
        <f>SUM(V480:V488)</f>
        <v>0</v>
      </c>
      <c r="W489" s="84">
        <f>SUM(W480:W488)</f>
        <v>0</v>
      </c>
      <c r="X489" s="88"/>
      <c r="Y489" s="276"/>
      <c r="Z489" s="84"/>
      <c r="AA489" s="276"/>
      <c r="AB489" s="84"/>
    </row>
    <row r="490" spans="1:28">
      <c r="A490" s="92"/>
      <c r="B490" s="9" t="s">
        <v>315</v>
      </c>
      <c r="C490" s="10"/>
      <c r="D490" s="11"/>
      <c r="E490" s="10"/>
      <c r="F490" s="11"/>
      <c r="G490" s="9"/>
      <c r="H490" s="9"/>
      <c r="I490" s="9"/>
      <c r="J490" s="12"/>
      <c r="K490" s="9"/>
      <c r="L490" s="11"/>
      <c r="M490" s="9"/>
      <c r="N490" s="11"/>
      <c r="O490" s="13"/>
      <c r="P490" s="315"/>
      <c r="Q490" s="11"/>
      <c r="R490" s="315"/>
      <c r="S490" s="11"/>
      <c r="T490" s="9"/>
      <c r="U490" s="11"/>
      <c r="V490" s="9"/>
      <c r="W490" s="11"/>
      <c r="X490" s="13"/>
      <c r="Y490" s="199"/>
      <c r="Z490" s="11"/>
      <c r="AA490" s="199"/>
      <c r="AB490" s="11"/>
    </row>
    <row r="491" spans="1:28">
      <c r="A491" s="206">
        <f>+A488+0.01</f>
        <v>26.560000000000013</v>
      </c>
      <c r="B491" s="97" t="s">
        <v>284</v>
      </c>
      <c r="C491" s="94"/>
      <c r="D491" s="95"/>
      <c r="E491" s="96"/>
      <c r="F491" s="95"/>
      <c r="G491" s="8" t="e">
        <f t="shared" ref="G491:H510" si="535">E491/C491*100</f>
        <v>#DIV/0!</v>
      </c>
      <c r="H491" s="18" t="e">
        <f t="shared" si="535"/>
        <v>#DIV/0!</v>
      </c>
      <c r="I491" s="97"/>
      <c r="J491" s="98"/>
      <c r="K491" s="97"/>
      <c r="L491" s="95"/>
      <c r="M491" s="97"/>
      <c r="N491" s="95"/>
      <c r="O491" s="255">
        <v>9</v>
      </c>
      <c r="P491" s="292"/>
      <c r="Q491" s="18"/>
      <c r="R491" s="92"/>
      <c r="S491" s="18"/>
      <c r="T491" s="97"/>
      <c r="U491" s="95"/>
      <c r="V491" s="97"/>
      <c r="W491" s="95"/>
      <c r="X491" s="255">
        <v>9</v>
      </c>
      <c r="Y491" s="327"/>
      <c r="Z491" s="18"/>
      <c r="AA491" s="14"/>
      <c r="AB491" s="18"/>
    </row>
    <row r="492" spans="1:28">
      <c r="A492" s="206">
        <f>+A491+0.01</f>
        <v>26.570000000000014</v>
      </c>
      <c r="B492" s="97" t="s">
        <v>285</v>
      </c>
      <c r="C492" s="94"/>
      <c r="D492" s="95"/>
      <c r="E492" s="96"/>
      <c r="F492" s="95"/>
      <c r="G492" s="8" t="e">
        <f t="shared" si="535"/>
        <v>#DIV/0!</v>
      </c>
      <c r="H492" s="18" t="e">
        <f t="shared" si="535"/>
        <v>#DIV/0!</v>
      </c>
      <c r="I492" s="97"/>
      <c r="J492" s="98"/>
      <c r="K492" s="97"/>
      <c r="L492" s="95"/>
      <c r="M492" s="97"/>
      <c r="N492" s="95"/>
      <c r="O492" s="255">
        <v>0.60000000000000009</v>
      </c>
      <c r="P492" s="292"/>
      <c r="Q492" s="18"/>
      <c r="R492" s="92"/>
      <c r="S492" s="18"/>
      <c r="T492" s="97"/>
      <c r="U492" s="95"/>
      <c r="V492" s="97"/>
      <c r="W492" s="95"/>
      <c r="X492" s="255">
        <v>0.60000000000000009</v>
      </c>
      <c r="Y492" s="327"/>
      <c r="Z492" s="18"/>
      <c r="AA492" s="14"/>
      <c r="AB492" s="18"/>
    </row>
    <row r="493" spans="1:28" ht="47.25">
      <c r="A493" s="206">
        <f>+A492+0.01</f>
        <v>26.580000000000016</v>
      </c>
      <c r="B493" s="97" t="s">
        <v>286</v>
      </c>
      <c r="C493" s="94"/>
      <c r="D493" s="95"/>
      <c r="E493" s="96"/>
      <c r="F493" s="95"/>
      <c r="G493" s="8" t="e">
        <f t="shared" si="535"/>
        <v>#DIV/0!</v>
      </c>
      <c r="H493" s="18" t="e">
        <f t="shared" si="535"/>
        <v>#DIV/0!</v>
      </c>
      <c r="I493" s="97"/>
      <c r="J493" s="98"/>
      <c r="K493" s="97"/>
      <c r="L493" s="95"/>
      <c r="M493" s="97"/>
      <c r="N493" s="95"/>
      <c r="O493" s="255">
        <v>0.5</v>
      </c>
      <c r="P493" s="292"/>
      <c r="Q493" s="18"/>
      <c r="R493" s="92"/>
      <c r="S493" s="18"/>
      <c r="T493" s="97"/>
      <c r="U493" s="95"/>
      <c r="V493" s="97"/>
      <c r="W493" s="95"/>
      <c r="X493" s="255">
        <v>0.5</v>
      </c>
      <c r="Y493" s="327"/>
      <c r="Z493" s="18"/>
      <c r="AA493" s="14"/>
      <c r="AB493" s="18"/>
    </row>
    <row r="494" spans="1:28">
      <c r="A494" s="206">
        <f>+A493+0.01</f>
        <v>26.590000000000018</v>
      </c>
      <c r="B494" s="97" t="s">
        <v>40</v>
      </c>
      <c r="C494" s="94"/>
      <c r="D494" s="95"/>
      <c r="E494" s="96"/>
      <c r="F494" s="95"/>
      <c r="G494" s="8" t="e">
        <f t="shared" si="535"/>
        <v>#DIV/0!</v>
      </c>
      <c r="H494" s="18" t="e">
        <f t="shared" si="535"/>
        <v>#DIV/0!</v>
      </c>
      <c r="I494" s="97"/>
      <c r="J494" s="98"/>
      <c r="K494" s="97"/>
      <c r="L494" s="95"/>
      <c r="M494" s="97"/>
      <c r="N494" s="95"/>
      <c r="O494" s="255"/>
      <c r="P494" s="292"/>
      <c r="Q494" s="18"/>
      <c r="R494" s="92"/>
      <c r="S494" s="18"/>
      <c r="T494" s="97"/>
      <c r="U494" s="95"/>
      <c r="V494" s="97"/>
      <c r="W494" s="95"/>
      <c r="X494" s="255"/>
      <c r="Y494" s="327"/>
      <c r="Z494" s="18"/>
      <c r="AA494" s="14"/>
      <c r="AB494" s="18"/>
    </row>
    <row r="495" spans="1:28">
      <c r="A495" s="8" t="s">
        <v>41</v>
      </c>
      <c r="B495" s="102" t="s">
        <v>76</v>
      </c>
      <c r="C495" s="99"/>
      <c r="D495" s="100"/>
      <c r="E495" s="101"/>
      <c r="F495" s="100"/>
      <c r="G495" s="8" t="e">
        <f t="shared" si="535"/>
        <v>#DIV/0!</v>
      </c>
      <c r="H495" s="18" t="e">
        <f t="shared" si="535"/>
        <v>#DIV/0!</v>
      </c>
      <c r="I495" s="102"/>
      <c r="J495" s="103"/>
      <c r="K495" s="102"/>
      <c r="L495" s="100"/>
      <c r="M495" s="102"/>
      <c r="N495" s="100"/>
      <c r="O495" s="256">
        <v>3</v>
      </c>
      <c r="P495" s="293"/>
      <c r="Q495" s="18"/>
      <c r="R495" s="92"/>
      <c r="S495" s="18"/>
      <c r="T495" s="102"/>
      <c r="U495" s="100"/>
      <c r="V495" s="102"/>
      <c r="W495" s="100"/>
      <c r="X495" s="256">
        <v>3</v>
      </c>
      <c r="Y495" s="328"/>
      <c r="Z495" s="18"/>
      <c r="AA495" s="14"/>
      <c r="AB495" s="18"/>
    </row>
    <row r="496" spans="1:28" ht="63">
      <c r="A496" s="8" t="s">
        <v>43</v>
      </c>
      <c r="B496" s="22" t="s">
        <v>316</v>
      </c>
      <c r="C496" s="17"/>
      <c r="D496" s="18"/>
      <c r="E496" s="19"/>
      <c r="F496" s="18"/>
      <c r="G496" s="8" t="e">
        <f t="shared" si="535"/>
        <v>#DIV/0!</v>
      </c>
      <c r="H496" s="18" t="e">
        <f t="shared" si="535"/>
        <v>#DIV/0!</v>
      </c>
      <c r="I496" s="22"/>
      <c r="J496" s="23"/>
      <c r="K496" s="22"/>
      <c r="L496" s="18"/>
      <c r="M496" s="22"/>
      <c r="N496" s="18"/>
      <c r="O496" s="21">
        <v>2.88</v>
      </c>
      <c r="P496" s="92"/>
      <c r="Q496" s="18"/>
      <c r="R496" s="92"/>
      <c r="S496" s="18"/>
      <c r="T496" s="22"/>
      <c r="U496" s="18"/>
      <c r="V496" s="22"/>
      <c r="W496" s="18"/>
      <c r="X496" s="21">
        <v>2.88</v>
      </c>
      <c r="Y496" s="14"/>
      <c r="Z496" s="18"/>
      <c r="AA496" s="14"/>
      <c r="AB496" s="18"/>
    </row>
    <row r="497" spans="1:28" ht="31.5">
      <c r="A497" s="8" t="s">
        <v>45</v>
      </c>
      <c r="B497" s="22" t="s">
        <v>317</v>
      </c>
      <c r="C497" s="17"/>
      <c r="D497" s="18"/>
      <c r="E497" s="19"/>
      <c r="F497" s="18"/>
      <c r="G497" s="8" t="e">
        <f t="shared" si="535"/>
        <v>#DIV/0!</v>
      </c>
      <c r="H497" s="18" t="e">
        <f t="shared" si="535"/>
        <v>#DIV/0!</v>
      </c>
      <c r="I497" s="22"/>
      <c r="J497" s="23"/>
      <c r="K497" s="22"/>
      <c r="L497" s="18"/>
      <c r="M497" s="22"/>
      <c r="N497" s="18"/>
      <c r="O497" s="21">
        <v>1.5</v>
      </c>
      <c r="P497" s="92"/>
      <c r="Q497" s="18"/>
      <c r="R497" s="92"/>
      <c r="S497" s="18"/>
      <c r="T497" s="22"/>
      <c r="U497" s="18"/>
      <c r="V497" s="22"/>
      <c r="W497" s="18"/>
      <c r="X497" s="21">
        <v>1.5</v>
      </c>
      <c r="Y497" s="14"/>
      <c r="Z497" s="18"/>
      <c r="AA497" s="14"/>
      <c r="AB497" s="18"/>
    </row>
    <row r="498" spans="1:28" ht="31.5">
      <c r="A498" s="8" t="s">
        <v>47</v>
      </c>
      <c r="B498" s="22" t="s">
        <v>318</v>
      </c>
      <c r="C498" s="17"/>
      <c r="D498" s="18"/>
      <c r="E498" s="19"/>
      <c r="F498" s="18"/>
      <c r="G498" s="8" t="e">
        <f t="shared" si="535"/>
        <v>#DIV/0!</v>
      </c>
      <c r="H498" s="18" t="e">
        <f t="shared" si="535"/>
        <v>#DIV/0!</v>
      </c>
      <c r="I498" s="22"/>
      <c r="J498" s="23"/>
      <c r="K498" s="22"/>
      <c r="L498" s="18"/>
      <c r="M498" s="22"/>
      <c r="N498" s="18"/>
      <c r="O498" s="21">
        <v>1.2</v>
      </c>
      <c r="P498" s="92"/>
      <c r="Q498" s="18"/>
      <c r="R498" s="92"/>
      <c r="S498" s="18"/>
      <c r="T498" s="22"/>
      <c r="U498" s="18"/>
      <c r="V498" s="22"/>
      <c r="W498" s="18"/>
      <c r="X498" s="21">
        <v>1.2</v>
      </c>
      <c r="Y498" s="14"/>
      <c r="Z498" s="18"/>
      <c r="AA498" s="14"/>
      <c r="AB498" s="18"/>
    </row>
    <row r="499" spans="1:28" ht="47.25">
      <c r="A499" s="8" t="s">
        <v>49</v>
      </c>
      <c r="B499" s="22" t="s">
        <v>319</v>
      </c>
      <c r="C499" s="17"/>
      <c r="D499" s="18"/>
      <c r="E499" s="19"/>
      <c r="F499" s="18"/>
      <c r="G499" s="8" t="e">
        <f t="shared" si="535"/>
        <v>#DIV/0!</v>
      </c>
      <c r="H499" s="18" t="e">
        <f t="shared" si="535"/>
        <v>#DIV/0!</v>
      </c>
      <c r="I499" s="22"/>
      <c r="J499" s="23"/>
      <c r="K499" s="22"/>
      <c r="L499" s="18"/>
      <c r="M499" s="22"/>
      <c r="N499" s="18"/>
      <c r="O499" s="21">
        <v>1.2</v>
      </c>
      <c r="P499" s="92"/>
      <c r="Q499" s="18"/>
      <c r="R499" s="92"/>
      <c r="S499" s="18"/>
      <c r="T499" s="22"/>
      <c r="U499" s="18"/>
      <c r="V499" s="22"/>
      <c r="W499" s="18"/>
      <c r="X499" s="21">
        <v>1.2</v>
      </c>
      <c r="Y499" s="14"/>
      <c r="Z499" s="18"/>
      <c r="AA499" s="14"/>
      <c r="AB499" s="18"/>
    </row>
    <row r="500" spans="1:28" ht="47.25">
      <c r="A500" s="8" t="s">
        <v>51</v>
      </c>
      <c r="B500" s="22" t="s">
        <v>320</v>
      </c>
      <c r="C500" s="17"/>
      <c r="D500" s="18"/>
      <c r="E500" s="19"/>
      <c r="F500" s="18"/>
      <c r="G500" s="8" t="e">
        <f t="shared" si="535"/>
        <v>#DIV/0!</v>
      </c>
      <c r="H500" s="18" t="e">
        <f t="shared" si="535"/>
        <v>#DIV/0!</v>
      </c>
      <c r="I500" s="22"/>
      <c r="J500" s="23"/>
      <c r="K500" s="22"/>
      <c r="L500" s="18"/>
      <c r="M500" s="22"/>
      <c r="N500" s="18"/>
      <c r="O500" s="21">
        <v>1.8</v>
      </c>
      <c r="P500" s="92"/>
      <c r="Q500" s="18"/>
      <c r="R500" s="92"/>
      <c r="S500" s="18"/>
      <c r="T500" s="22"/>
      <c r="U500" s="18"/>
      <c r="V500" s="22"/>
      <c r="W500" s="18"/>
      <c r="X500" s="21">
        <v>1.8</v>
      </c>
      <c r="Y500" s="14"/>
      <c r="Z500" s="18"/>
      <c r="AA500" s="14"/>
      <c r="AB500" s="18"/>
    </row>
    <row r="501" spans="1:28" ht="31.5">
      <c r="A501" s="206">
        <f>+A494+0.01</f>
        <v>26.600000000000019</v>
      </c>
      <c r="B501" s="22" t="s">
        <v>321</v>
      </c>
      <c r="C501" s="17"/>
      <c r="D501" s="18"/>
      <c r="E501" s="19"/>
      <c r="F501" s="18"/>
      <c r="G501" s="8" t="e">
        <f t="shared" si="535"/>
        <v>#DIV/0!</v>
      </c>
      <c r="H501" s="18" t="e">
        <f t="shared" si="535"/>
        <v>#DIV/0!</v>
      </c>
      <c r="I501" s="22"/>
      <c r="J501" s="23"/>
      <c r="K501" s="22"/>
      <c r="L501" s="18"/>
      <c r="M501" s="22"/>
      <c r="N501" s="18"/>
      <c r="O501" s="21">
        <v>0.5</v>
      </c>
      <c r="P501" s="92"/>
      <c r="Q501" s="18"/>
      <c r="R501" s="92"/>
      <c r="S501" s="18"/>
      <c r="T501" s="22"/>
      <c r="U501" s="18"/>
      <c r="V501" s="22"/>
      <c r="W501" s="18"/>
      <c r="X501" s="21">
        <v>0.5</v>
      </c>
      <c r="Y501" s="14"/>
      <c r="Z501" s="18"/>
      <c r="AA501" s="14"/>
      <c r="AB501" s="18"/>
    </row>
    <row r="502" spans="1:28" ht="31.5">
      <c r="A502" s="206">
        <f t="shared" ref="A502:A510" si="536">+A501+0.01</f>
        <v>26.610000000000021</v>
      </c>
      <c r="B502" s="22" t="s">
        <v>322</v>
      </c>
      <c r="C502" s="17"/>
      <c r="D502" s="18"/>
      <c r="E502" s="19"/>
      <c r="F502" s="18"/>
      <c r="G502" s="8" t="e">
        <f t="shared" si="535"/>
        <v>#DIV/0!</v>
      </c>
      <c r="H502" s="18" t="e">
        <f t="shared" si="535"/>
        <v>#DIV/0!</v>
      </c>
      <c r="I502" s="22"/>
      <c r="J502" s="23"/>
      <c r="K502" s="22"/>
      <c r="L502" s="18"/>
      <c r="M502" s="22"/>
      <c r="N502" s="18"/>
      <c r="O502" s="21">
        <v>0.5</v>
      </c>
      <c r="P502" s="92"/>
      <c r="Q502" s="18"/>
      <c r="R502" s="92"/>
      <c r="S502" s="18"/>
      <c r="T502" s="22"/>
      <c r="U502" s="18"/>
      <c r="V502" s="22"/>
      <c r="W502" s="18"/>
      <c r="X502" s="21">
        <v>0.5</v>
      </c>
      <c r="Y502" s="14"/>
      <c r="Z502" s="18"/>
      <c r="AA502" s="14"/>
      <c r="AB502" s="18"/>
    </row>
    <row r="503" spans="1:28" ht="31.5">
      <c r="A503" s="206">
        <f t="shared" si="536"/>
        <v>26.620000000000022</v>
      </c>
      <c r="B503" s="22" t="s">
        <v>86</v>
      </c>
      <c r="C503" s="17"/>
      <c r="D503" s="18"/>
      <c r="E503" s="19"/>
      <c r="F503" s="18"/>
      <c r="G503" s="8" t="e">
        <f t="shared" si="535"/>
        <v>#DIV/0!</v>
      </c>
      <c r="H503" s="18" t="e">
        <f t="shared" si="535"/>
        <v>#DIV/0!</v>
      </c>
      <c r="I503" s="22"/>
      <c r="J503" s="23"/>
      <c r="K503" s="22"/>
      <c r="L503" s="18"/>
      <c r="M503" s="22"/>
      <c r="N503" s="18"/>
      <c r="O503" s="21">
        <v>0.625</v>
      </c>
      <c r="P503" s="92"/>
      <c r="Q503" s="18"/>
      <c r="R503" s="92"/>
      <c r="S503" s="18"/>
      <c r="T503" s="22"/>
      <c r="U503" s="18"/>
      <c r="V503" s="22"/>
      <c r="W503" s="18"/>
      <c r="X503" s="21">
        <v>0.625</v>
      </c>
      <c r="Y503" s="14"/>
      <c r="Z503" s="18"/>
      <c r="AA503" s="14"/>
      <c r="AB503" s="18"/>
    </row>
    <row r="504" spans="1:28" ht="31.5">
      <c r="A504" s="206">
        <f t="shared" si="536"/>
        <v>26.630000000000024</v>
      </c>
      <c r="B504" s="22" t="s">
        <v>323</v>
      </c>
      <c r="C504" s="17"/>
      <c r="D504" s="18"/>
      <c r="E504" s="19"/>
      <c r="F504" s="18"/>
      <c r="G504" s="8" t="e">
        <f t="shared" si="535"/>
        <v>#DIV/0!</v>
      </c>
      <c r="H504" s="18" t="e">
        <f t="shared" si="535"/>
        <v>#DIV/0!</v>
      </c>
      <c r="I504" s="22"/>
      <c r="J504" s="23"/>
      <c r="K504" s="22"/>
      <c r="L504" s="18"/>
      <c r="M504" s="22"/>
      <c r="N504" s="18"/>
      <c r="O504" s="21">
        <v>0.375</v>
      </c>
      <c r="P504" s="92"/>
      <c r="Q504" s="18"/>
      <c r="R504" s="92"/>
      <c r="S504" s="18"/>
      <c r="T504" s="22"/>
      <c r="U504" s="18"/>
      <c r="V504" s="22"/>
      <c r="W504" s="18"/>
      <c r="X504" s="21">
        <v>0.375</v>
      </c>
      <c r="Y504" s="14"/>
      <c r="Z504" s="18"/>
      <c r="AA504" s="14"/>
      <c r="AB504" s="18"/>
    </row>
    <row r="505" spans="1:28" ht="31.5">
      <c r="A505" s="206">
        <f t="shared" si="536"/>
        <v>26.640000000000025</v>
      </c>
      <c r="B505" s="22" t="s">
        <v>324</v>
      </c>
      <c r="C505" s="17"/>
      <c r="D505" s="18"/>
      <c r="E505" s="19"/>
      <c r="F505" s="18"/>
      <c r="G505" s="8" t="e">
        <f t="shared" si="535"/>
        <v>#DIV/0!</v>
      </c>
      <c r="H505" s="18" t="e">
        <f t="shared" si="535"/>
        <v>#DIV/0!</v>
      </c>
      <c r="I505" s="22"/>
      <c r="J505" s="23"/>
      <c r="K505" s="22"/>
      <c r="L505" s="18"/>
      <c r="M505" s="22"/>
      <c r="N505" s="18"/>
      <c r="O505" s="21">
        <v>0.375</v>
      </c>
      <c r="P505" s="92"/>
      <c r="Q505" s="18"/>
      <c r="R505" s="92"/>
      <c r="S505" s="18"/>
      <c r="T505" s="22"/>
      <c r="U505" s="18"/>
      <c r="V505" s="22"/>
      <c r="W505" s="18"/>
      <c r="X505" s="21">
        <v>0.375</v>
      </c>
      <c r="Y505" s="14"/>
      <c r="Z505" s="18"/>
      <c r="AA505" s="14"/>
      <c r="AB505" s="18"/>
    </row>
    <row r="506" spans="1:28" ht="31.5">
      <c r="A506" s="206">
        <f t="shared" si="536"/>
        <v>26.650000000000027</v>
      </c>
      <c r="B506" s="22" t="s">
        <v>325</v>
      </c>
      <c r="C506" s="17"/>
      <c r="D506" s="18"/>
      <c r="E506" s="19"/>
      <c r="F506" s="18"/>
      <c r="G506" s="8" t="e">
        <f t="shared" si="535"/>
        <v>#DIV/0!</v>
      </c>
      <c r="H506" s="18" t="e">
        <f t="shared" si="535"/>
        <v>#DIV/0!</v>
      </c>
      <c r="I506" s="22"/>
      <c r="J506" s="23"/>
      <c r="K506" s="22"/>
      <c r="L506" s="18"/>
      <c r="M506" s="22"/>
      <c r="N506" s="18"/>
      <c r="O506" s="21">
        <v>0.15</v>
      </c>
      <c r="P506" s="92"/>
      <c r="Q506" s="18"/>
      <c r="R506" s="92"/>
      <c r="S506" s="18"/>
      <c r="T506" s="22"/>
      <c r="U506" s="18"/>
      <c r="V506" s="22"/>
      <c r="W506" s="18"/>
      <c r="X506" s="21">
        <v>0.15</v>
      </c>
      <c r="Y506" s="14"/>
      <c r="Z506" s="18"/>
      <c r="AA506" s="14"/>
      <c r="AB506" s="18"/>
    </row>
    <row r="507" spans="1:28" ht="31.5">
      <c r="A507" s="206">
        <f t="shared" si="536"/>
        <v>26.660000000000029</v>
      </c>
      <c r="B507" s="22" t="s">
        <v>326</v>
      </c>
      <c r="C507" s="17"/>
      <c r="D507" s="18"/>
      <c r="E507" s="19"/>
      <c r="F507" s="18"/>
      <c r="G507" s="8" t="e">
        <f t="shared" si="535"/>
        <v>#DIV/0!</v>
      </c>
      <c r="H507" s="18" t="e">
        <f t="shared" si="535"/>
        <v>#DIV/0!</v>
      </c>
      <c r="I507" s="22"/>
      <c r="J507" s="23"/>
      <c r="K507" s="22"/>
      <c r="L507" s="18"/>
      <c r="M507" s="22"/>
      <c r="N507" s="18"/>
      <c r="O507" s="21">
        <v>0.15</v>
      </c>
      <c r="P507" s="92"/>
      <c r="Q507" s="18"/>
      <c r="R507" s="92"/>
      <c r="S507" s="18"/>
      <c r="T507" s="22"/>
      <c r="U507" s="18"/>
      <c r="V507" s="22"/>
      <c r="W507" s="18"/>
      <c r="X507" s="21">
        <v>0.15</v>
      </c>
      <c r="Y507" s="14"/>
      <c r="Z507" s="18"/>
      <c r="AA507" s="14"/>
      <c r="AB507" s="18"/>
    </row>
    <row r="508" spans="1:28" ht="31.5">
      <c r="A508" s="206">
        <f t="shared" si="536"/>
        <v>26.67000000000003</v>
      </c>
      <c r="B508" s="22" t="s">
        <v>327</v>
      </c>
      <c r="C508" s="17"/>
      <c r="D508" s="18"/>
      <c r="E508" s="19"/>
      <c r="F508" s="18"/>
      <c r="G508" s="8" t="e">
        <f t="shared" si="535"/>
        <v>#DIV/0!</v>
      </c>
      <c r="H508" s="18" t="e">
        <f t="shared" si="535"/>
        <v>#DIV/0!</v>
      </c>
      <c r="I508" s="22"/>
      <c r="J508" s="23"/>
      <c r="K508" s="22"/>
      <c r="L508" s="18"/>
      <c r="M508" s="22"/>
      <c r="N508" s="18"/>
      <c r="O508" s="21"/>
      <c r="P508" s="92"/>
      <c r="Q508" s="18"/>
      <c r="R508" s="92"/>
      <c r="S508" s="18"/>
      <c r="T508" s="22"/>
      <c r="U508" s="18"/>
      <c r="V508" s="22"/>
      <c r="W508" s="18"/>
      <c r="X508" s="21"/>
      <c r="Y508" s="14"/>
      <c r="Z508" s="18"/>
      <c r="AA508" s="14"/>
      <c r="AB508" s="18"/>
    </row>
    <row r="509" spans="1:28" ht="31.5">
      <c r="A509" s="206">
        <f t="shared" si="536"/>
        <v>26.680000000000032</v>
      </c>
      <c r="B509" s="22" t="s">
        <v>328</v>
      </c>
      <c r="C509" s="17"/>
      <c r="D509" s="18"/>
      <c r="E509" s="19"/>
      <c r="F509" s="18"/>
      <c r="G509" s="8" t="e">
        <f t="shared" si="535"/>
        <v>#DIV/0!</v>
      </c>
      <c r="H509" s="18" t="e">
        <f t="shared" si="535"/>
        <v>#DIV/0!</v>
      </c>
      <c r="I509" s="22"/>
      <c r="J509" s="23"/>
      <c r="K509" s="22"/>
      <c r="L509" s="18"/>
      <c r="M509" s="22"/>
      <c r="N509" s="18"/>
      <c r="O509" s="21">
        <v>0.25</v>
      </c>
      <c r="P509" s="92"/>
      <c r="Q509" s="18"/>
      <c r="R509" s="92"/>
      <c r="S509" s="18"/>
      <c r="T509" s="22"/>
      <c r="U509" s="18"/>
      <c r="V509" s="22"/>
      <c r="W509" s="18"/>
      <c r="X509" s="21">
        <v>0.25</v>
      </c>
      <c r="Y509" s="14"/>
      <c r="Z509" s="18"/>
      <c r="AA509" s="14"/>
      <c r="AB509" s="18"/>
    </row>
    <row r="510" spans="1:28" ht="31.5">
      <c r="A510" s="206">
        <f t="shared" si="536"/>
        <v>26.690000000000033</v>
      </c>
      <c r="B510" s="22" t="s">
        <v>329</v>
      </c>
      <c r="C510" s="17"/>
      <c r="D510" s="18"/>
      <c r="E510" s="19"/>
      <c r="F510" s="18"/>
      <c r="G510" s="8" t="e">
        <f t="shared" si="535"/>
        <v>#DIV/0!</v>
      </c>
      <c r="H510" s="18" t="e">
        <f t="shared" si="535"/>
        <v>#DIV/0!</v>
      </c>
      <c r="I510" s="22"/>
      <c r="J510" s="23"/>
      <c r="K510" s="22"/>
      <c r="L510" s="18"/>
      <c r="M510" s="22"/>
      <c r="N510" s="18"/>
      <c r="O510" s="21">
        <v>0.1</v>
      </c>
      <c r="P510" s="92"/>
      <c r="Q510" s="18"/>
      <c r="R510" s="92"/>
      <c r="S510" s="18"/>
      <c r="T510" s="22"/>
      <c r="U510" s="18"/>
      <c r="V510" s="22"/>
      <c r="W510" s="18"/>
      <c r="X510" s="21">
        <v>0.1</v>
      </c>
      <c r="Y510" s="14"/>
      <c r="Z510" s="18"/>
      <c r="AA510" s="14"/>
      <c r="AB510" s="18"/>
    </row>
    <row r="511" spans="1:28" s="50" customFormat="1">
      <c r="A511" s="46"/>
      <c r="B511" s="86" t="s">
        <v>330</v>
      </c>
      <c r="C511" s="83"/>
      <c r="D511" s="84"/>
      <c r="E511" s="83"/>
      <c r="F511" s="84"/>
      <c r="G511" s="86"/>
      <c r="H511" s="86"/>
      <c r="I511" s="83"/>
      <c r="J511" s="83"/>
      <c r="K511" s="83"/>
      <c r="L511" s="83"/>
      <c r="M511" s="85">
        <f>SUM(M491:M510)</f>
        <v>0</v>
      </c>
      <c r="N511" s="84">
        <f>SUM(N491:N510)</f>
        <v>0</v>
      </c>
      <c r="O511" s="88"/>
      <c r="P511" s="276"/>
      <c r="Q511" s="84"/>
      <c r="R511" s="276"/>
      <c r="S511" s="84"/>
      <c r="T511" s="83"/>
      <c r="U511" s="83"/>
      <c r="V511" s="85">
        <f>SUM(V491:V510)</f>
        <v>0</v>
      </c>
      <c r="W511" s="84">
        <f>SUM(W491:W510)</f>
        <v>0</v>
      </c>
      <c r="X511" s="88"/>
      <c r="Y511" s="276"/>
      <c r="Z511" s="84"/>
      <c r="AA511" s="276"/>
      <c r="AB511" s="84"/>
    </row>
    <row r="512" spans="1:28" s="50" customFormat="1" ht="31.5">
      <c r="A512" s="46"/>
      <c r="B512" s="86" t="s">
        <v>331</v>
      </c>
      <c r="C512" s="83"/>
      <c r="D512" s="84"/>
      <c r="E512" s="83"/>
      <c r="F512" s="84"/>
      <c r="G512" s="86"/>
      <c r="H512" s="86"/>
      <c r="I512" s="83"/>
      <c r="J512" s="83"/>
      <c r="K512" s="83"/>
      <c r="L512" s="83"/>
      <c r="M512" s="85">
        <f>M489+M511</f>
        <v>0</v>
      </c>
      <c r="N512" s="84">
        <f>N489+N511</f>
        <v>0</v>
      </c>
      <c r="O512" s="88"/>
      <c r="P512" s="276"/>
      <c r="Q512" s="84"/>
      <c r="R512" s="276"/>
      <c r="S512" s="84"/>
      <c r="T512" s="83"/>
      <c r="U512" s="83"/>
      <c r="V512" s="85">
        <f>V489+V511</f>
        <v>0</v>
      </c>
      <c r="W512" s="84">
        <f>W489+W511</f>
        <v>0</v>
      </c>
      <c r="X512" s="88"/>
      <c r="Y512" s="276"/>
      <c r="Z512" s="84"/>
      <c r="AA512" s="276"/>
      <c r="AB512" s="84"/>
    </row>
    <row r="513" spans="1:28">
      <c r="A513" s="8"/>
      <c r="B513" s="64" t="s">
        <v>332</v>
      </c>
      <c r="C513" s="228">
        <f>C512+C511</f>
        <v>0</v>
      </c>
      <c r="D513" s="11">
        <f t="shared" ref="D513:F513" si="537">D512+D511</f>
        <v>0</v>
      </c>
      <c r="E513" s="228">
        <f t="shared" si="537"/>
        <v>0</v>
      </c>
      <c r="F513" s="11">
        <f t="shared" si="537"/>
        <v>0</v>
      </c>
      <c r="G513" s="64"/>
      <c r="H513" s="64"/>
      <c r="I513" s="228">
        <f t="shared" ref="I513" si="538">I512+I511</f>
        <v>0</v>
      </c>
      <c r="J513" s="228">
        <f t="shared" ref="J513" si="539">J512+J511</f>
        <v>0</v>
      </c>
      <c r="K513" s="228">
        <f t="shared" ref="K513" si="540">K512+K511</f>
        <v>0</v>
      </c>
      <c r="L513" s="228">
        <f t="shared" ref="L513" si="541">L512+L511</f>
        <v>0</v>
      </c>
      <c r="M513" s="229">
        <f>M416+M453+M489</f>
        <v>0</v>
      </c>
      <c r="N513" s="65">
        <f>N416+N453+N489</f>
        <v>0</v>
      </c>
      <c r="O513" s="13"/>
      <c r="P513" s="199">
        <f t="shared" ref="P513" si="542">P512+P511</f>
        <v>0</v>
      </c>
      <c r="Q513" s="11">
        <f t="shared" ref="Q513" si="543">Q512+Q511</f>
        <v>0</v>
      </c>
      <c r="R513" s="199">
        <f t="shared" ref="R513" si="544">R512+R511</f>
        <v>0</v>
      </c>
      <c r="S513" s="11">
        <f t="shared" ref="S513:U513" si="545">S512+S511</f>
        <v>0</v>
      </c>
      <c r="T513" s="228">
        <f t="shared" si="545"/>
        <v>0</v>
      </c>
      <c r="U513" s="228">
        <f t="shared" si="545"/>
        <v>0</v>
      </c>
      <c r="V513" s="315">
        <f>V416+V453+V489</f>
        <v>0</v>
      </c>
      <c r="W513" s="65">
        <f>W416+W453+W489</f>
        <v>0</v>
      </c>
      <c r="X513" s="13"/>
      <c r="Y513" s="199">
        <f t="shared" ref="Y513:AB513" si="546">Y512+Y511</f>
        <v>0</v>
      </c>
      <c r="Z513" s="11">
        <f t="shared" si="546"/>
        <v>0</v>
      </c>
      <c r="AA513" s="199">
        <f t="shared" si="546"/>
        <v>0</v>
      </c>
      <c r="AB513" s="11">
        <f t="shared" si="546"/>
        <v>0</v>
      </c>
    </row>
    <row r="514" spans="1:28">
      <c r="A514" s="8"/>
      <c r="B514" s="64" t="s">
        <v>333</v>
      </c>
      <c r="C514" s="228">
        <f>C440</f>
        <v>0</v>
      </c>
      <c r="D514" s="11">
        <f>D441</f>
        <v>475.74000000000018</v>
      </c>
      <c r="E514" s="228">
        <f t="shared" ref="E514" si="547">E440</f>
        <v>0</v>
      </c>
      <c r="F514" s="11">
        <f>F441</f>
        <v>475.74000000000018</v>
      </c>
      <c r="G514" s="64"/>
      <c r="H514" s="64"/>
      <c r="I514" s="228">
        <f t="shared" ref="I514" si="548">I440</f>
        <v>0</v>
      </c>
      <c r="J514" s="11">
        <f>J441</f>
        <v>0</v>
      </c>
      <c r="K514" s="228">
        <f t="shared" ref="K514" si="549">K440</f>
        <v>0</v>
      </c>
      <c r="L514" s="11">
        <f>L441</f>
        <v>0</v>
      </c>
      <c r="M514" s="229">
        <f t="shared" ref="M514:N515" si="550">M440+M476+M511</f>
        <v>0</v>
      </c>
      <c r="N514" s="65">
        <f t="shared" si="550"/>
        <v>0</v>
      </c>
      <c r="O514" s="13"/>
      <c r="P514" s="199">
        <f t="shared" ref="P514:U514" si="551">P440</f>
        <v>0</v>
      </c>
      <c r="Q514" s="11">
        <f>Q441</f>
        <v>2200.69</v>
      </c>
      <c r="R514" s="199">
        <f>R422</f>
        <v>14</v>
      </c>
      <c r="S514" s="11">
        <f>S441</f>
        <v>2200.69</v>
      </c>
      <c r="T514" s="228">
        <f t="shared" si="551"/>
        <v>0</v>
      </c>
      <c r="U514" s="11">
        <f t="shared" si="551"/>
        <v>0</v>
      </c>
      <c r="V514" s="315">
        <f t="shared" ref="V514:W514" si="552">V440+V476+V511</f>
        <v>0</v>
      </c>
      <c r="W514" s="65">
        <f t="shared" si="552"/>
        <v>0</v>
      </c>
      <c r="X514" s="13"/>
      <c r="Y514" s="199">
        <f t="shared" ref="Y514" si="553">Y440</f>
        <v>1510</v>
      </c>
      <c r="Z514" s="11">
        <f>Z441</f>
        <v>1287.9050000000002</v>
      </c>
      <c r="AA514" s="199">
        <f>AA422</f>
        <v>14</v>
      </c>
      <c r="AB514" s="11">
        <f>AB441</f>
        <v>1287.9050000000002</v>
      </c>
    </row>
    <row r="515" spans="1:28" ht="31.5">
      <c r="A515" s="8"/>
      <c r="B515" s="64" t="s">
        <v>334</v>
      </c>
      <c r="C515" s="228">
        <f>C514</f>
        <v>0</v>
      </c>
      <c r="D515" s="11">
        <f>D514</f>
        <v>475.74000000000018</v>
      </c>
      <c r="E515" s="228">
        <f t="shared" ref="E515" si="554">E514</f>
        <v>0</v>
      </c>
      <c r="F515" s="11">
        <f>F514</f>
        <v>475.74000000000018</v>
      </c>
      <c r="G515" s="64"/>
      <c r="H515" s="64"/>
      <c r="I515" s="228">
        <f t="shared" ref="I515" si="555">I514</f>
        <v>0</v>
      </c>
      <c r="J515" s="11">
        <f>J514</f>
        <v>0</v>
      </c>
      <c r="K515" s="228">
        <f t="shared" ref="K515" si="556">K514</f>
        <v>0</v>
      </c>
      <c r="L515" s="11">
        <f>L514</f>
        <v>0</v>
      </c>
      <c r="M515" s="229">
        <f t="shared" si="550"/>
        <v>0</v>
      </c>
      <c r="N515" s="65">
        <f t="shared" si="550"/>
        <v>0</v>
      </c>
      <c r="O515" s="13"/>
      <c r="P515" s="199">
        <f t="shared" ref="P515" si="557">P514</f>
        <v>0</v>
      </c>
      <c r="Q515" s="11">
        <f>Q514</f>
        <v>2200.69</v>
      </c>
      <c r="R515" s="199">
        <f t="shared" ref="R515:U515" si="558">R514</f>
        <v>14</v>
      </c>
      <c r="S515" s="11">
        <f>S514</f>
        <v>2200.69</v>
      </c>
      <c r="T515" s="228">
        <f t="shared" si="558"/>
        <v>0</v>
      </c>
      <c r="U515" s="11">
        <f t="shared" si="558"/>
        <v>0</v>
      </c>
      <c r="V515" s="315">
        <f t="shared" ref="V515:W515" si="559">V441+V477+V512</f>
        <v>0</v>
      </c>
      <c r="W515" s="65">
        <f t="shared" si="559"/>
        <v>0</v>
      </c>
      <c r="X515" s="13"/>
      <c r="Y515" s="199">
        <f t="shared" ref="Y515:AA515" si="560">Y514</f>
        <v>1510</v>
      </c>
      <c r="Z515" s="11">
        <f>Z514</f>
        <v>1287.9050000000002</v>
      </c>
      <c r="AA515" s="199">
        <f t="shared" si="560"/>
        <v>14</v>
      </c>
      <c r="AB515" s="11">
        <f>AB514</f>
        <v>1287.9050000000002</v>
      </c>
    </row>
    <row r="516" spans="1:28">
      <c r="A516" s="8"/>
      <c r="B516" s="64" t="s">
        <v>335</v>
      </c>
      <c r="C516" s="228">
        <f>C515+C403</f>
        <v>0</v>
      </c>
      <c r="D516" s="11">
        <f>D403+D515</f>
        <v>7351.8613000000005</v>
      </c>
      <c r="E516" s="228">
        <f t="shared" ref="E516" si="561">E515+E403</f>
        <v>0</v>
      </c>
      <c r="F516" s="11">
        <f>F403+F515</f>
        <v>6455.5891999999994</v>
      </c>
      <c r="G516" s="64"/>
      <c r="H516" s="64"/>
      <c r="I516" s="228">
        <f t="shared" ref="I516" si="562">I515+I403</f>
        <v>0</v>
      </c>
      <c r="J516" s="11">
        <f>J403+J515</f>
        <v>0</v>
      </c>
      <c r="K516" s="228">
        <f t="shared" ref="K516" si="563">K515+K403</f>
        <v>0</v>
      </c>
      <c r="L516" s="11">
        <f>L403+L515</f>
        <v>450.77000000000004</v>
      </c>
      <c r="M516" s="199">
        <f>M403+M515</f>
        <v>0</v>
      </c>
      <c r="N516" s="11">
        <f>N403+N515</f>
        <v>0</v>
      </c>
      <c r="O516" s="13"/>
      <c r="P516" s="199">
        <f t="shared" ref="P516" si="564">P515+P403</f>
        <v>0</v>
      </c>
      <c r="Q516" s="11">
        <f>Q403+Q515</f>
        <v>10285.616318287501</v>
      </c>
      <c r="R516" s="199">
        <f t="shared" ref="R516:T516" si="565">R515+R403</f>
        <v>14</v>
      </c>
      <c r="S516" s="11">
        <f>S403+S515</f>
        <v>10736.386318287501</v>
      </c>
      <c r="T516" s="228">
        <f t="shared" si="565"/>
        <v>0</v>
      </c>
      <c r="U516" s="11">
        <f>U403+U515</f>
        <v>450.77000000000004</v>
      </c>
      <c r="V516" s="199">
        <f>V403+V515</f>
        <v>0</v>
      </c>
      <c r="W516" s="11">
        <f>W403+W515</f>
        <v>0</v>
      </c>
      <c r="X516" s="13"/>
      <c r="Y516" s="199">
        <f t="shared" ref="Y516:AA516" si="566">Y515+Y403</f>
        <v>1510</v>
      </c>
      <c r="Z516" s="11">
        <f>Z403+Z515</f>
        <v>8462.0341000000008</v>
      </c>
      <c r="AA516" s="199">
        <f t="shared" si="566"/>
        <v>14</v>
      </c>
      <c r="AB516" s="11">
        <f>AB403+AB515</f>
        <v>8912.8040999999994</v>
      </c>
    </row>
    <row r="517" spans="1:28">
      <c r="O517" s="261"/>
      <c r="X517" s="261"/>
    </row>
  </sheetData>
  <mergeCells count="16">
    <mergeCell ref="X2:Z2"/>
    <mergeCell ref="AA2:AB2"/>
    <mergeCell ref="R2:S2"/>
    <mergeCell ref="A1:A3"/>
    <mergeCell ref="B1:B3"/>
    <mergeCell ref="C1:J1"/>
    <mergeCell ref="K1:S1"/>
    <mergeCell ref="C2:D2"/>
    <mergeCell ref="E2:H2"/>
    <mergeCell ref="I2:J2"/>
    <mergeCell ref="K2:L2"/>
    <mergeCell ref="M2:N2"/>
    <mergeCell ref="O2:Q2"/>
    <mergeCell ref="T1:AB1"/>
    <mergeCell ref="T2:U2"/>
    <mergeCell ref="V2:W2"/>
  </mergeCells>
  <printOptions horizontalCentered="1"/>
  <pageMargins left="7.8740157480315001E-2" right="0.15748031496063" top="0.74803149606299202" bottom="0.55118110236220497" header="0.35433070866141703" footer="0.196850393700787"/>
  <pageSetup paperSize="9" scale="60" firstPageNumber="503" orientation="landscape" useFirstPageNumber="1" r:id="rId1"/>
  <headerFooter>
    <oddHeader>&amp;L&amp;"-,Bold"&amp;18Name of District: Bhadradri&amp;C&amp;"-,Bold"&amp;18Costing Sheets for AWP&amp;&amp;B 2017-18 - SSA-RTE&amp;R&amp;"-,Bold"&amp;20Annexure-XII(Rs. in lakh)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64</vt:i4>
      </vt:variant>
    </vt:vector>
  </HeadingPairs>
  <TitlesOfParts>
    <vt:vector size="96" baseType="lpstr">
      <vt:lpstr>adilabad</vt:lpstr>
      <vt:lpstr>komarambheem</vt:lpstr>
      <vt:lpstr>mancherial</vt:lpstr>
      <vt:lpstr>nirmal</vt:lpstr>
      <vt:lpstr>nizamabad</vt:lpstr>
      <vt:lpstr>Jagtial</vt:lpstr>
      <vt:lpstr>peddapalli</vt:lpstr>
      <vt:lpstr>Jayashankar</vt:lpstr>
      <vt:lpstr>bhadradri</vt:lpstr>
      <vt:lpstr>mahabubabad</vt:lpstr>
      <vt:lpstr>warangalR</vt:lpstr>
      <vt:lpstr>warangalU</vt:lpstr>
      <vt:lpstr>karimnagar</vt:lpstr>
      <vt:lpstr>rajanna</vt:lpstr>
      <vt:lpstr>kamareddy</vt:lpstr>
      <vt:lpstr>sangareddy</vt:lpstr>
      <vt:lpstr>medak</vt:lpstr>
      <vt:lpstr>siddipet</vt:lpstr>
      <vt:lpstr>jangaon</vt:lpstr>
      <vt:lpstr>yadadri</vt:lpstr>
      <vt:lpstr>medchal</vt:lpstr>
      <vt:lpstr>hyd</vt:lpstr>
      <vt:lpstr>rr</vt:lpstr>
      <vt:lpstr>vikarabad</vt:lpstr>
      <vt:lpstr>mahabubnagar</vt:lpstr>
      <vt:lpstr>jogulamba</vt:lpstr>
      <vt:lpstr>wanaparthy</vt:lpstr>
      <vt:lpstr>nagarkurnool</vt:lpstr>
      <vt:lpstr>nalgonda</vt:lpstr>
      <vt:lpstr>suryapet</vt:lpstr>
      <vt:lpstr>khammam</vt:lpstr>
      <vt:lpstr>spo</vt:lpstr>
      <vt:lpstr>adilabad!Print_Area</vt:lpstr>
      <vt:lpstr>bhadradri!Print_Area</vt:lpstr>
      <vt:lpstr>hyd!Print_Area</vt:lpstr>
      <vt:lpstr>Jagtial!Print_Area</vt:lpstr>
      <vt:lpstr>jangaon!Print_Area</vt:lpstr>
      <vt:lpstr>Jayashankar!Print_Area</vt:lpstr>
      <vt:lpstr>jogulamba!Print_Area</vt:lpstr>
      <vt:lpstr>kamareddy!Print_Area</vt:lpstr>
      <vt:lpstr>karimnagar!Print_Area</vt:lpstr>
      <vt:lpstr>khammam!Print_Area</vt:lpstr>
      <vt:lpstr>komarambheem!Print_Area</vt:lpstr>
      <vt:lpstr>mahabubabad!Print_Area</vt:lpstr>
      <vt:lpstr>mahabubnagar!Print_Area</vt:lpstr>
      <vt:lpstr>mancherial!Print_Area</vt:lpstr>
      <vt:lpstr>medak!Print_Area</vt:lpstr>
      <vt:lpstr>medchal!Print_Area</vt:lpstr>
      <vt:lpstr>nagarkurnool!Print_Area</vt:lpstr>
      <vt:lpstr>nalgonda!Print_Area</vt:lpstr>
      <vt:lpstr>nirmal!Print_Area</vt:lpstr>
      <vt:lpstr>nizamabad!Print_Area</vt:lpstr>
      <vt:lpstr>peddapalli!Print_Area</vt:lpstr>
      <vt:lpstr>rajanna!Print_Area</vt:lpstr>
      <vt:lpstr>rr!Print_Area</vt:lpstr>
      <vt:lpstr>sangareddy!Print_Area</vt:lpstr>
      <vt:lpstr>siddipet!Print_Area</vt:lpstr>
      <vt:lpstr>spo!Print_Area</vt:lpstr>
      <vt:lpstr>suryapet!Print_Area</vt:lpstr>
      <vt:lpstr>vikarabad!Print_Area</vt:lpstr>
      <vt:lpstr>wanaparthy!Print_Area</vt:lpstr>
      <vt:lpstr>warangalR!Print_Area</vt:lpstr>
      <vt:lpstr>warangalU!Print_Area</vt:lpstr>
      <vt:lpstr>yadadri!Print_Area</vt:lpstr>
      <vt:lpstr>adilabad!Print_Titles</vt:lpstr>
      <vt:lpstr>bhadradri!Print_Titles</vt:lpstr>
      <vt:lpstr>hyd!Print_Titles</vt:lpstr>
      <vt:lpstr>Jagtial!Print_Titles</vt:lpstr>
      <vt:lpstr>jangaon!Print_Titles</vt:lpstr>
      <vt:lpstr>Jayashankar!Print_Titles</vt:lpstr>
      <vt:lpstr>jogulamba!Print_Titles</vt:lpstr>
      <vt:lpstr>kamareddy!Print_Titles</vt:lpstr>
      <vt:lpstr>karimnagar!Print_Titles</vt:lpstr>
      <vt:lpstr>khammam!Print_Titles</vt:lpstr>
      <vt:lpstr>komarambheem!Print_Titles</vt:lpstr>
      <vt:lpstr>mahabubabad!Print_Titles</vt:lpstr>
      <vt:lpstr>mahabubnagar!Print_Titles</vt:lpstr>
      <vt:lpstr>mancherial!Print_Titles</vt:lpstr>
      <vt:lpstr>medak!Print_Titles</vt:lpstr>
      <vt:lpstr>medchal!Print_Titles</vt:lpstr>
      <vt:lpstr>nagarkurnool!Print_Titles</vt:lpstr>
      <vt:lpstr>nalgonda!Print_Titles</vt:lpstr>
      <vt:lpstr>nirmal!Print_Titles</vt:lpstr>
      <vt:lpstr>nizamabad!Print_Titles</vt:lpstr>
      <vt:lpstr>peddapalli!Print_Titles</vt:lpstr>
      <vt:lpstr>rajanna!Print_Titles</vt:lpstr>
      <vt:lpstr>rr!Print_Titles</vt:lpstr>
      <vt:lpstr>sangareddy!Print_Titles</vt:lpstr>
      <vt:lpstr>siddipet!Print_Titles</vt:lpstr>
      <vt:lpstr>spo!Print_Titles</vt:lpstr>
      <vt:lpstr>suryapet!Print_Titles</vt:lpstr>
      <vt:lpstr>vikarabad!Print_Titles</vt:lpstr>
      <vt:lpstr>wanaparthy!Print_Titles</vt:lpstr>
      <vt:lpstr>warangalR!Print_Titles</vt:lpstr>
      <vt:lpstr>warangalU!Print_Titles</vt:lpstr>
      <vt:lpstr>yadadri!Print_Titles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planning2</dc:creator>
  <cp:lastModifiedBy>rahman</cp:lastModifiedBy>
  <cp:lastPrinted>2017-02-28T14:55:02Z</cp:lastPrinted>
  <dcterms:created xsi:type="dcterms:W3CDTF">2017-02-14T13:13:43Z</dcterms:created>
  <dcterms:modified xsi:type="dcterms:W3CDTF">2017-05-03T10:34:03Z</dcterms:modified>
</cp:coreProperties>
</file>