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80" yWindow="150" windowWidth="9735" windowHeight="8445" tabRatio="772"/>
  </bookViews>
  <sheets>
    <sheet name="Board" sheetId="56" r:id="rId1"/>
    <sheet name="OpenBoard" sheetId="57" r:id="rId2"/>
    <sheet name="Stream-wise" sheetId="64" r:id="rId3"/>
    <sheet name="TS" sheetId="58" r:id="rId4"/>
    <sheet name="Pass%TS" sheetId="59" r:id="rId5"/>
  </sheets>
  <externalReferences>
    <externalReference r:id="rId6"/>
  </externalReferences>
  <definedNames>
    <definedName name="_xlnm.Print_Area" localSheetId="0">Board!$A$1:$FZ$47</definedName>
    <definedName name="_xlnm.Print_Area" localSheetId="1">OpenBoard!$A$1:$CB$18</definedName>
    <definedName name="_xlnm.Print_Area" localSheetId="4">'Pass%TS'!$A$1:$J$13</definedName>
    <definedName name="_xlnm.Print_Area" localSheetId="2">'Stream-wise'!$A$1:$CE$47</definedName>
    <definedName name="_xlnm.Print_Area" localSheetId="3">TS!$A$1:$S$16</definedName>
    <definedName name="_xlnm.Print_Titles" localSheetId="0">Board!$A:$B,Board!$1:$7</definedName>
    <definedName name="_xlnm.Print_Titles" localSheetId="1">OpenBoard!$A:$B</definedName>
    <definedName name="_xlnm.Print_Titles" localSheetId="2">'Stream-wise'!$A:$B,'Stream-wise'!$1:$7</definedName>
    <definedName name="_xlnm.Print_Titles" localSheetId="3">TS!$A:$A</definedName>
  </definedNames>
  <calcPr calcId="124519"/>
</workbook>
</file>

<file path=xl/calcChain.xml><?xml version="1.0" encoding="utf-8"?>
<calcChain xmlns="http://schemas.openxmlformats.org/spreadsheetml/2006/main">
  <c r="B9" i="59"/>
  <c r="C9"/>
  <c r="D9"/>
  <c r="E9"/>
  <c r="F9"/>
  <c r="G9"/>
  <c r="H9"/>
  <c r="I9"/>
  <c r="J9"/>
  <c r="B10"/>
  <c r="C10"/>
  <c r="D10"/>
  <c r="E10"/>
  <c r="F10"/>
  <c r="G10"/>
  <c r="H10"/>
  <c r="I10"/>
  <c r="J10"/>
  <c r="B11"/>
  <c r="C11"/>
  <c r="D11"/>
  <c r="E11"/>
  <c r="F11"/>
  <c r="G11"/>
  <c r="H11"/>
  <c r="I11"/>
  <c r="J11"/>
  <c r="B12"/>
  <c r="C12"/>
  <c r="D12"/>
  <c r="E12"/>
  <c r="F12"/>
  <c r="G12"/>
  <c r="H12"/>
  <c r="I12"/>
  <c r="J12"/>
  <c r="BI44" i="64"/>
  <c r="BK44"/>
  <c r="BL44"/>
  <c r="BN44"/>
  <c r="BO44"/>
  <c r="BQ44"/>
  <c r="BR44"/>
  <c r="BH44"/>
  <c r="AH44"/>
  <c r="AJ44"/>
  <c r="AK44"/>
  <c r="AM44"/>
  <c r="AN44"/>
  <c r="AP44"/>
  <c r="AQ44"/>
  <c r="AG44"/>
  <c r="F44"/>
  <c r="G44"/>
  <c r="I44"/>
  <c r="J44"/>
  <c r="L44"/>
  <c r="M44"/>
  <c r="O44"/>
  <c r="P44"/>
  <c r="C13"/>
  <c r="D13"/>
  <c r="E13"/>
  <c r="C14"/>
  <c r="D14"/>
  <c r="E14"/>
  <c r="C15"/>
  <c r="D15"/>
  <c r="E15"/>
  <c r="C16"/>
  <c r="D16"/>
  <c r="E16"/>
  <c r="C17"/>
  <c r="D17"/>
  <c r="E17"/>
  <c r="C18"/>
  <c r="D18"/>
  <c r="E18"/>
  <c r="C19"/>
  <c r="D19"/>
  <c r="E19"/>
  <c r="C20"/>
  <c r="D20"/>
  <c r="E20"/>
  <c r="C21"/>
  <c r="D21"/>
  <c r="E21"/>
  <c r="C23"/>
  <c r="D23"/>
  <c r="E23"/>
  <c r="C24"/>
  <c r="D24"/>
  <c r="E24"/>
  <c r="C25"/>
  <c r="D25"/>
  <c r="E25"/>
  <c r="C26"/>
  <c r="D26"/>
  <c r="E26"/>
  <c r="C27"/>
  <c r="D27"/>
  <c r="E27"/>
  <c r="C29"/>
  <c r="D29"/>
  <c r="E29"/>
  <c r="C31"/>
  <c r="D31"/>
  <c r="E31"/>
  <c r="C33"/>
  <c r="D33"/>
  <c r="E33"/>
  <c r="C34"/>
  <c r="D34"/>
  <c r="E34"/>
  <c r="C35"/>
  <c r="D35"/>
  <c r="E35"/>
  <c r="C36"/>
  <c r="D36"/>
  <c r="E36"/>
  <c r="C37"/>
  <c r="D37"/>
  <c r="E37"/>
  <c r="C38"/>
  <c r="D38"/>
  <c r="E38"/>
  <c r="C39"/>
  <c r="D39"/>
  <c r="E39"/>
  <c r="C40"/>
  <c r="D40"/>
  <c r="E40"/>
  <c r="C41"/>
  <c r="D41"/>
  <c r="E41"/>
  <c r="C42"/>
  <c r="D42"/>
  <c r="E42"/>
  <c r="BL14" i="57"/>
  <c r="BK14"/>
  <c r="BG14"/>
  <c r="BM14" s="1"/>
  <c r="AR14"/>
  <c r="AJ14"/>
  <c r="AV14" s="1"/>
  <c r="AK14"/>
  <c r="AW14" s="1"/>
  <c r="AB14"/>
  <c r="AA14"/>
  <c r="AC14" s="1"/>
  <c r="T14"/>
  <c r="Q14"/>
  <c r="N14"/>
  <c r="AL14" s="1"/>
  <c r="K14"/>
  <c r="G14"/>
  <c r="H14" s="1"/>
  <c r="W14" s="1"/>
  <c r="F14"/>
  <c r="U14" s="1"/>
  <c r="C14"/>
  <c r="D14"/>
  <c r="AX14" l="1"/>
  <c r="AG14"/>
  <c r="E14"/>
  <c r="AI14"/>
  <c r="V14"/>
  <c r="AH14" s="1"/>
  <c r="FS44" i="56"/>
  <c r="FR44"/>
  <c r="FP44"/>
  <c r="FO44"/>
  <c r="FD44"/>
  <c r="FC44"/>
  <c r="FA44"/>
  <c r="EZ44"/>
  <c r="EK44"/>
  <c r="EL44"/>
  <c r="EN44"/>
  <c r="EO44"/>
  <c r="DK44"/>
  <c r="DJ44"/>
  <c r="DH44"/>
  <c r="DG44"/>
  <c r="DE44"/>
  <c r="CV44"/>
  <c r="CU44"/>
  <c r="CS44"/>
  <c r="BR44"/>
  <c r="BQ44"/>
  <c r="BO44"/>
  <c r="BN44"/>
  <c r="BC44"/>
  <c r="BB44"/>
  <c r="AV44"/>
  <c r="Y44"/>
  <c r="X44"/>
  <c r="V44"/>
  <c r="U44"/>
  <c r="I44"/>
  <c r="J44"/>
  <c r="J8" i="59"/>
  <c r="I8"/>
  <c r="H8"/>
  <c r="G8"/>
  <c r="F8"/>
  <c r="E8"/>
  <c r="D8"/>
  <c r="C8"/>
  <c r="B8"/>
  <c r="J7"/>
  <c r="I7"/>
  <c r="H7"/>
  <c r="G7"/>
  <c r="F7"/>
  <c r="E7"/>
  <c r="D7"/>
  <c r="C7"/>
  <c r="B7"/>
  <c r="J6"/>
  <c r="I6"/>
  <c r="H6"/>
  <c r="G6"/>
  <c r="F6"/>
  <c r="E6"/>
  <c r="D6"/>
  <c r="C6"/>
  <c r="B6"/>
  <c r="J5"/>
  <c r="I5"/>
  <c r="H5"/>
  <c r="G5"/>
  <c r="F5"/>
  <c r="E5"/>
  <c r="D5"/>
  <c r="C5"/>
  <c r="B5"/>
  <c r="J4"/>
  <c r="I4"/>
  <c r="H4"/>
  <c r="G4"/>
  <c r="F4"/>
  <c r="E4"/>
  <c r="D4"/>
  <c r="C4"/>
  <c r="B4"/>
  <c r="DZ28" i="56"/>
  <c r="DY28"/>
  <c r="DW28"/>
  <c r="DN28"/>
  <c r="DM28"/>
  <c r="DL28"/>
  <c r="DI28"/>
  <c r="DD28"/>
  <c r="DD44" s="1"/>
  <c r="CY28"/>
  <c r="CW28"/>
  <c r="CR28"/>
  <c r="CX28" s="1"/>
  <c r="CP28"/>
  <c r="DT28" s="1"/>
  <c r="CO28"/>
  <c r="CO44" s="1"/>
  <c r="CG28"/>
  <c r="CF28"/>
  <c r="BU28"/>
  <c r="BT28"/>
  <c r="BS28"/>
  <c r="BP28"/>
  <c r="BL28"/>
  <c r="BL44" s="1"/>
  <c r="BK28"/>
  <c r="BW28" s="1"/>
  <c r="BD28"/>
  <c r="AZ28"/>
  <c r="CD28" s="1"/>
  <c r="AY28"/>
  <c r="BE28" s="1"/>
  <c r="AW28"/>
  <c r="AW44" s="1"/>
  <c r="AV28"/>
  <c r="AN28"/>
  <c r="AM28"/>
  <c r="AB28"/>
  <c r="AA28"/>
  <c r="Z28"/>
  <c r="W28"/>
  <c r="S28"/>
  <c r="S44" s="1"/>
  <c r="R28"/>
  <c r="R44" s="1"/>
  <c r="K28"/>
  <c r="G28"/>
  <c r="AK28" s="1"/>
  <c r="F28"/>
  <c r="AJ28" s="1"/>
  <c r="D28"/>
  <c r="C28"/>
  <c r="AG28" s="1"/>
  <c r="BF15" i="57"/>
  <c r="BE15"/>
  <c r="BC15"/>
  <c r="BB15"/>
  <c r="AQ15"/>
  <c r="AP15"/>
  <c r="AN15"/>
  <c r="AM15"/>
  <c r="AB15"/>
  <c r="AA15"/>
  <c r="Y15"/>
  <c r="X15"/>
  <c r="P15"/>
  <c r="O15"/>
  <c r="J15"/>
  <c r="I15"/>
  <c r="D15"/>
  <c r="C15"/>
  <c r="AH28" i="56" l="1"/>
  <c r="AX28"/>
  <c r="D44"/>
  <c r="AZ44"/>
  <c r="CR44"/>
  <c r="BK44"/>
  <c r="AC28"/>
  <c r="CP44"/>
  <c r="EC28"/>
  <c r="FM28" s="1"/>
  <c r="C44"/>
  <c r="G44"/>
  <c r="CA28"/>
  <c r="F44"/>
  <c r="AY44"/>
  <c r="CJ28"/>
  <c r="EX28" s="1"/>
  <c r="DP28"/>
  <c r="EA28"/>
  <c r="AE28"/>
  <c r="BZ28"/>
  <c r="AQ28"/>
  <c r="D28" i="64" s="1"/>
  <c r="BA28" i="56"/>
  <c r="BG28" s="1"/>
  <c r="BJ28" s="1"/>
  <c r="CH28"/>
  <c r="L28"/>
  <c r="O28" s="1"/>
  <c r="DS28"/>
  <c r="DU28" s="1"/>
  <c r="DO28"/>
  <c r="BX28"/>
  <c r="AD28"/>
  <c r="AO28"/>
  <c r="BF28"/>
  <c r="BI28" s="1"/>
  <c r="DF28"/>
  <c r="DR28" s="1"/>
  <c r="H28"/>
  <c r="N28" s="1"/>
  <c r="BV28"/>
  <c r="AL28"/>
  <c r="AP28"/>
  <c r="CM28"/>
  <c r="AI28"/>
  <c r="CZ28"/>
  <c r="DA28"/>
  <c r="E28"/>
  <c r="CC28"/>
  <c r="CT28"/>
  <c r="DQ28"/>
  <c r="BH28"/>
  <c r="M28"/>
  <c r="P28" s="1"/>
  <c r="CQ28"/>
  <c r="DB28"/>
  <c r="DV28"/>
  <c r="T28"/>
  <c r="BM28"/>
  <c r="BY28" s="1"/>
  <c r="AE28" i="64" l="1"/>
  <c r="AF28" i="56"/>
  <c r="AS28"/>
  <c r="C28" i="64"/>
  <c r="BF28"/>
  <c r="EF28" i="56"/>
  <c r="EI28"/>
  <c r="AT28"/>
  <c r="DC28"/>
  <c r="Q28"/>
  <c r="AR28"/>
  <c r="E28" i="64" s="1"/>
  <c r="EH28" i="56"/>
  <c r="EB28"/>
  <c r="DX28"/>
  <c r="CE28"/>
  <c r="CI28"/>
  <c r="CB28"/>
  <c r="AU28" l="1"/>
  <c r="FL28"/>
  <c r="BE28" i="64"/>
  <c r="EW28" i="56"/>
  <c r="AD28" i="64"/>
  <c r="EJ28" i="56"/>
  <c r="ED28"/>
  <c r="EE28"/>
  <c r="CK28"/>
  <c r="CL28"/>
  <c r="CN28" l="1"/>
  <c r="AF28" i="64"/>
  <c r="EY28" i="56"/>
  <c r="EG28"/>
  <c r="FN28"/>
  <c r="BG28" i="64"/>
  <c r="BS9" l="1"/>
  <c r="BP9"/>
  <c r="BM9"/>
  <c r="BJ9"/>
  <c r="AR9"/>
  <c r="AO9"/>
  <c r="AL9"/>
  <c r="AI9"/>
  <c r="Q9"/>
  <c r="N9"/>
  <c r="K9"/>
  <c r="H9"/>
  <c r="B9"/>
  <c r="BS32" l="1"/>
  <c r="BS44" s="1"/>
  <c r="BP32"/>
  <c r="BP44" s="1"/>
  <c r="BM32"/>
  <c r="BM44" s="1"/>
  <c r="BJ32"/>
  <c r="BG32"/>
  <c r="BF32"/>
  <c r="BE32"/>
  <c r="AR32"/>
  <c r="AO32"/>
  <c r="AO44" s="1"/>
  <c r="AL32"/>
  <c r="AL44" s="1"/>
  <c r="AI32"/>
  <c r="AI44" s="1"/>
  <c r="AF32"/>
  <c r="AE32"/>
  <c r="AD32"/>
  <c r="Q32"/>
  <c r="N32"/>
  <c r="K32"/>
  <c r="K44" s="1"/>
  <c r="H32"/>
  <c r="H44" s="1"/>
  <c r="B32"/>
  <c r="BS43"/>
  <c r="BP43"/>
  <c r="BM43"/>
  <c r="BJ43"/>
  <c r="BG43"/>
  <c r="BF43"/>
  <c r="BE43"/>
  <c r="AR43"/>
  <c r="AO43"/>
  <c r="AL43"/>
  <c r="AI43"/>
  <c r="AF43"/>
  <c r="AE43"/>
  <c r="AD43"/>
  <c r="AS43" s="1"/>
  <c r="Q43"/>
  <c r="N43"/>
  <c r="K43"/>
  <c r="H43"/>
  <c r="BV13" i="57"/>
  <c r="BS13"/>
  <c r="BP13"/>
  <c r="BO13"/>
  <c r="BX13" s="1"/>
  <c r="BN13"/>
  <c r="BW13" s="1"/>
  <c r="BG13"/>
  <c r="BG15" s="1"/>
  <c r="BD13"/>
  <c r="BD15" s="1"/>
  <c r="AR13"/>
  <c r="AR15" s="1"/>
  <c r="AO13"/>
  <c r="AO15" s="1"/>
  <c r="AC13"/>
  <c r="AC15" s="1"/>
  <c r="Z13"/>
  <c r="Z15" s="1"/>
  <c r="S13"/>
  <c r="R13"/>
  <c r="Q13"/>
  <c r="M13"/>
  <c r="L13"/>
  <c r="K13"/>
  <c r="G13"/>
  <c r="F13"/>
  <c r="F15" s="1"/>
  <c r="E13"/>
  <c r="BH9"/>
  <c r="AZ9"/>
  <c r="AY9"/>
  <c r="AK9"/>
  <c r="AJ9"/>
  <c r="V9"/>
  <c r="U9"/>
  <c r="T9"/>
  <c r="Q9"/>
  <c r="Q15" s="1"/>
  <c r="N9"/>
  <c r="K9"/>
  <c r="H9"/>
  <c r="E9"/>
  <c r="E15" s="1"/>
  <c r="FT30" i="56"/>
  <c r="FQ30"/>
  <c r="FE30"/>
  <c r="FB30"/>
  <c r="EP30"/>
  <c r="EM30"/>
  <c r="DZ30"/>
  <c r="DY30"/>
  <c r="DW30"/>
  <c r="DV30"/>
  <c r="DT30"/>
  <c r="DS30"/>
  <c r="DN30"/>
  <c r="DQ30" s="1"/>
  <c r="DM30"/>
  <c r="DL30"/>
  <c r="DI30"/>
  <c r="DF30"/>
  <c r="CY30"/>
  <c r="CX30"/>
  <c r="DA30" s="1"/>
  <c r="CW30"/>
  <c r="CT30"/>
  <c r="CQ30"/>
  <c r="CG30"/>
  <c r="CF30"/>
  <c r="CD30"/>
  <c r="CC30"/>
  <c r="CA30"/>
  <c r="BZ30"/>
  <c r="BU30"/>
  <c r="BT30"/>
  <c r="BW30" s="1"/>
  <c r="BS30"/>
  <c r="BP30"/>
  <c r="BM30"/>
  <c r="BF30"/>
  <c r="BI30" s="1"/>
  <c r="BE30"/>
  <c r="BH30" s="1"/>
  <c r="BD30"/>
  <c r="BA30"/>
  <c r="AX30"/>
  <c r="AN30"/>
  <c r="AM30"/>
  <c r="AK30"/>
  <c r="AJ30"/>
  <c r="AH30"/>
  <c r="AG30"/>
  <c r="AB30"/>
  <c r="AE30" s="1"/>
  <c r="AA30"/>
  <c r="Z30"/>
  <c r="W30"/>
  <c r="T30"/>
  <c r="M30"/>
  <c r="P30" s="1"/>
  <c r="L30"/>
  <c r="O30" s="1"/>
  <c r="K30"/>
  <c r="H30"/>
  <c r="E30"/>
  <c r="FT32"/>
  <c r="FQ32"/>
  <c r="FE32"/>
  <c r="FB32"/>
  <c r="EP32"/>
  <c r="EM32"/>
  <c r="DZ32"/>
  <c r="DY32"/>
  <c r="DW32"/>
  <c r="DV32"/>
  <c r="DT32"/>
  <c r="DS32"/>
  <c r="DN32"/>
  <c r="DQ32" s="1"/>
  <c r="DM32"/>
  <c r="DP32" s="1"/>
  <c r="DL32"/>
  <c r="DI32"/>
  <c r="DF32"/>
  <c r="CY32"/>
  <c r="DB32" s="1"/>
  <c r="CX32"/>
  <c r="CW32"/>
  <c r="CT32"/>
  <c r="CQ32"/>
  <c r="CG32"/>
  <c r="CH32" s="1"/>
  <c r="CD32"/>
  <c r="CC32"/>
  <c r="CA32"/>
  <c r="BZ32"/>
  <c r="BU32"/>
  <c r="BX32" s="1"/>
  <c r="BT32"/>
  <c r="BS32"/>
  <c r="BP32"/>
  <c r="BM32"/>
  <c r="BF32"/>
  <c r="BI32" s="1"/>
  <c r="BE32"/>
  <c r="BH32" s="1"/>
  <c r="BD32"/>
  <c r="BA32"/>
  <c r="AX32"/>
  <c r="AN32"/>
  <c r="AM32"/>
  <c r="AK32"/>
  <c r="AJ32"/>
  <c r="AH32"/>
  <c r="AG32"/>
  <c r="AB32"/>
  <c r="AE32" s="1"/>
  <c r="AA32"/>
  <c r="Z32"/>
  <c r="W32"/>
  <c r="T32"/>
  <c r="M32"/>
  <c r="P32" s="1"/>
  <c r="L32"/>
  <c r="O32" s="1"/>
  <c r="K32"/>
  <c r="H32"/>
  <c r="E32"/>
  <c r="FT22"/>
  <c r="FQ22"/>
  <c r="FE22"/>
  <c r="FB22"/>
  <c r="EP22"/>
  <c r="EM22"/>
  <c r="DZ22"/>
  <c r="DY22"/>
  <c r="DW22"/>
  <c r="DV22"/>
  <c r="DT22"/>
  <c r="DS22"/>
  <c r="DN22"/>
  <c r="DQ22" s="1"/>
  <c r="DM22"/>
  <c r="DP22" s="1"/>
  <c r="DL22"/>
  <c r="DI22"/>
  <c r="DF22"/>
  <c r="CY22"/>
  <c r="DB22" s="1"/>
  <c r="CX22"/>
  <c r="CW22"/>
  <c r="CT22"/>
  <c r="CQ22"/>
  <c r="CG22"/>
  <c r="CF22"/>
  <c r="CD22"/>
  <c r="CC22"/>
  <c r="CA22"/>
  <c r="BZ22"/>
  <c r="BU22"/>
  <c r="BX22" s="1"/>
  <c r="BT22"/>
  <c r="BS22"/>
  <c r="BP22"/>
  <c r="BM22"/>
  <c r="BF22"/>
  <c r="BI22" s="1"/>
  <c r="BE22"/>
  <c r="BH22" s="1"/>
  <c r="BD22"/>
  <c r="BA22"/>
  <c r="AX22"/>
  <c r="AN22"/>
  <c r="AM22"/>
  <c r="AK22"/>
  <c r="AJ22"/>
  <c r="AH22"/>
  <c r="AG22"/>
  <c r="AB22"/>
  <c r="AE22" s="1"/>
  <c r="AA22"/>
  <c r="AD22" s="1"/>
  <c r="Z22"/>
  <c r="W22"/>
  <c r="T22"/>
  <c r="M22"/>
  <c r="P22" s="1"/>
  <c r="L22"/>
  <c r="O22" s="1"/>
  <c r="K22"/>
  <c r="H22"/>
  <c r="E22"/>
  <c r="FT43"/>
  <c r="FQ43"/>
  <c r="FE43"/>
  <c r="FB43"/>
  <c r="EP43"/>
  <c r="EM43"/>
  <c r="DZ43"/>
  <c r="DY43"/>
  <c r="DW43"/>
  <c r="DV43"/>
  <c r="DT43"/>
  <c r="DS43"/>
  <c r="DN43"/>
  <c r="DM43"/>
  <c r="DP43" s="1"/>
  <c r="DL43"/>
  <c r="DI43"/>
  <c r="DF43"/>
  <c r="CY43"/>
  <c r="DB43" s="1"/>
  <c r="CX43"/>
  <c r="DA43" s="1"/>
  <c r="CT43"/>
  <c r="CQ43"/>
  <c r="CG43"/>
  <c r="CF43"/>
  <c r="CD43"/>
  <c r="CC43"/>
  <c r="CA43"/>
  <c r="BZ43"/>
  <c r="BU43"/>
  <c r="BT43"/>
  <c r="BW43" s="1"/>
  <c r="BS43"/>
  <c r="BP43"/>
  <c r="BM43"/>
  <c r="BF43"/>
  <c r="BI43" s="1"/>
  <c r="BE43"/>
  <c r="BH43" s="1"/>
  <c r="BA43"/>
  <c r="BG43" s="1"/>
  <c r="AX43"/>
  <c r="AN43"/>
  <c r="AM43"/>
  <c r="AK43"/>
  <c r="AJ43"/>
  <c r="AH43"/>
  <c r="AG43"/>
  <c r="AB43"/>
  <c r="AA43"/>
  <c r="AD43" s="1"/>
  <c r="Z43"/>
  <c r="W43"/>
  <c r="T43"/>
  <c r="M43"/>
  <c r="P43" s="1"/>
  <c r="L43"/>
  <c r="O43" s="1"/>
  <c r="H43"/>
  <c r="N43" s="1"/>
  <c r="E43"/>
  <c r="FT12"/>
  <c r="FQ12"/>
  <c r="FE12"/>
  <c r="FB12"/>
  <c r="EP12"/>
  <c r="EM12"/>
  <c r="DZ12"/>
  <c r="DY12"/>
  <c r="DW12"/>
  <c r="DV12"/>
  <c r="DT12"/>
  <c r="DS12"/>
  <c r="DN12"/>
  <c r="DQ12" s="1"/>
  <c r="DM12"/>
  <c r="DO12" s="1"/>
  <c r="DL12"/>
  <c r="DI12"/>
  <c r="DF12"/>
  <c r="CY12"/>
  <c r="DB12" s="1"/>
  <c r="CX12"/>
  <c r="DA12" s="1"/>
  <c r="CW12"/>
  <c r="CT12"/>
  <c r="CQ12"/>
  <c r="CG12"/>
  <c r="CF12"/>
  <c r="CD12"/>
  <c r="CC12"/>
  <c r="CA12"/>
  <c r="BZ12"/>
  <c r="BU12"/>
  <c r="BX12" s="1"/>
  <c r="BT12"/>
  <c r="BV12" s="1"/>
  <c r="BS12"/>
  <c r="BP12"/>
  <c r="BM12"/>
  <c r="BF12"/>
  <c r="BI12" s="1"/>
  <c r="BE12"/>
  <c r="BH12" s="1"/>
  <c r="BD12"/>
  <c r="BA12"/>
  <c r="AX12"/>
  <c r="CB12" s="1"/>
  <c r="AN12"/>
  <c r="AM12"/>
  <c r="AK12"/>
  <c r="AJ12"/>
  <c r="AH12"/>
  <c r="AG12"/>
  <c r="AB12"/>
  <c r="AA12"/>
  <c r="AD12" s="1"/>
  <c r="Z12"/>
  <c r="W12"/>
  <c r="T12"/>
  <c r="P12"/>
  <c r="M12"/>
  <c r="L12"/>
  <c r="O12" s="1"/>
  <c r="H12"/>
  <c r="N12" s="1"/>
  <c r="E12"/>
  <c r="FT10"/>
  <c r="FQ10"/>
  <c r="FE10"/>
  <c r="FB10"/>
  <c r="EP10"/>
  <c r="EM10"/>
  <c r="DZ10"/>
  <c r="DY10"/>
  <c r="DW10"/>
  <c r="DV10"/>
  <c r="DT10"/>
  <c r="DS10"/>
  <c r="DN10"/>
  <c r="DQ10" s="1"/>
  <c r="DM10"/>
  <c r="DP10" s="1"/>
  <c r="DL10"/>
  <c r="DI10"/>
  <c r="DF10"/>
  <c r="CY10"/>
  <c r="DB10" s="1"/>
  <c r="CX10"/>
  <c r="DA10" s="1"/>
  <c r="CT10"/>
  <c r="CZ10" s="1"/>
  <c r="CQ10"/>
  <c r="CG10"/>
  <c r="CF10"/>
  <c r="CD10"/>
  <c r="CC10"/>
  <c r="CA10"/>
  <c r="BZ10"/>
  <c r="BU10"/>
  <c r="BX10" s="1"/>
  <c r="BT10"/>
  <c r="BW10" s="1"/>
  <c r="BS10"/>
  <c r="BP10"/>
  <c r="BM10"/>
  <c r="BF10"/>
  <c r="BI10" s="1"/>
  <c r="BE10"/>
  <c r="BH10" s="1"/>
  <c r="BD10"/>
  <c r="BA10"/>
  <c r="AX10"/>
  <c r="AN10"/>
  <c r="AM10"/>
  <c r="AK10"/>
  <c r="AJ10"/>
  <c r="AH10"/>
  <c r="AG10"/>
  <c r="AB10"/>
  <c r="AE10" s="1"/>
  <c r="AA10"/>
  <c r="AD10" s="1"/>
  <c r="Z10"/>
  <c r="W10"/>
  <c r="T10"/>
  <c r="M10"/>
  <c r="P10" s="1"/>
  <c r="L10"/>
  <c r="O10" s="1"/>
  <c r="H10"/>
  <c r="N10" s="1"/>
  <c r="E10"/>
  <c r="FT9"/>
  <c r="FQ9"/>
  <c r="FE9"/>
  <c r="FB9"/>
  <c r="EP9"/>
  <c r="EM9"/>
  <c r="DZ9"/>
  <c r="DY9"/>
  <c r="DW9"/>
  <c r="DV9"/>
  <c r="DT9"/>
  <c r="DS9"/>
  <c r="DN9"/>
  <c r="DM9"/>
  <c r="DL9"/>
  <c r="DI9"/>
  <c r="DF9"/>
  <c r="CY9"/>
  <c r="CX9"/>
  <c r="CW9"/>
  <c r="CT9"/>
  <c r="CQ9"/>
  <c r="CG9"/>
  <c r="CF9"/>
  <c r="CD9"/>
  <c r="CC9"/>
  <c r="CA9"/>
  <c r="BZ9"/>
  <c r="BU9"/>
  <c r="BT9"/>
  <c r="BS9"/>
  <c r="BP9"/>
  <c r="BM9"/>
  <c r="BF9"/>
  <c r="BE9"/>
  <c r="BD9"/>
  <c r="BA9"/>
  <c r="AX9"/>
  <c r="AN9"/>
  <c r="AM9"/>
  <c r="AK9"/>
  <c r="AJ9"/>
  <c r="AH9"/>
  <c r="AG9"/>
  <c r="AB9"/>
  <c r="AA9"/>
  <c r="Z9"/>
  <c r="W9"/>
  <c r="T9"/>
  <c r="M9"/>
  <c r="M44" s="1"/>
  <c r="L9"/>
  <c r="K9"/>
  <c r="H9"/>
  <c r="E9"/>
  <c r="Q44" i="64" l="1"/>
  <c r="CB10" i="56"/>
  <c r="CI12"/>
  <c r="DU22"/>
  <c r="DX32"/>
  <c r="L44"/>
  <c r="AH44"/>
  <c r="BE44"/>
  <c r="BH44" s="1"/>
  <c r="CA44"/>
  <c r="FE44"/>
  <c r="CJ43"/>
  <c r="EX43" s="1"/>
  <c r="DT44"/>
  <c r="BF44"/>
  <c r="BI44" s="1"/>
  <c r="CY44"/>
  <c r="DB44" s="1"/>
  <c r="FQ44"/>
  <c r="BA9" i="57"/>
  <c r="BA15" s="1"/>
  <c r="BM15" s="1"/>
  <c r="T15"/>
  <c r="T13"/>
  <c r="BA13" s="1"/>
  <c r="R15"/>
  <c r="CD44" i="56"/>
  <c r="FT44"/>
  <c r="AZ13" i="57"/>
  <c r="S15"/>
  <c r="DA9" i="56"/>
  <c r="CX44"/>
  <c r="DA44" s="1"/>
  <c r="AJ44"/>
  <c r="CC44"/>
  <c r="DV44"/>
  <c r="T44"/>
  <c r="AQ9"/>
  <c r="AK44"/>
  <c r="BM44"/>
  <c r="DF44"/>
  <c r="DW44"/>
  <c r="AQ43"/>
  <c r="CI30"/>
  <c r="W44"/>
  <c r="AM44"/>
  <c r="BP44"/>
  <c r="CF44"/>
  <c r="DI44"/>
  <c r="DY44"/>
  <c r="CZ32"/>
  <c r="DC32" s="1"/>
  <c r="AQ30"/>
  <c r="D30" i="64" s="1"/>
  <c r="V13" i="57"/>
  <c r="AE13" s="1"/>
  <c r="G15"/>
  <c r="BY13"/>
  <c r="N44" i="64"/>
  <c r="AR44"/>
  <c r="AN44" i="56"/>
  <c r="CG44"/>
  <c r="DZ44"/>
  <c r="E44"/>
  <c r="AX44"/>
  <c r="BW9"/>
  <c r="BT44"/>
  <c r="BW44" s="1"/>
  <c r="DM44"/>
  <c r="DP44" s="1"/>
  <c r="EM44"/>
  <c r="W9" i="57"/>
  <c r="H44" i="56"/>
  <c r="AB44"/>
  <c r="AE44" s="1"/>
  <c r="BA44"/>
  <c r="BU44"/>
  <c r="BX44" s="1"/>
  <c r="CT44"/>
  <c r="DQ9"/>
  <c r="DN44"/>
  <c r="DQ44" s="1"/>
  <c r="EP44"/>
  <c r="AC43"/>
  <c r="AF43" s="1"/>
  <c r="K15" i="57"/>
  <c r="AK13"/>
  <c r="AT13" s="1"/>
  <c r="M15"/>
  <c r="Z44" i="56"/>
  <c r="BS44"/>
  <c r="DL44"/>
  <c r="AA44"/>
  <c r="AD44" s="1"/>
  <c r="CQ44"/>
  <c r="AK15" i="57"/>
  <c r="AJ13"/>
  <c r="AJ15" s="1"/>
  <c r="L15"/>
  <c r="K44" i="56"/>
  <c r="AG44"/>
  <c r="BD44"/>
  <c r="BZ44"/>
  <c r="CW44"/>
  <c r="DS44"/>
  <c r="FB44"/>
  <c r="CJ10"/>
  <c r="BG30"/>
  <c r="BJ30" s="1"/>
  <c r="AL9" i="57"/>
  <c r="N15"/>
  <c r="AZ15"/>
  <c r="N13"/>
  <c r="AL13" s="1"/>
  <c r="BJ44" i="64"/>
  <c r="CH10" i="56"/>
  <c r="DP12"/>
  <c r="AO10"/>
  <c r="DO10"/>
  <c r="EB10"/>
  <c r="FL10" s="1"/>
  <c r="CZ12"/>
  <c r="DC12" s="1"/>
  <c r="Q43"/>
  <c r="AI43"/>
  <c r="EB43"/>
  <c r="AQ22"/>
  <c r="D22" i="64" s="1"/>
  <c r="CE22" i="56"/>
  <c r="DU30"/>
  <c r="DO22"/>
  <c r="DR22" s="1"/>
  <c r="AC32"/>
  <c r="AI22"/>
  <c r="N32"/>
  <c r="Q32" s="1"/>
  <c r="CB30"/>
  <c r="DO30"/>
  <c r="AP10"/>
  <c r="EA10"/>
  <c r="Q12"/>
  <c r="AC12"/>
  <c r="BG12"/>
  <c r="BJ12" s="1"/>
  <c r="CJ22"/>
  <c r="EX22" s="1"/>
  <c r="AO12"/>
  <c r="AQ10"/>
  <c r="D10" i="64" s="1"/>
  <c r="EB12" i="56"/>
  <c r="CH43"/>
  <c r="EB30"/>
  <c r="ED30" s="1"/>
  <c r="EI30"/>
  <c r="DC10"/>
  <c r="AL12"/>
  <c r="DU12"/>
  <c r="AO43"/>
  <c r="AO22"/>
  <c r="AP32"/>
  <c r="C32" i="64" s="1"/>
  <c r="CJ32" i="56"/>
  <c r="CM32" s="1"/>
  <c r="BW12"/>
  <c r="CZ43"/>
  <c r="DC43" s="1"/>
  <c r="AI10"/>
  <c r="BV10"/>
  <c r="CI43"/>
  <c r="CL43" s="1"/>
  <c r="AQ32"/>
  <c r="AT32" s="1"/>
  <c r="AI30"/>
  <c r="BV30"/>
  <c r="BY30" s="1"/>
  <c r="AC30"/>
  <c r="AF30" s="1"/>
  <c r="BV43"/>
  <c r="EA43"/>
  <c r="N22"/>
  <c r="Q22" s="1"/>
  <c r="CH22"/>
  <c r="AI32"/>
  <c r="BV32"/>
  <c r="BY32" s="1"/>
  <c r="CI32"/>
  <c r="EW32" s="1"/>
  <c r="EA32"/>
  <c r="I16" i="58"/>
  <c r="BC43" i="64"/>
  <c r="CD43"/>
  <c r="BB43"/>
  <c r="BT43"/>
  <c r="AZ32"/>
  <c r="CE32"/>
  <c r="AY32"/>
  <c r="CD32"/>
  <c r="BW32"/>
  <c r="AV13" i="57"/>
  <c r="H13"/>
  <c r="W13" s="1"/>
  <c r="BJ13"/>
  <c r="BI9"/>
  <c r="AU13"/>
  <c r="AX32" i="64"/>
  <c r="AU43"/>
  <c r="AY43"/>
  <c r="CB32"/>
  <c r="AW43"/>
  <c r="BY32"/>
  <c r="AV43"/>
  <c r="CB43"/>
  <c r="BA32"/>
  <c r="CA43"/>
  <c r="BZ32"/>
  <c r="BX43"/>
  <c r="AW32"/>
  <c r="BV32"/>
  <c r="AZ43"/>
  <c r="BU43"/>
  <c r="AT32"/>
  <c r="EH10" i="56"/>
  <c r="AC9"/>
  <c r="BG9"/>
  <c r="DP9"/>
  <c r="AI12"/>
  <c r="BG22"/>
  <c r="BJ22" s="1"/>
  <c r="CZ22"/>
  <c r="DC22" s="1"/>
  <c r="CE9"/>
  <c r="Q10"/>
  <c r="DR10"/>
  <c r="DU10"/>
  <c r="AE12"/>
  <c r="AP12"/>
  <c r="BY12"/>
  <c r="DR12"/>
  <c r="AP43"/>
  <c r="AS43" s="1"/>
  <c r="DU43"/>
  <c r="EA22"/>
  <c r="BG32"/>
  <c r="BJ32" s="1"/>
  <c r="EC32"/>
  <c r="AD30"/>
  <c r="AP30"/>
  <c r="EA30"/>
  <c r="AF9"/>
  <c r="CJ9"/>
  <c r="EA9"/>
  <c r="AL10"/>
  <c r="CH12"/>
  <c r="DO43"/>
  <c r="CI22"/>
  <c r="EC22"/>
  <c r="AF32"/>
  <c r="CB32"/>
  <c r="EB32"/>
  <c r="AO30"/>
  <c r="DX30"/>
  <c r="CB22"/>
  <c r="P9"/>
  <c r="AI9"/>
  <c r="BV9"/>
  <c r="CZ9"/>
  <c r="O9"/>
  <c r="CI10"/>
  <c r="EW10" s="1"/>
  <c r="CB43"/>
  <c r="AC22"/>
  <c r="AF22" s="1"/>
  <c r="AD32"/>
  <c r="DU32"/>
  <c r="DO9"/>
  <c r="EB9"/>
  <c r="CB9"/>
  <c r="AP9"/>
  <c r="AC10"/>
  <c r="AF10" s="1"/>
  <c r="BG10"/>
  <c r="AE9"/>
  <c r="AO9"/>
  <c r="BI9"/>
  <c r="CI9"/>
  <c r="CL9" s="1"/>
  <c r="AQ12"/>
  <c r="D12" i="64" s="1"/>
  <c r="CE12" i="56"/>
  <c r="EA12"/>
  <c r="AL22"/>
  <c r="AO32"/>
  <c r="BW32"/>
  <c r="DA32"/>
  <c r="N30"/>
  <c r="Q30" s="1"/>
  <c r="CH30"/>
  <c r="EC9"/>
  <c r="N9"/>
  <c r="DU9"/>
  <c r="BX9"/>
  <c r="CH9"/>
  <c r="DB9"/>
  <c r="BY10"/>
  <c r="EC10"/>
  <c r="EF10" s="1"/>
  <c r="CJ12"/>
  <c r="EX12" s="1"/>
  <c r="EC12"/>
  <c r="EC43"/>
  <c r="AL32"/>
  <c r="CJ30"/>
  <c r="AD9"/>
  <c r="BH9"/>
  <c r="AF12"/>
  <c r="BY43"/>
  <c r="EB22"/>
  <c r="CE32"/>
  <c r="DO32"/>
  <c r="DR32" s="1"/>
  <c r="CZ30"/>
  <c r="DC30" s="1"/>
  <c r="EC30"/>
  <c r="AL9"/>
  <c r="BV22"/>
  <c r="BY22" s="1"/>
  <c r="BU32" i="64"/>
  <c r="CC32"/>
  <c r="AV32"/>
  <c r="BD32"/>
  <c r="BT32"/>
  <c r="AU32"/>
  <c r="BC32"/>
  <c r="CA32"/>
  <c r="BB32"/>
  <c r="AS32"/>
  <c r="BX32"/>
  <c r="AT43"/>
  <c r="BZ43"/>
  <c r="BA43"/>
  <c r="BY43"/>
  <c r="BW43"/>
  <c r="CE43"/>
  <c r="AX43"/>
  <c r="BV43"/>
  <c r="CC43"/>
  <c r="BD43"/>
  <c r="AF13" i="57"/>
  <c r="BM13"/>
  <c r="BI13"/>
  <c r="BL13"/>
  <c r="AX13"/>
  <c r="CB13"/>
  <c r="CA13"/>
  <c r="BZ13"/>
  <c r="U13"/>
  <c r="U15" s="1"/>
  <c r="AS13"/>
  <c r="AY13"/>
  <c r="AR30" i="56"/>
  <c r="CL30"/>
  <c r="EU30"/>
  <c r="ER30"/>
  <c r="EE30"/>
  <c r="FL30"/>
  <c r="DR30"/>
  <c r="EW30"/>
  <c r="AT30"/>
  <c r="EH30"/>
  <c r="FM30"/>
  <c r="BX30"/>
  <c r="DB30"/>
  <c r="DP30"/>
  <c r="CE30"/>
  <c r="AL30"/>
  <c r="FI32"/>
  <c r="FF32"/>
  <c r="EE32"/>
  <c r="AS32"/>
  <c r="EW22"/>
  <c r="CL22"/>
  <c r="AP22"/>
  <c r="C22" i="64" s="1"/>
  <c r="DX22" i="56"/>
  <c r="BW22"/>
  <c r="DA22"/>
  <c r="AS22"/>
  <c r="AR43"/>
  <c r="EH43"/>
  <c r="CM43"/>
  <c r="AT43"/>
  <c r="DR43"/>
  <c r="FG43"/>
  <c r="FJ43"/>
  <c r="EW43"/>
  <c r="AE43"/>
  <c r="BJ43"/>
  <c r="BX43"/>
  <c r="DQ43"/>
  <c r="AL43"/>
  <c r="CE43"/>
  <c r="DX43"/>
  <c r="EE43"/>
  <c r="CM12"/>
  <c r="EW12"/>
  <c r="CK12"/>
  <c r="CL12"/>
  <c r="EE12"/>
  <c r="FL12"/>
  <c r="DX12"/>
  <c r="BJ10"/>
  <c r="FM10"/>
  <c r="AT10"/>
  <c r="EX10"/>
  <c r="CM10"/>
  <c r="CE10"/>
  <c r="DX10"/>
  <c r="EE10"/>
  <c r="AS10"/>
  <c r="EF9"/>
  <c r="CM9"/>
  <c r="DR9"/>
  <c r="DX9"/>
  <c r="EE9"/>
  <c r="AW13" i="57" l="1"/>
  <c r="CK43" i="56"/>
  <c r="AC44"/>
  <c r="AA32" i="64"/>
  <c r="FJ22" i="56"/>
  <c r="FG22"/>
  <c r="EC44"/>
  <c r="BF9" i="64"/>
  <c r="AP44" i="56"/>
  <c r="AS44" s="1"/>
  <c r="C9" i="64"/>
  <c r="AQ44" i="56"/>
  <c r="AT44" s="1"/>
  <c r="D9" i="64"/>
  <c r="CM22" i="56"/>
  <c r="CL10"/>
  <c r="ED12"/>
  <c r="DU44"/>
  <c r="CB44"/>
  <c r="EA44"/>
  <c r="BJ9"/>
  <c r="BG44"/>
  <c r="BJ44" s="1"/>
  <c r="BJ9" i="57"/>
  <c r="EI10" i="56"/>
  <c r="EF22"/>
  <c r="EH32"/>
  <c r="EF32"/>
  <c r="AL44"/>
  <c r="AO44"/>
  <c r="AL15" i="57"/>
  <c r="EI43" i="56"/>
  <c r="D43" i="64"/>
  <c r="BI15" i="57"/>
  <c r="BL15"/>
  <c r="C12" i="64"/>
  <c r="AT9" i="56"/>
  <c r="E43" i="64"/>
  <c r="EB44" i="56"/>
  <c r="BE9" i="64"/>
  <c r="DC9" i="56"/>
  <c r="CZ44"/>
  <c r="EI32"/>
  <c r="D32" i="64"/>
  <c r="FL43" i="56"/>
  <c r="CK22"/>
  <c r="AH13" i="57"/>
  <c r="EI9" i="56"/>
  <c r="CJ44"/>
  <c r="AE9" i="64"/>
  <c r="C43"/>
  <c r="R32"/>
  <c r="C10"/>
  <c r="H15" i="57"/>
  <c r="V15"/>
  <c r="E30" i="64"/>
  <c r="FM9" i="56"/>
  <c r="FV9" s="1"/>
  <c r="CI44"/>
  <c r="AD9" i="64"/>
  <c r="CE44" i="56"/>
  <c r="DC44"/>
  <c r="AS15" i="57"/>
  <c r="AV15"/>
  <c r="AS12" i="56"/>
  <c r="DX44"/>
  <c r="EF12"/>
  <c r="ET10"/>
  <c r="ED43"/>
  <c r="AT22"/>
  <c r="FL32"/>
  <c r="N44"/>
  <c r="DO44"/>
  <c r="DR44" s="1"/>
  <c r="BV44"/>
  <c r="BY44" s="1"/>
  <c r="C30" i="64"/>
  <c r="EI22" i="56"/>
  <c r="BJ15" i="57"/>
  <c r="W15"/>
  <c r="AG15"/>
  <c r="AD15"/>
  <c r="EX32" i="56"/>
  <c r="FM32"/>
  <c r="AF44"/>
  <c r="X32" i="64"/>
  <c r="EQ10" i="56"/>
  <c r="EH12"/>
  <c r="CK32"/>
  <c r="ED32"/>
  <c r="CH44"/>
  <c r="AI44"/>
  <c r="U32" i="64"/>
  <c r="AW15" i="57"/>
  <c r="AT15"/>
  <c r="AY15"/>
  <c r="FX10" i="56"/>
  <c r="FU10"/>
  <c r="FM12"/>
  <c r="FL22"/>
  <c r="FX22" s="1"/>
  <c r="AU30"/>
  <c r="EE22"/>
  <c r="AS9"/>
  <c r="CL32"/>
  <c r="AR32"/>
  <c r="E32" i="64" s="1"/>
  <c r="EX30" i="56"/>
  <c r="CK30"/>
  <c r="EY30" s="1"/>
  <c r="CM30"/>
  <c r="AT12"/>
  <c r="C16" i="58"/>
  <c r="H16"/>
  <c r="B16"/>
  <c r="N16"/>
  <c r="O16"/>
  <c r="F16"/>
  <c r="AI13" i="57"/>
  <c r="ED9" i="56"/>
  <c r="EG9" s="1"/>
  <c r="EY12"/>
  <c r="ED22"/>
  <c r="FM43"/>
  <c r="EX9"/>
  <c r="EX44" s="1"/>
  <c r="EJ43"/>
  <c r="EV43" s="1"/>
  <c r="EY32"/>
  <c r="FN30"/>
  <c r="BY9"/>
  <c r="AR9"/>
  <c r="EW9"/>
  <c r="EW44" s="1"/>
  <c r="FM22"/>
  <c r="AR12"/>
  <c r="E12" i="64" s="1"/>
  <c r="CK9" i="56"/>
  <c r="CK10"/>
  <c r="EJ30"/>
  <c r="EH9"/>
  <c r="EF43"/>
  <c r="ED10"/>
  <c r="EY22"/>
  <c r="EF30"/>
  <c r="EI12"/>
  <c r="FL9"/>
  <c r="FL44" s="1"/>
  <c r="EY43"/>
  <c r="Q9"/>
  <c r="O44"/>
  <c r="P44"/>
  <c r="AR10"/>
  <c r="AS30"/>
  <c r="AD13" i="57"/>
  <c r="AG13"/>
  <c r="BK13"/>
  <c r="BH13"/>
  <c r="FJ30" i="56"/>
  <c r="EQ30"/>
  <c r="ET30"/>
  <c r="FU30"/>
  <c r="FX30"/>
  <c r="EG30"/>
  <c r="FV30"/>
  <c r="FY30"/>
  <c r="FI30"/>
  <c r="FF30"/>
  <c r="FU32"/>
  <c r="FX32"/>
  <c r="EQ32"/>
  <c r="ET32"/>
  <c r="FY32"/>
  <c r="CN32"/>
  <c r="FG32"/>
  <c r="FJ32"/>
  <c r="FU22"/>
  <c r="FI22"/>
  <c r="FF22"/>
  <c r="EH22"/>
  <c r="AR22"/>
  <c r="E22" i="64" s="1"/>
  <c r="FI43" i="56"/>
  <c r="FF43"/>
  <c r="EQ43"/>
  <c r="ET43"/>
  <c r="AU43"/>
  <c r="FU43"/>
  <c r="CN43"/>
  <c r="FG12"/>
  <c r="FJ12"/>
  <c r="FU12"/>
  <c r="FX12"/>
  <c r="FV12"/>
  <c r="FY12"/>
  <c r="FI12"/>
  <c r="FF12"/>
  <c r="CN12"/>
  <c r="EQ12"/>
  <c r="ET12"/>
  <c r="FI10"/>
  <c r="FF10"/>
  <c r="FV10"/>
  <c r="FY10"/>
  <c r="FG10"/>
  <c r="FJ10"/>
  <c r="FY9"/>
  <c r="EG32" l="1"/>
  <c r="CN10"/>
  <c r="FJ44"/>
  <c r="FG44"/>
  <c r="AE15" i="57"/>
  <c r="AH15"/>
  <c r="EH44" i="56"/>
  <c r="AZ9" i="64"/>
  <c r="AT9"/>
  <c r="AW9"/>
  <c r="BC9"/>
  <c r="CK44" i="56"/>
  <c r="AF9" i="64"/>
  <c r="BK15" i="57"/>
  <c r="BH15"/>
  <c r="AY9" i="64"/>
  <c r="AV9"/>
  <c r="AS9"/>
  <c r="BB9"/>
  <c r="AE44"/>
  <c r="CM44" i="56"/>
  <c r="S32" i="64"/>
  <c r="AB32"/>
  <c r="Y32"/>
  <c r="V32"/>
  <c r="CD9"/>
  <c r="BX9"/>
  <c r="CA9"/>
  <c r="BU9"/>
  <c r="FV32" i="56"/>
  <c r="FG30"/>
  <c r="E10" i="64"/>
  <c r="FN12" i="56"/>
  <c r="FN32"/>
  <c r="FW32" s="1"/>
  <c r="AI15" i="57"/>
  <c r="AF15"/>
  <c r="CL44" i="56"/>
  <c r="AD44" i="64"/>
  <c r="ER32" i="56"/>
  <c r="EU32"/>
  <c r="AC43" i="64"/>
  <c r="W43"/>
  <c r="Z43"/>
  <c r="T43"/>
  <c r="EF44" i="56"/>
  <c r="BF44" i="64"/>
  <c r="ED44" i="56"/>
  <c r="BG9" i="64"/>
  <c r="CN22" i="56"/>
  <c r="AR44"/>
  <c r="AU44" s="1"/>
  <c r="E9" i="64"/>
  <c r="FM44" i="56"/>
  <c r="EU43"/>
  <c r="ER43"/>
  <c r="EE44"/>
  <c r="BE44" i="64"/>
  <c r="FX44" i="56"/>
  <c r="FU44"/>
  <c r="Y43" i="64"/>
  <c r="S43"/>
  <c r="V43"/>
  <c r="AB43"/>
  <c r="S9"/>
  <c r="D44"/>
  <c r="V9"/>
  <c r="Y9"/>
  <c r="AB9"/>
  <c r="ER10" i="56"/>
  <c r="EG43"/>
  <c r="AU15" i="57"/>
  <c r="AX15"/>
  <c r="AC32" i="64"/>
  <c r="T32"/>
  <c r="W32"/>
  <c r="Z32"/>
  <c r="FF44" i="56"/>
  <c r="FI44"/>
  <c r="FN43"/>
  <c r="FW43" s="1"/>
  <c r="EI44"/>
  <c r="ER9"/>
  <c r="EU9"/>
  <c r="EU10"/>
  <c r="EG12"/>
  <c r="FX43"/>
  <c r="EU22"/>
  <c r="ER22"/>
  <c r="U43" i="64"/>
  <c r="AA43"/>
  <c r="R43"/>
  <c r="X43"/>
  <c r="BW9"/>
  <c r="BT9"/>
  <c r="BZ9"/>
  <c r="CC9"/>
  <c r="R9"/>
  <c r="C44"/>
  <c r="X9"/>
  <c r="U9"/>
  <c r="AA9"/>
  <c r="FH22" i="56"/>
  <c r="FK22"/>
  <c r="AU9"/>
  <c r="FH43"/>
  <c r="AU12"/>
  <c r="FW30"/>
  <c r="EJ32"/>
  <c r="AU32"/>
  <c r="CN30"/>
  <c r="Q16" i="58"/>
  <c r="P16"/>
  <c r="C13" i="59"/>
  <c r="R16" i="58"/>
  <c r="D16"/>
  <c r="J16"/>
  <c r="E16"/>
  <c r="K16"/>
  <c r="L16"/>
  <c r="EU12" i="56"/>
  <c r="ER12"/>
  <c r="EJ10"/>
  <c r="AU10"/>
  <c r="FU9"/>
  <c r="FX9"/>
  <c r="FY22"/>
  <c r="FV22"/>
  <c r="FN22"/>
  <c r="EG22"/>
  <c r="FN10"/>
  <c r="EY10"/>
  <c r="FF9"/>
  <c r="FI9"/>
  <c r="ES43"/>
  <c r="FZ43"/>
  <c r="FW12"/>
  <c r="EJ12"/>
  <c r="FV43"/>
  <c r="FY43"/>
  <c r="FN9"/>
  <c r="ES30"/>
  <c r="EV30"/>
  <c r="FK32"/>
  <c r="FH32"/>
  <c r="EY9"/>
  <c r="EJ9"/>
  <c r="FG9"/>
  <c r="FJ9"/>
  <c r="FK43"/>
  <c r="FZ30"/>
  <c r="FH30"/>
  <c r="FK30"/>
  <c r="FK12"/>
  <c r="FH12"/>
  <c r="EG10"/>
  <c r="CN9"/>
  <c r="Q44"/>
  <c r="ET9"/>
  <c r="EQ9"/>
  <c r="FZ32"/>
  <c r="EJ22"/>
  <c r="AU22"/>
  <c r="EQ22"/>
  <c r="ET22"/>
  <c r="EY44" l="1"/>
  <c r="BU44" i="64"/>
  <c r="CA44"/>
  <c r="BX44"/>
  <c r="CD44"/>
  <c r="FY44" i="56"/>
  <c r="FV44"/>
  <c r="AT44" i="64"/>
  <c r="AZ44"/>
  <c r="AW44"/>
  <c r="BC44"/>
  <c r="FN44" i="56"/>
  <c r="E44" i="64"/>
  <c r="Z9"/>
  <c r="W9"/>
  <c r="AC9"/>
  <c r="T9"/>
  <c r="FZ12" i="56"/>
  <c r="BD9" i="64"/>
  <c r="AX9"/>
  <c r="AU9"/>
  <c r="BA9"/>
  <c r="AB44"/>
  <c r="Y44"/>
  <c r="S44"/>
  <c r="V44"/>
  <c r="AY44"/>
  <c r="AV44"/>
  <c r="AS44"/>
  <c r="BB44"/>
  <c r="CN44" i="56"/>
  <c r="AF44" i="64"/>
  <c r="EJ44" i="56"/>
  <c r="BV9" i="64"/>
  <c r="CB9"/>
  <c r="CE9"/>
  <c r="BY9"/>
  <c r="BT44"/>
  <c r="BW44"/>
  <c r="BZ44"/>
  <c r="CC44"/>
  <c r="R44"/>
  <c r="AA44"/>
  <c r="X44"/>
  <c r="U44"/>
  <c r="EG44" i="56"/>
  <c r="BG44" i="64"/>
  <c r="FK44" i="56"/>
  <c r="FH44"/>
  <c r="ES32"/>
  <c r="EV32"/>
  <c r="I13" i="59"/>
  <c r="E13"/>
  <c r="H13"/>
  <c r="S16" i="58"/>
  <c r="F13" i="59"/>
  <c r="M16" i="58"/>
  <c r="G16"/>
  <c r="B13" i="59"/>
  <c r="ET44" i="56"/>
  <c r="EQ44"/>
  <c r="FH9"/>
  <c r="FK9"/>
  <c r="ER44"/>
  <c r="EU44"/>
  <c r="FZ9"/>
  <c r="FW9"/>
  <c r="FK10"/>
  <c r="FH10"/>
  <c r="FW22"/>
  <c r="FZ22"/>
  <c r="ES9"/>
  <c r="EV9"/>
  <c r="ES12"/>
  <c r="EV12"/>
  <c r="FZ10"/>
  <c r="FW10"/>
  <c r="ES10"/>
  <c r="EV10"/>
  <c r="EV22"/>
  <c r="ES22"/>
  <c r="FZ44" l="1"/>
  <c r="FW44"/>
  <c r="CB44" i="64"/>
  <c r="BV44"/>
  <c r="BY44"/>
  <c r="CE44"/>
  <c r="T44"/>
  <c r="Z44"/>
  <c r="AC44"/>
  <c r="W44"/>
  <c r="AU44"/>
  <c r="AX44"/>
  <c r="BA44"/>
  <c r="BD44"/>
  <c r="D13" i="59"/>
  <c r="J13"/>
  <c r="G13"/>
  <c r="EV44" i="56"/>
  <c r="ES44"/>
</calcChain>
</file>

<file path=xl/sharedStrings.xml><?xml version="1.0" encoding="utf-8"?>
<sst xmlns="http://schemas.openxmlformats.org/spreadsheetml/2006/main" count="975" uniqueCount="107">
  <si>
    <t>Name of the Board</t>
  </si>
  <si>
    <t>Number of Students</t>
  </si>
  <si>
    <t>Appeared</t>
  </si>
  <si>
    <t>Passed</t>
  </si>
  <si>
    <t>Pass %age</t>
  </si>
  <si>
    <t>Boys</t>
  </si>
  <si>
    <t>Girls</t>
  </si>
  <si>
    <t>Total</t>
  </si>
  <si>
    <t xml:space="preserve">Note: In Open Schooling System, candidates are not classified as 'Regular' or 'Private". </t>
  </si>
  <si>
    <t>Central Boards</t>
  </si>
  <si>
    <t>State Boards</t>
  </si>
  <si>
    <t>Table 1- Annual and Supplementary Examination Results - Regular Students - All Categories</t>
  </si>
  <si>
    <t>Table 2 -Annual and Supplementary Examination Results - Private Students - All Categories</t>
  </si>
  <si>
    <t>Table 4 -Annual and Supplementary Examination Results - Regular SC Students</t>
  </si>
  <si>
    <t>Table 5 -Annual and Supplementary Examination Results - Private SC Students</t>
  </si>
  <si>
    <t>Table 7 -Annual and Supplementary Examination Results - Regular ST Students</t>
  </si>
  <si>
    <t>Table 8 -Annual and Supplementary Examination Results - Private ST Students</t>
  </si>
  <si>
    <t>Sl. No.</t>
  </si>
  <si>
    <t>Annual</t>
  </si>
  <si>
    <t>Supplementary</t>
  </si>
  <si>
    <t>Annual + Supplementary</t>
  </si>
  <si>
    <t>Central Board of Secondary Education, New Delhi</t>
  </si>
  <si>
    <t>All Categories</t>
  </si>
  <si>
    <t>Scheduled Caste</t>
  </si>
  <si>
    <t>Scheduled Tribe</t>
  </si>
  <si>
    <t>Year</t>
  </si>
  <si>
    <t>Percentage of Students passed with marks</t>
  </si>
  <si>
    <t>Total Number of Students Passed</t>
  </si>
  <si>
    <t>Out of the Total, Number of Students passed with marks</t>
  </si>
  <si>
    <t>75% &amp; above</t>
  </si>
  <si>
    <t>60% to below 75%</t>
  </si>
  <si>
    <t>Table 21 -High School Open Examination Board Results - Percentage-wise-OBC Students</t>
  </si>
  <si>
    <t>Board of Intermediate Education, Andhra Pradesh</t>
  </si>
  <si>
    <t>Assam Higher Secondary Education Council</t>
  </si>
  <si>
    <t>Bihar Intermediate Education Council</t>
  </si>
  <si>
    <t>Bihar State Madarsa Education Board</t>
  </si>
  <si>
    <t>Chhattisgarh Board of Secondary Education</t>
  </si>
  <si>
    <t>Chhatisgarh Sanskriti Vidya Mandalam</t>
  </si>
  <si>
    <t>Goa Board of Secondary &amp; Higher Secondary Education</t>
  </si>
  <si>
    <t>Board of School Education Haryana, Bhiwani</t>
  </si>
  <si>
    <t>J.K State Board of School Education</t>
  </si>
  <si>
    <t>Jharkhand Academic Council, Ranchi</t>
  </si>
  <si>
    <t>Department of Pre-University Education, Karnataka</t>
  </si>
  <si>
    <t>Maharashtra State Board of Secondary &amp; Higher Secondary Education</t>
  </si>
  <si>
    <t>Board of Secondary Education, Madhya Pradesh</t>
  </si>
  <si>
    <t>Council of Higher Secondary Education, Imphal, Manipur</t>
  </si>
  <si>
    <t>Meghalaya Board of School Education</t>
  </si>
  <si>
    <t>Mizoram Board of School Education</t>
  </si>
  <si>
    <t>Nagaland Board of School Education</t>
  </si>
  <si>
    <t>Punjab School Education Board, Mohali</t>
  </si>
  <si>
    <t>Board of Secondary Education, Rajasthan, Ajmer</t>
  </si>
  <si>
    <t>Tamil Nadu State Board of School Examination</t>
  </si>
  <si>
    <t>Tripura Board of Secondary Education</t>
  </si>
  <si>
    <t>West Bengal Council of Higher Education, Kolkata</t>
  </si>
  <si>
    <t>Board of Madarsa Education, West Bengal, Kolkata **</t>
  </si>
  <si>
    <t>** Figures pertain to 'fazil' examination which is equivalent to higher secondary examination.</t>
  </si>
  <si>
    <t>Number of Students Passed</t>
  </si>
  <si>
    <t>Arts</t>
  </si>
  <si>
    <t>Commerce</t>
  </si>
  <si>
    <t>Science</t>
  </si>
  <si>
    <t>Vocational</t>
  </si>
  <si>
    <t>All Streams</t>
  </si>
  <si>
    <t>Streams</t>
  </si>
  <si>
    <t xml:space="preserve">Boys </t>
  </si>
  <si>
    <t>Council for the Indian School Certificate Examinations, N.Delhi</t>
  </si>
  <si>
    <t xml:space="preserve"> </t>
  </si>
  <si>
    <t>Chhattisgarh Madarsa Board,Chhatisgarh</t>
  </si>
  <si>
    <t>Chhatisgarh Madarsa Board</t>
  </si>
  <si>
    <t xml:space="preserve">H.P. Board of School Education, </t>
  </si>
  <si>
    <t>RESULTS OF HIGHER SECONDARY EXAMINATION- 2014</t>
  </si>
  <si>
    <t>Statement 1 - HIGHER SECONDARY EXAMINATION RESULTS DURING 2005 - 2014</t>
  </si>
  <si>
    <t>Statement 2 -  HIGHER SECONDARY EXAMINATION PASS PERCENTAGE DURING 2005 - 2014</t>
  </si>
  <si>
    <t>Board of School Education, Uttarakhand</t>
  </si>
  <si>
    <t>Table 3 -Annual and Supplementary Examination Results - Regular &amp; Private Students - All Categories</t>
  </si>
  <si>
    <t>Table 6 -Annual and Supplementary Examination Results - Regular &amp; Private SC Students</t>
  </si>
  <si>
    <t>Table 9 -Annual and Supplementary Examination Results - Regular &amp; Private ST Students</t>
  </si>
  <si>
    <t>Gujarat Secondary &amp; Higher Secondary Education Board</t>
  </si>
  <si>
    <t>Kerala Board of Higher Secondary Examination</t>
  </si>
  <si>
    <t>Uttar Pradesh Board of High School &amp; Intermediate Education</t>
  </si>
  <si>
    <t>Telenagana State Board of Intermediate Education, Hyderabad</t>
  </si>
  <si>
    <t>Council of Higher Secondary Education, Orissa</t>
  </si>
  <si>
    <t>Banasthali Vidyapith, Rajasthan#</t>
  </si>
  <si>
    <t>Black cell indicates that either system does not exist or information is not available.</t>
  </si>
  <si>
    <t># The Institute is mainly meant for Women, Boys enrolment pertains to wards of the staff.</t>
  </si>
  <si>
    <t>Banasthali Vidyapith,  Rajasthan #</t>
  </si>
  <si>
    <t>National Institute of Open Schooling, New Delhi</t>
  </si>
  <si>
    <t>A.P. Open School Society, Hyderabad</t>
  </si>
  <si>
    <t>State Open Schooling, Assam</t>
  </si>
  <si>
    <t>Chattisgarh State Open School</t>
  </si>
  <si>
    <t xml:space="preserve">Madhya Pradesh State Open School Board of Secondary Education </t>
  </si>
  <si>
    <t>Rajasthan  State Open School, Rajasthan</t>
  </si>
  <si>
    <t/>
  </si>
  <si>
    <t>Table 10 -Annual and Supplementary Examination Results - Performance-wise-All Categories</t>
  </si>
  <si>
    <t>Table 11 -Annual and Supplementary Examination Results - Performance-wise-SC Students</t>
  </si>
  <si>
    <t>Table 12 -Annual and Supplementary Examination Results - Performance-wise-ST Students</t>
  </si>
  <si>
    <t>Table 13- Higher School Open Examination Board Results</t>
  </si>
  <si>
    <t>Table 14 -High School Open Examination Board Results - Performance-wise-All Categories</t>
  </si>
  <si>
    <t>Table 15 -High School Open Examination Board Results - Performance-wise-SC Students</t>
  </si>
  <si>
    <t>Table 16 -High School Open Examination Board Results - Performance-wise-ST Students</t>
  </si>
  <si>
    <t>Table 17-Stream-wise Results Annual &amp; Supplementary - Regular &amp; Private Students - All Categories</t>
  </si>
  <si>
    <t>Table 18 -Share of Pass Out Students in Different Streams - All Categories</t>
  </si>
  <si>
    <t>Table 19 -Stream-wise Results Annual &amp; Supplementary - Regular &amp; Private Students - SC Students</t>
  </si>
  <si>
    <t>Table 20 -Share of Pass Out Students in Different Streams- SC Students</t>
  </si>
  <si>
    <t>Table 21 -Stream-wise Results Annual &amp; Supplementary - Regular &amp; Private Students - ST Students</t>
  </si>
  <si>
    <t>Table 22 -Share of Pass Out Students in Different Streams - ST Students</t>
  </si>
  <si>
    <t>Rabindra Mukta Vidyalaya (West Bengal State Open School)#</t>
  </si>
  <si>
    <t># Data repeated from previous year   2013, MHRD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</si>
</sst>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;\-0;;@"/>
    <numFmt numFmtId="166" formatCode="0.0;\-0.0;;@"/>
    <numFmt numFmtId="167" formatCode="0.0_ ;\-0.0\ "/>
  </numFmts>
  <fonts count="30">
    <font>
      <sz val="10"/>
      <name val="Arial"/>
    </font>
    <font>
      <sz val="11"/>
      <name val="Arial Narrow"/>
      <family val="2"/>
    </font>
    <font>
      <sz val="14"/>
      <name val="Arial Narrow"/>
      <family val="2"/>
    </font>
    <font>
      <sz val="10"/>
      <name val="Arial Narrow"/>
      <family val="2"/>
    </font>
    <font>
      <b/>
      <sz val="12"/>
      <color indexed="12"/>
      <name val="Arial Narrow"/>
      <family val="2"/>
    </font>
    <font>
      <b/>
      <sz val="11"/>
      <name val="Cambria"/>
      <family val="1"/>
    </font>
    <font>
      <sz val="11"/>
      <name val="Cambria"/>
      <family val="1"/>
    </font>
    <font>
      <sz val="11"/>
      <name val="Cambria"/>
      <family val="1"/>
    </font>
    <font>
      <b/>
      <sz val="11"/>
      <name val="Cambria"/>
      <family val="1"/>
    </font>
    <font>
      <b/>
      <sz val="14"/>
      <name val="Cambria"/>
      <family val="1"/>
    </font>
    <font>
      <sz val="11"/>
      <color indexed="60"/>
      <name val="Cambria"/>
      <family val="1"/>
    </font>
    <font>
      <i/>
      <sz val="9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i/>
      <sz val="11"/>
      <name val="Calibri"/>
      <family val="2"/>
    </font>
    <font>
      <i/>
      <sz val="10"/>
      <name val="Cambria"/>
      <family val="1"/>
    </font>
    <font>
      <sz val="12"/>
      <name val="Cambria"/>
      <family val="1"/>
    </font>
    <font>
      <i/>
      <sz val="9"/>
      <color indexed="8"/>
      <name val="Cambria"/>
      <family val="1"/>
    </font>
    <font>
      <b/>
      <sz val="12"/>
      <name val="Cambria"/>
      <family val="1"/>
    </font>
    <font>
      <b/>
      <sz val="11"/>
      <color indexed="8"/>
      <name val="Cambria"/>
      <family val="1"/>
    </font>
    <font>
      <b/>
      <sz val="13"/>
      <name val="Cambria"/>
      <family val="1"/>
    </font>
    <font>
      <sz val="10"/>
      <name val="Arial"/>
      <family val="2"/>
    </font>
    <font>
      <b/>
      <sz val="12"/>
      <name val="Cambria"/>
      <family val="1"/>
    </font>
    <font>
      <i/>
      <sz val="9"/>
      <name val="Cambria"/>
      <family val="1"/>
    </font>
    <font>
      <sz val="11"/>
      <color indexed="10"/>
      <name val="Cambria"/>
      <family val="1"/>
    </font>
    <font>
      <sz val="11"/>
      <color indexed="8"/>
      <name val="Cambria"/>
      <family val="1"/>
    </font>
    <font>
      <b/>
      <sz val="10.5"/>
      <name val="Cambria"/>
      <family val="1"/>
    </font>
    <font>
      <sz val="10.5"/>
      <name val="Cambria"/>
      <family val="1"/>
    </font>
    <font>
      <sz val="10"/>
      <name val="Cambria"/>
      <family val="1"/>
      <scheme val="major"/>
    </font>
    <font>
      <sz val="11"/>
      <color theme="1"/>
      <name val="Cambria"/>
      <family val="1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1" fillId="0" borderId="0"/>
    <xf numFmtId="0" fontId="21" fillId="0" borderId="0"/>
  </cellStyleXfs>
  <cellXfs count="26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164" fontId="1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164" fontId="7" fillId="0" borderId="0" xfId="0" applyNumberFormat="1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8" fillId="0" borderId="4" xfId="0" applyFont="1" applyFill="1" applyBorder="1" applyAlignment="1">
      <alignment vertical="center"/>
    </xf>
    <xf numFmtId="0" fontId="20" fillId="0" borderId="4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22" fillId="0" borderId="4" xfId="0" applyFont="1" applyBorder="1" applyAlignment="1">
      <alignment vertical="center"/>
    </xf>
    <xf numFmtId="0" fontId="22" fillId="0" borderId="4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165" fontId="7" fillId="0" borderId="1" xfId="0" applyNumberFormat="1" applyFont="1" applyFill="1" applyBorder="1" applyAlignment="1" applyProtection="1">
      <alignment vertical="center"/>
      <protection locked="0"/>
    </xf>
    <xf numFmtId="165" fontId="7" fillId="0" borderId="1" xfId="0" applyNumberFormat="1" applyFont="1" applyFill="1" applyBorder="1" applyAlignment="1">
      <alignment vertical="center"/>
    </xf>
    <xf numFmtId="165" fontId="7" fillId="0" borderId="1" xfId="0" applyNumberFormat="1" applyFont="1" applyBorder="1" applyAlignment="1">
      <alignment vertical="center"/>
    </xf>
    <xf numFmtId="165" fontId="7" fillId="5" borderId="1" xfId="0" applyNumberFormat="1" applyFont="1" applyFill="1" applyBorder="1" applyAlignment="1">
      <alignment vertical="center"/>
    </xf>
    <xf numFmtId="165" fontId="6" fillId="5" borderId="1" xfId="0" applyNumberFormat="1" applyFont="1" applyFill="1" applyBorder="1" applyAlignment="1">
      <alignment vertical="center"/>
    </xf>
    <xf numFmtId="165" fontId="0" fillId="0" borderId="0" xfId="0" applyNumberFormat="1"/>
    <xf numFmtId="165" fontId="9" fillId="0" borderId="0" xfId="0" applyNumberFormat="1" applyFont="1" applyFill="1" applyBorder="1" applyAlignment="1">
      <alignment vertical="center"/>
    </xf>
    <xf numFmtId="165" fontId="7" fillId="0" borderId="0" xfId="0" applyNumberFormat="1" applyFont="1" applyBorder="1" applyAlignment="1">
      <alignment vertical="center"/>
    </xf>
    <xf numFmtId="165" fontId="18" fillId="0" borderId="4" xfId="0" applyNumberFormat="1" applyFont="1" applyFill="1" applyBorder="1" applyAlignment="1">
      <alignment vertical="center" wrapText="1"/>
    </xf>
    <xf numFmtId="165" fontId="18" fillId="0" borderId="4" xfId="0" applyNumberFormat="1" applyFont="1" applyFill="1" applyBorder="1" applyAlignment="1">
      <alignment vertical="center"/>
    </xf>
    <xf numFmtId="165" fontId="18" fillId="0" borderId="4" xfId="0" applyNumberFormat="1" applyFont="1" applyFill="1" applyBorder="1" applyAlignment="1">
      <alignment horizontal="left" vertical="center"/>
    </xf>
    <xf numFmtId="165" fontId="18" fillId="0" borderId="4" xfId="0" applyNumberFormat="1" applyFont="1" applyFill="1" applyBorder="1" applyAlignment="1">
      <alignment horizontal="left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/>
    </xf>
    <xf numFmtId="165" fontId="11" fillId="2" borderId="1" xfId="0" applyNumberFormat="1" applyFont="1" applyFill="1" applyBorder="1" applyAlignment="1">
      <alignment horizontal="center" vertical="center"/>
    </xf>
    <xf numFmtId="165" fontId="17" fillId="2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Border="1" applyAlignment="1">
      <alignment horizontal="right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7" fillId="0" borderId="0" xfId="0" applyNumberFormat="1" applyFont="1" applyFill="1" applyAlignment="1">
      <alignment vertical="center"/>
    </xf>
    <xf numFmtId="165" fontId="15" fillId="0" borderId="0" xfId="0" applyNumberFormat="1" applyFont="1" applyAlignment="1">
      <alignment horizontal="left" vertical="center"/>
    </xf>
    <xf numFmtId="165" fontId="1" fillId="0" borderId="0" xfId="0" applyNumberFormat="1" applyFont="1" applyAlignment="1">
      <alignment vertical="center"/>
    </xf>
    <xf numFmtId="165" fontId="4" fillId="0" borderId="0" xfId="0" applyNumberFormat="1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165" fontId="6" fillId="0" borderId="1" xfId="0" applyNumberFormat="1" applyFont="1" applyFill="1" applyBorder="1" applyAlignment="1">
      <alignment vertical="center"/>
    </xf>
    <xf numFmtId="166" fontId="7" fillId="0" borderId="1" xfId="0" applyNumberFormat="1" applyFont="1" applyBorder="1" applyAlignment="1">
      <alignment vertical="center"/>
    </xf>
    <xf numFmtId="166" fontId="7" fillId="0" borderId="1" xfId="0" applyNumberFormat="1" applyFont="1" applyBorder="1" applyAlignment="1">
      <alignment horizontal="center" vertical="center"/>
    </xf>
    <xf numFmtId="0" fontId="14" fillId="0" borderId="0" xfId="0" quotePrefix="1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vertical="center"/>
    </xf>
    <xf numFmtId="0" fontId="7" fillId="7" borderId="0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vertical="center"/>
    </xf>
    <xf numFmtId="165" fontId="0" fillId="0" borderId="0" xfId="0" applyNumberFormat="1" applyAlignment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5" borderId="0" xfId="0" applyFont="1" applyFill="1" applyBorder="1" applyAlignment="1">
      <alignment vertical="center"/>
    </xf>
    <xf numFmtId="0" fontId="9" fillId="5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164" fontId="7" fillId="5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165" fontId="12" fillId="4" borderId="1" xfId="0" applyNumberFormat="1" applyFont="1" applyFill="1" applyBorder="1" applyAlignment="1">
      <alignment horizontal="right" vertical="center"/>
    </xf>
    <xf numFmtId="165" fontId="12" fillId="4" borderId="1" xfId="0" applyNumberFormat="1" applyFont="1" applyFill="1" applyBorder="1" applyAlignment="1">
      <alignment vertical="center"/>
    </xf>
    <xf numFmtId="166" fontId="12" fillId="4" borderId="1" xfId="0" applyNumberFormat="1" applyFont="1" applyFill="1" applyBorder="1" applyAlignment="1">
      <alignment vertical="center"/>
    </xf>
    <xf numFmtId="166" fontId="5" fillId="4" borderId="1" xfId="0" applyNumberFormat="1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2" fillId="4" borderId="0" xfId="0" applyFont="1" applyFill="1" applyAlignment="1">
      <alignment vertical="center"/>
    </xf>
    <xf numFmtId="165" fontId="26" fillId="4" borderId="1" xfId="0" applyNumberFormat="1" applyFont="1" applyFill="1" applyBorder="1" applyAlignment="1">
      <alignment vertical="center"/>
    </xf>
    <xf numFmtId="165" fontId="26" fillId="4" borderId="1" xfId="0" applyNumberFormat="1" applyFont="1" applyFill="1" applyBorder="1" applyAlignment="1">
      <alignment horizontal="right" vertical="center"/>
    </xf>
    <xf numFmtId="166" fontId="26" fillId="4" borderId="1" xfId="0" applyNumberFormat="1" applyFont="1" applyFill="1" applyBorder="1" applyAlignment="1">
      <alignment horizontal="right" vertical="center"/>
    </xf>
    <xf numFmtId="0" fontId="27" fillId="4" borderId="0" xfId="0" applyFont="1" applyFill="1" applyAlignment="1">
      <alignment horizontal="right"/>
    </xf>
    <xf numFmtId="165" fontId="7" fillId="5" borderId="1" xfId="0" applyNumberFormat="1" applyFont="1" applyFill="1" applyBorder="1" applyAlignment="1" applyProtection="1">
      <alignment vertical="center"/>
      <protection locked="0"/>
    </xf>
    <xf numFmtId="165" fontId="7" fillId="5" borderId="1" xfId="0" applyNumberFormat="1" applyFont="1" applyFill="1" applyBorder="1" applyAlignment="1" applyProtection="1">
      <alignment vertical="center"/>
    </xf>
    <xf numFmtId="165" fontId="7" fillId="5" borderId="1" xfId="0" applyNumberFormat="1" applyFont="1" applyFill="1" applyBorder="1" applyAlignment="1" applyProtection="1">
      <alignment horizontal="right" vertical="center"/>
      <protection locked="0"/>
    </xf>
    <xf numFmtId="165" fontId="7" fillId="5" borderId="1" xfId="0" applyNumberFormat="1" applyFont="1" applyFill="1" applyBorder="1" applyAlignment="1">
      <alignment horizontal="right" vertical="center"/>
    </xf>
    <xf numFmtId="166" fontId="6" fillId="5" borderId="1" xfId="0" applyNumberFormat="1" applyFont="1" applyFill="1" applyBorder="1" applyAlignment="1">
      <alignment vertical="center"/>
    </xf>
    <xf numFmtId="166" fontId="7" fillId="5" borderId="1" xfId="0" applyNumberFormat="1" applyFont="1" applyFill="1" applyBorder="1" applyAlignment="1">
      <alignment vertical="center"/>
    </xf>
    <xf numFmtId="166" fontId="7" fillId="5" borderId="1" xfId="0" applyNumberFormat="1" applyFont="1" applyFill="1" applyBorder="1" applyAlignment="1">
      <alignment horizontal="center" vertical="center"/>
    </xf>
    <xf numFmtId="165" fontId="7" fillId="5" borderId="1" xfId="0" quotePrefix="1" applyNumberFormat="1" applyFont="1" applyFill="1" applyBorder="1" applyAlignment="1" applyProtection="1">
      <alignment horizontal="right" vertical="center"/>
      <protection locked="0"/>
    </xf>
    <xf numFmtId="165" fontId="6" fillId="5" borderId="1" xfId="0" applyNumberFormat="1" applyFont="1" applyFill="1" applyBorder="1" applyAlignment="1" applyProtection="1">
      <alignment vertical="center"/>
      <protection locked="0"/>
    </xf>
    <xf numFmtId="165" fontId="7" fillId="5" borderId="1" xfId="0" quotePrefix="1" applyNumberFormat="1" applyFont="1" applyFill="1" applyBorder="1" applyAlignment="1">
      <alignment horizontal="right" vertical="center"/>
    </xf>
    <xf numFmtId="165" fontId="6" fillId="5" borderId="1" xfId="0" applyNumberFormat="1" applyFont="1" applyFill="1" applyBorder="1" applyAlignment="1" applyProtection="1">
      <alignment horizontal="right" vertical="center"/>
      <protection locked="0"/>
    </xf>
    <xf numFmtId="165" fontId="6" fillId="5" borderId="1" xfId="0" quotePrefix="1" applyNumberFormat="1" applyFont="1" applyFill="1" applyBorder="1" applyAlignment="1" applyProtection="1">
      <alignment horizontal="right" vertical="center"/>
      <protection locked="0"/>
    </xf>
    <xf numFmtId="165" fontId="6" fillId="5" borderId="1" xfId="0" applyNumberFormat="1" applyFont="1" applyFill="1" applyBorder="1" applyAlignment="1">
      <alignment horizontal="right" vertical="center"/>
    </xf>
    <xf numFmtId="165" fontId="7" fillId="5" borderId="1" xfId="0" quotePrefix="1" applyNumberFormat="1" applyFont="1" applyFill="1" applyBorder="1" applyAlignment="1" applyProtection="1">
      <alignment vertical="center"/>
      <protection locked="0"/>
    </xf>
    <xf numFmtId="165" fontId="7" fillId="5" borderId="0" xfId="0" applyNumberFormat="1" applyFont="1" applyFill="1" applyAlignment="1" applyProtection="1">
      <alignment horizontal="right" vertical="center"/>
      <protection locked="0"/>
    </xf>
    <xf numFmtId="165" fontId="7" fillId="5" borderId="9" xfId="0" applyNumberFormat="1" applyFont="1" applyFill="1" applyBorder="1" applyAlignment="1" applyProtection="1">
      <alignment horizontal="right" vertical="center"/>
      <protection locked="0"/>
    </xf>
    <xf numFmtId="0" fontId="18" fillId="0" borderId="4" xfId="0" applyFont="1" applyBorder="1" applyAlignment="1">
      <alignment vertical="center"/>
    </xf>
    <xf numFmtId="165" fontId="6" fillId="5" borderId="1" xfId="0" applyNumberFormat="1" applyFont="1" applyFill="1" applyBorder="1" applyAlignment="1">
      <alignment vertical="center" wrapText="1" readingOrder="1"/>
    </xf>
    <xf numFmtId="165" fontId="25" fillId="5" borderId="1" xfId="0" applyNumberFormat="1" applyFont="1" applyFill="1" applyBorder="1" applyAlignment="1">
      <alignment vertical="center"/>
    </xf>
    <xf numFmtId="0" fontId="7" fillId="5" borderId="1" xfId="0" quotePrefix="1" applyNumberFormat="1" applyFont="1" applyFill="1" applyBorder="1" applyAlignment="1" applyProtection="1">
      <alignment horizontal="right" vertical="center"/>
      <protection locked="0"/>
    </xf>
    <xf numFmtId="165" fontId="7" fillId="9" borderId="1" xfId="0" quotePrefix="1" applyNumberFormat="1" applyFont="1" applyFill="1" applyBorder="1" applyAlignment="1" applyProtection="1">
      <alignment horizontal="right" vertical="center"/>
      <protection locked="0"/>
    </xf>
    <xf numFmtId="165" fontId="7" fillId="9" borderId="1" xfId="0" applyNumberFormat="1" applyFont="1" applyFill="1" applyBorder="1" applyAlignment="1">
      <alignment horizontal="right" vertical="center"/>
    </xf>
    <xf numFmtId="0" fontId="6" fillId="8" borderId="1" xfId="0" applyFont="1" applyFill="1" applyBorder="1" applyAlignment="1">
      <alignment horizontal="center" vertical="center"/>
    </xf>
    <xf numFmtId="166" fontId="7" fillId="9" borderId="1" xfId="0" applyNumberFormat="1" applyFont="1" applyFill="1" applyBorder="1" applyAlignment="1">
      <alignment horizontal="center" vertical="center"/>
    </xf>
    <xf numFmtId="165" fontId="7" fillId="9" borderId="1" xfId="0" applyNumberFormat="1" applyFont="1" applyFill="1" applyBorder="1" applyAlignment="1">
      <alignment vertical="center"/>
    </xf>
    <xf numFmtId="0" fontId="7" fillId="5" borderId="1" xfId="0" applyNumberFormat="1" applyFont="1" applyFill="1" applyBorder="1" applyAlignment="1">
      <alignment vertical="center"/>
    </xf>
    <xf numFmtId="0" fontId="7" fillId="5" borderId="1" xfId="0" applyNumberFormat="1" applyFont="1" applyFill="1" applyBorder="1" applyAlignment="1">
      <alignment horizontal="center" vertical="center"/>
    </xf>
    <xf numFmtId="165" fontId="7" fillId="10" borderId="1" xfId="0" applyNumberFormat="1" applyFont="1" applyFill="1" applyBorder="1" applyAlignment="1">
      <alignment vertical="center"/>
    </xf>
    <xf numFmtId="166" fontId="7" fillId="10" borderId="1" xfId="0" applyNumberFormat="1" applyFont="1" applyFill="1" applyBorder="1" applyAlignment="1">
      <alignment horizontal="center" vertical="center"/>
    </xf>
    <xf numFmtId="165" fontId="24" fillId="10" borderId="1" xfId="0" applyNumberFormat="1" applyFont="1" applyFill="1" applyBorder="1" applyAlignment="1">
      <alignment vertical="center"/>
    </xf>
    <xf numFmtId="165" fontId="7" fillId="10" borderId="1" xfId="0" applyNumberFormat="1" applyFont="1" applyFill="1" applyBorder="1" applyAlignment="1">
      <alignment horizontal="center" vertical="center" wrapText="1"/>
    </xf>
    <xf numFmtId="165" fontId="7" fillId="10" borderId="1" xfId="0" applyNumberFormat="1" applyFont="1" applyFill="1" applyBorder="1" applyAlignment="1" applyProtection="1">
      <alignment vertical="center"/>
      <protection locked="0"/>
    </xf>
    <xf numFmtId="166" fontId="7" fillId="10" borderId="1" xfId="0" applyNumberFormat="1" applyFont="1" applyFill="1" applyBorder="1" applyAlignment="1">
      <alignment vertical="center"/>
    </xf>
    <xf numFmtId="165" fontId="7" fillId="10" borderId="1" xfId="0" applyNumberFormat="1" applyFont="1" applyFill="1" applyBorder="1" applyAlignment="1">
      <alignment horizontal="right" vertical="center"/>
    </xf>
    <xf numFmtId="165" fontId="7" fillId="10" borderId="1" xfId="0" quotePrefix="1" applyNumberFormat="1" applyFont="1" applyFill="1" applyBorder="1" applyAlignment="1" applyProtection="1">
      <alignment horizontal="right" vertical="center"/>
      <protection locked="0"/>
    </xf>
    <xf numFmtId="165" fontId="7" fillId="10" borderId="1" xfId="0" quotePrefix="1" applyNumberFormat="1" applyFont="1" applyFill="1" applyBorder="1" applyAlignment="1">
      <alignment horizontal="right" vertical="center"/>
    </xf>
    <xf numFmtId="165" fontId="7" fillId="10" borderId="1" xfId="0" applyNumberFormat="1" applyFont="1" applyFill="1" applyBorder="1" applyAlignment="1" applyProtection="1">
      <alignment horizontal="right" vertical="center"/>
      <protection locked="0"/>
    </xf>
    <xf numFmtId="165" fontId="7" fillId="10" borderId="1" xfId="0" applyNumberFormat="1" applyFont="1" applyFill="1" applyBorder="1" applyAlignment="1" applyProtection="1">
      <alignment vertical="center"/>
    </xf>
    <xf numFmtId="166" fontId="6" fillId="10" borderId="1" xfId="0" applyNumberFormat="1" applyFont="1" applyFill="1" applyBorder="1" applyAlignment="1">
      <alignment vertical="center"/>
    </xf>
    <xf numFmtId="165" fontId="6" fillId="10" borderId="1" xfId="0" applyNumberFormat="1" applyFont="1" applyFill="1" applyBorder="1" applyAlignment="1" applyProtection="1">
      <alignment horizontal="right" vertical="center"/>
      <protection locked="0"/>
    </xf>
    <xf numFmtId="165" fontId="7" fillId="10" borderId="0" xfId="0" applyNumberFormat="1" applyFont="1" applyFill="1" applyAlignment="1" applyProtection="1">
      <alignment horizontal="right" vertical="center"/>
      <protection locked="0"/>
    </xf>
    <xf numFmtId="165" fontId="7" fillId="10" borderId="9" xfId="0" applyNumberFormat="1" applyFont="1" applyFill="1" applyBorder="1" applyAlignment="1" applyProtection="1">
      <alignment horizontal="right" vertical="center"/>
      <protection locked="0"/>
    </xf>
    <xf numFmtId="165" fontId="6" fillId="10" borderId="1" xfId="0" applyNumberFormat="1" applyFont="1" applyFill="1" applyBorder="1" applyAlignment="1">
      <alignment vertical="center"/>
    </xf>
    <xf numFmtId="166" fontId="7" fillId="9" borderId="1" xfId="0" applyNumberFormat="1" applyFont="1" applyFill="1" applyBorder="1" applyAlignment="1">
      <alignment vertical="center"/>
    </xf>
    <xf numFmtId="0" fontId="7" fillId="5" borderId="1" xfId="0" applyNumberFormat="1" applyFont="1" applyFill="1" applyBorder="1" applyAlignment="1" applyProtection="1">
      <alignment horizontal="right" vertical="center"/>
      <protection locked="0"/>
    </xf>
    <xf numFmtId="166" fontId="7" fillId="11" borderId="1" xfId="0" applyNumberFormat="1" applyFont="1" applyFill="1" applyBorder="1" applyAlignment="1">
      <alignment vertical="center"/>
    </xf>
    <xf numFmtId="0" fontId="7" fillId="5" borderId="1" xfId="0" applyNumberFormat="1" applyFont="1" applyFill="1" applyBorder="1" applyAlignment="1">
      <alignment horizontal="right" vertical="center"/>
    </xf>
    <xf numFmtId="165" fontId="7" fillId="9" borderId="1" xfId="0" applyNumberFormat="1" applyFont="1" applyFill="1" applyBorder="1" applyAlignment="1" applyProtection="1">
      <alignment vertical="center"/>
      <protection locked="0"/>
    </xf>
    <xf numFmtId="0" fontId="7" fillId="9" borderId="1" xfId="0" applyNumberFormat="1" applyFont="1" applyFill="1" applyBorder="1" applyAlignment="1" applyProtection="1">
      <alignment horizontal="right" vertical="center"/>
      <protection locked="0"/>
    </xf>
    <xf numFmtId="0" fontId="7" fillId="9" borderId="1" xfId="0" quotePrefix="1" applyNumberFormat="1" applyFont="1" applyFill="1" applyBorder="1" applyAlignment="1" applyProtection="1">
      <alignment horizontal="right" vertical="center"/>
      <protection locked="0"/>
    </xf>
    <xf numFmtId="0" fontId="7" fillId="5" borderId="1" xfId="0" applyNumberFormat="1" applyFont="1" applyFill="1" applyBorder="1" applyAlignment="1" applyProtection="1">
      <alignment vertical="center"/>
      <protection locked="0"/>
    </xf>
    <xf numFmtId="0" fontId="7" fillId="9" borderId="1" xfId="0" applyNumberFormat="1" applyFont="1" applyFill="1" applyBorder="1" applyAlignment="1">
      <alignment horizontal="right" vertical="center"/>
    </xf>
    <xf numFmtId="0" fontId="28" fillId="0" borderId="0" xfId="0" applyFont="1" applyFill="1" applyBorder="1" applyAlignment="1">
      <alignment vertical="center"/>
    </xf>
    <xf numFmtId="0" fontId="6" fillId="9" borderId="0" xfId="0" applyFont="1" applyFill="1" applyBorder="1" applyAlignment="1">
      <alignment vertical="center"/>
    </xf>
    <xf numFmtId="0" fontId="7" fillId="9" borderId="0" xfId="0" applyFont="1" applyFill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7" fillId="9" borderId="1" xfId="0" applyNumberFormat="1" applyFont="1" applyFill="1" applyBorder="1" applyAlignment="1">
      <alignment horizontal="center" vertical="center"/>
    </xf>
    <xf numFmtId="166" fontId="7" fillId="11" borderId="1" xfId="0" applyNumberFormat="1" applyFont="1" applyFill="1" applyBorder="1" applyAlignment="1">
      <alignment horizontal="center" vertical="center"/>
    </xf>
    <xf numFmtId="0" fontId="26" fillId="9" borderId="7" xfId="0" applyFont="1" applyFill="1" applyBorder="1" applyAlignment="1">
      <alignment horizontal="center" vertical="center" wrapText="1"/>
    </xf>
    <xf numFmtId="165" fontId="26" fillId="9" borderId="0" xfId="0" applyNumberFormat="1" applyFont="1" applyFill="1" applyBorder="1" applyAlignment="1">
      <alignment horizontal="right" vertical="center"/>
    </xf>
    <xf numFmtId="166" fontId="26" fillId="9" borderId="0" xfId="0" applyNumberFormat="1" applyFont="1" applyFill="1" applyBorder="1" applyAlignment="1">
      <alignment horizontal="right" vertical="center"/>
    </xf>
    <xf numFmtId="165" fontId="26" fillId="9" borderId="0" xfId="0" applyNumberFormat="1" applyFont="1" applyFill="1" applyBorder="1" applyAlignment="1">
      <alignment vertical="center"/>
    </xf>
    <xf numFmtId="0" fontId="27" fillId="9" borderId="0" xfId="0" applyFont="1" applyFill="1" applyAlignment="1">
      <alignment horizontal="right"/>
    </xf>
    <xf numFmtId="0" fontId="26" fillId="9" borderId="0" xfId="0" applyFont="1" applyFill="1" applyBorder="1" applyAlignment="1">
      <alignment horizontal="center" vertical="center" wrapText="1"/>
    </xf>
    <xf numFmtId="0" fontId="28" fillId="0" borderId="0" xfId="0" applyFont="1"/>
    <xf numFmtId="0" fontId="8" fillId="0" borderId="4" xfId="0" applyFont="1" applyFill="1" applyBorder="1" applyAlignment="1">
      <alignment vertical="center" wrapText="1"/>
    </xf>
    <xf numFmtId="165" fontId="5" fillId="12" borderId="8" xfId="0" applyNumberFormat="1" applyFont="1" applyFill="1" applyBorder="1" applyAlignment="1">
      <alignment vertical="center"/>
    </xf>
    <xf numFmtId="165" fontId="5" fillId="12" borderId="10" xfId="0" applyNumberFormat="1" applyFont="1" applyFill="1" applyBorder="1" applyAlignment="1">
      <alignment vertical="center"/>
    </xf>
    <xf numFmtId="165" fontId="5" fillId="12" borderId="3" xfId="0" applyNumberFormat="1" applyFont="1" applyFill="1" applyBorder="1" applyAlignment="1">
      <alignment vertical="center"/>
    </xf>
    <xf numFmtId="0" fontId="5" fillId="12" borderId="0" xfId="0" applyFont="1" applyFill="1" applyBorder="1" applyAlignment="1">
      <alignment vertical="center"/>
    </xf>
    <xf numFmtId="165" fontId="7" fillId="11" borderId="1" xfId="0" applyNumberFormat="1" applyFont="1" applyFill="1" applyBorder="1" applyAlignment="1">
      <alignment vertical="center"/>
    </xf>
    <xf numFmtId="165" fontId="6" fillId="0" borderId="1" xfId="0" applyNumberFormat="1" applyFont="1" applyFill="1" applyBorder="1" applyAlignment="1">
      <alignment vertical="center" wrapText="1"/>
    </xf>
    <xf numFmtId="165" fontId="6" fillId="5" borderId="1" xfId="0" applyNumberFormat="1" applyFont="1" applyFill="1" applyBorder="1" applyAlignment="1" applyProtection="1">
      <alignment vertical="center"/>
    </xf>
    <xf numFmtId="167" fontId="6" fillId="5" borderId="1" xfId="0" applyNumberFormat="1" applyFont="1" applyFill="1" applyBorder="1" applyAlignment="1">
      <alignment vertical="center"/>
    </xf>
    <xf numFmtId="166" fontId="6" fillId="5" borderId="1" xfId="0" applyNumberFormat="1" applyFont="1" applyFill="1" applyBorder="1" applyAlignment="1">
      <alignment horizontal="center" vertical="center"/>
    </xf>
    <xf numFmtId="165" fontId="6" fillId="10" borderId="1" xfId="0" applyNumberFormat="1" applyFont="1" applyFill="1" applyBorder="1" applyAlignment="1" applyProtection="1">
      <alignment vertical="center"/>
      <protection locked="0"/>
    </xf>
    <xf numFmtId="165" fontId="6" fillId="10" borderId="1" xfId="0" applyNumberFormat="1" applyFont="1" applyFill="1" applyBorder="1" applyAlignment="1">
      <alignment horizontal="right" vertical="center"/>
    </xf>
    <xf numFmtId="165" fontId="6" fillId="10" borderId="1" xfId="0" quotePrefix="1" applyNumberFormat="1" applyFont="1" applyFill="1" applyBorder="1" applyAlignment="1">
      <alignment horizontal="center" vertical="center"/>
    </xf>
    <xf numFmtId="165" fontId="6" fillId="10" borderId="1" xfId="0" quotePrefix="1" applyNumberFormat="1" applyFont="1" applyFill="1" applyBorder="1" applyAlignment="1" applyProtection="1">
      <alignment horizontal="center" vertical="center"/>
      <protection locked="0"/>
    </xf>
    <xf numFmtId="165" fontId="6" fillId="10" borderId="1" xfId="0" quotePrefix="1" applyNumberFormat="1" applyFont="1" applyFill="1" applyBorder="1" applyAlignment="1" applyProtection="1">
      <alignment horizontal="right" vertical="center"/>
      <protection locked="0"/>
    </xf>
    <xf numFmtId="165" fontId="6" fillId="10" borderId="1" xfId="0" quotePrefix="1" applyNumberFormat="1" applyFont="1" applyFill="1" applyBorder="1" applyAlignment="1">
      <alignment horizontal="right" vertical="center"/>
    </xf>
    <xf numFmtId="166" fontId="6" fillId="9" borderId="1" xfId="0" applyNumberFormat="1" applyFont="1" applyFill="1" applyBorder="1" applyAlignment="1">
      <alignment vertical="center"/>
    </xf>
    <xf numFmtId="166" fontId="6" fillId="9" borderId="1" xfId="0" applyNumberFormat="1" applyFont="1" applyFill="1" applyBorder="1" applyAlignment="1">
      <alignment horizontal="center" vertical="center"/>
    </xf>
    <xf numFmtId="165" fontId="6" fillId="5" borderId="1" xfId="0" quotePrefix="1" applyNumberFormat="1" applyFont="1" applyFill="1" applyBorder="1" applyAlignment="1">
      <alignment horizontal="right" vertical="center"/>
    </xf>
    <xf numFmtId="165" fontId="6" fillId="9" borderId="1" xfId="0" applyNumberFormat="1" applyFont="1" applyFill="1" applyBorder="1" applyAlignment="1">
      <alignment horizontal="right" vertical="center"/>
    </xf>
    <xf numFmtId="0" fontId="6" fillId="9" borderId="1" xfId="0" quotePrefix="1" applyNumberFormat="1" applyFont="1" applyFill="1" applyBorder="1" applyAlignment="1" applyProtection="1">
      <alignment horizontal="right" vertical="center"/>
      <protection locked="0"/>
    </xf>
    <xf numFmtId="0" fontId="6" fillId="9" borderId="1" xfId="0" applyNumberFormat="1" applyFont="1" applyFill="1" applyBorder="1" applyAlignment="1">
      <alignment horizontal="right" vertical="center"/>
    </xf>
    <xf numFmtId="0" fontId="6" fillId="9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 applyProtection="1">
      <alignment vertical="center"/>
      <protection locked="0"/>
    </xf>
    <xf numFmtId="165" fontId="6" fillId="0" borderId="1" xfId="0" applyNumberFormat="1" applyFont="1" applyBorder="1" applyAlignment="1">
      <alignment vertical="center"/>
    </xf>
    <xf numFmtId="166" fontId="6" fillId="1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Border="1" applyAlignment="1">
      <alignment vertical="center"/>
    </xf>
    <xf numFmtId="166" fontId="6" fillId="0" borderId="1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165" fontId="6" fillId="0" borderId="1" xfId="0" applyNumberFormat="1" applyFont="1" applyFill="1" applyBorder="1" applyAlignment="1">
      <alignment horizontal="center" vertical="center"/>
    </xf>
    <xf numFmtId="165" fontId="6" fillId="8" borderId="1" xfId="0" applyNumberFormat="1" applyFont="1" applyFill="1" applyBorder="1" applyAlignment="1">
      <alignment vertical="center"/>
    </xf>
    <xf numFmtId="166" fontId="6" fillId="8" borderId="1" xfId="0" applyNumberFormat="1" applyFont="1" applyFill="1" applyBorder="1" applyAlignment="1">
      <alignment vertical="center"/>
    </xf>
    <xf numFmtId="166" fontId="6" fillId="8" borderId="1" xfId="0" applyNumberFormat="1" applyFont="1" applyFill="1" applyBorder="1" applyAlignment="1">
      <alignment horizontal="center" vertical="center"/>
    </xf>
    <xf numFmtId="0" fontId="6" fillId="8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65" fontId="6" fillId="9" borderId="1" xfId="0" applyNumberFormat="1" applyFont="1" applyFill="1" applyBorder="1" applyAlignment="1">
      <alignment vertical="center"/>
    </xf>
    <xf numFmtId="0" fontId="6" fillId="9" borderId="1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vertical="center" wrapText="1"/>
    </xf>
    <xf numFmtId="165" fontId="6" fillId="9" borderId="1" xfId="0" quotePrefix="1" applyNumberFormat="1" applyFont="1" applyFill="1" applyBorder="1" applyAlignment="1" applyProtection="1">
      <alignment horizontal="right" vertical="center"/>
      <protection locked="0"/>
    </xf>
    <xf numFmtId="165" fontId="6" fillId="9" borderId="1" xfId="0" quotePrefix="1" applyNumberFormat="1" applyFont="1" applyFill="1" applyBorder="1" applyAlignment="1">
      <alignment horizontal="right" vertical="center"/>
    </xf>
    <xf numFmtId="165" fontId="6" fillId="9" borderId="1" xfId="0" applyNumberFormat="1" applyFont="1" applyFill="1" applyBorder="1" applyAlignment="1" applyProtection="1">
      <alignment vertical="center"/>
      <protection locked="0"/>
    </xf>
    <xf numFmtId="165" fontId="6" fillId="9" borderId="1" xfId="0" applyNumberFormat="1" applyFont="1" applyFill="1" applyBorder="1" applyAlignment="1" applyProtection="1">
      <alignment horizontal="right" vertical="center"/>
      <protection locked="0"/>
    </xf>
    <xf numFmtId="0" fontId="6" fillId="9" borderId="1" xfId="0" applyNumberFormat="1" applyFont="1" applyFill="1" applyBorder="1" applyAlignment="1">
      <alignment vertical="center"/>
    </xf>
    <xf numFmtId="165" fontId="29" fillId="9" borderId="1" xfId="0" applyNumberFormat="1" applyFont="1" applyFill="1" applyBorder="1" applyAlignment="1">
      <alignment vertical="center" wrapText="1"/>
    </xf>
    <xf numFmtId="165" fontId="29" fillId="11" borderId="1" xfId="0" applyNumberFormat="1" applyFont="1" applyFill="1" applyBorder="1" applyAlignment="1">
      <alignment vertical="center"/>
    </xf>
    <xf numFmtId="166" fontId="29" fillId="11" borderId="1" xfId="0" applyNumberFormat="1" applyFont="1" applyFill="1" applyBorder="1" applyAlignment="1">
      <alignment vertical="center"/>
    </xf>
    <xf numFmtId="166" fontId="29" fillId="11" borderId="1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165" fontId="5" fillId="12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165" fontId="19" fillId="2" borderId="8" xfId="0" applyNumberFormat="1" applyFont="1" applyFill="1" applyBorder="1" applyAlignment="1">
      <alignment horizontal="center" vertical="center" wrapText="1"/>
    </xf>
    <xf numFmtId="165" fontId="19" fillId="2" borderId="10" xfId="0" applyNumberFormat="1" applyFont="1" applyFill="1" applyBorder="1" applyAlignment="1">
      <alignment horizontal="center" vertical="center" wrapText="1"/>
    </xf>
    <xf numFmtId="165" fontId="19" fillId="2" borderId="3" xfId="0" applyNumberFormat="1" applyFont="1" applyFill="1" applyBorder="1" applyAlignment="1">
      <alignment horizontal="center" vertical="center" wrapText="1"/>
    </xf>
    <xf numFmtId="165" fontId="19" fillId="2" borderId="11" xfId="0" applyNumberFormat="1" applyFont="1" applyFill="1" applyBorder="1" applyAlignment="1">
      <alignment horizontal="center" vertical="center" wrapText="1"/>
    </xf>
    <xf numFmtId="165" fontId="19" fillId="2" borderId="7" xfId="0" applyNumberFormat="1" applyFont="1" applyFill="1" applyBorder="1" applyAlignment="1">
      <alignment horizontal="center" vertical="center" wrapText="1"/>
    </xf>
    <xf numFmtId="165" fontId="19" fillId="2" borderId="12" xfId="0" applyNumberFormat="1" applyFont="1" applyFill="1" applyBorder="1" applyAlignment="1">
      <alignment horizontal="center" vertical="center" wrapText="1"/>
    </xf>
    <xf numFmtId="165" fontId="19" fillId="2" borderId="14" xfId="0" applyNumberFormat="1" applyFont="1" applyFill="1" applyBorder="1" applyAlignment="1">
      <alignment horizontal="center" vertical="center" wrapText="1"/>
    </xf>
    <xf numFmtId="165" fontId="19" fillId="2" borderId="0" xfId="0" applyNumberFormat="1" applyFont="1" applyFill="1" applyBorder="1" applyAlignment="1">
      <alignment horizontal="center" vertical="center" wrapText="1"/>
    </xf>
    <xf numFmtId="165" fontId="19" fillId="2" borderId="15" xfId="0" applyNumberFormat="1" applyFont="1" applyFill="1" applyBorder="1" applyAlignment="1">
      <alignment horizontal="center" vertical="center" wrapText="1"/>
    </xf>
    <xf numFmtId="165" fontId="19" fillId="2" borderId="13" xfId="0" applyNumberFormat="1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center" vertical="center" wrapText="1"/>
    </xf>
    <xf numFmtId="165" fontId="19" fillId="2" borderId="5" xfId="0" applyNumberFormat="1" applyFont="1" applyFill="1" applyBorder="1" applyAlignment="1">
      <alignment horizontal="center" vertical="center" wrapText="1"/>
    </xf>
    <xf numFmtId="165" fontId="9" fillId="0" borderId="0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 wrapText="1"/>
    </xf>
    <xf numFmtId="165" fontId="8" fillId="2" borderId="8" xfId="0" applyNumberFormat="1" applyFont="1" applyFill="1" applyBorder="1" applyAlignment="1">
      <alignment horizontal="center" vertical="center" wrapText="1"/>
    </xf>
    <xf numFmtId="165" fontId="8" fillId="2" borderId="10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6" fontId="6" fillId="5" borderId="10" xfId="0" applyNumberFormat="1" applyFont="1" applyFill="1" applyBorder="1" applyAlignment="1">
      <alignment horizontal="center" vertical="center"/>
    </xf>
    <xf numFmtId="166" fontId="6" fillId="5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65" fontId="7" fillId="5" borderId="8" xfId="0" applyNumberFormat="1" applyFont="1" applyFill="1" applyBorder="1" applyAlignment="1">
      <alignment horizontal="center" vertical="center"/>
    </xf>
    <xf numFmtId="165" fontId="7" fillId="5" borderId="10" xfId="0" applyNumberFormat="1" applyFont="1" applyFill="1" applyBorder="1" applyAlignment="1">
      <alignment horizontal="center" vertical="center"/>
    </xf>
    <xf numFmtId="165" fontId="7" fillId="5" borderId="3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chool%20Education/Examination%20Result/data2013/XII%2020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oard"/>
      <sheetName val="OpenBoard"/>
      <sheetName val="Stream-wise"/>
      <sheetName val="TS"/>
      <sheetName val="Pass%TS"/>
      <sheetName val="StudentFlow"/>
      <sheetName val="Chart"/>
      <sheetName val="STATE"/>
      <sheetName val="State-wise"/>
      <sheetName val="Sheet1"/>
    </sheetNames>
    <sheetDataSet>
      <sheetData sheetId="0">
        <row r="44">
          <cell r="AG44">
            <v>7526390</v>
          </cell>
        </row>
      </sheetData>
      <sheetData sheetId="1">
        <row r="15">
          <cell r="C15">
            <v>291855</v>
          </cell>
        </row>
      </sheetData>
      <sheetData sheetId="2" refreshError="1"/>
      <sheetData sheetId="3">
        <row r="7">
          <cell r="B7">
            <v>4423634</v>
          </cell>
          <cell r="C7">
            <v>3104976</v>
          </cell>
          <cell r="D7">
            <v>7528610</v>
          </cell>
          <cell r="E7">
            <v>3007558</v>
          </cell>
          <cell r="F7">
            <v>2376341</v>
          </cell>
          <cell r="G7">
            <v>5383899</v>
          </cell>
          <cell r="H7">
            <v>627962</v>
          </cell>
          <cell r="I7">
            <v>388482</v>
          </cell>
          <cell r="J7">
            <v>1016444</v>
          </cell>
          <cell r="K7">
            <v>368230</v>
          </cell>
          <cell r="L7">
            <v>249018</v>
          </cell>
          <cell r="M7">
            <v>617248</v>
          </cell>
          <cell r="N7">
            <v>228249</v>
          </cell>
          <cell r="O7">
            <v>120526</v>
          </cell>
          <cell r="P7">
            <v>348775</v>
          </cell>
          <cell r="Q7">
            <v>124092</v>
          </cell>
          <cell r="R7">
            <v>75989</v>
          </cell>
          <cell r="S7">
            <v>200081</v>
          </cell>
        </row>
        <row r="8">
          <cell r="B8">
            <v>5020748</v>
          </cell>
          <cell r="C8">
            <v>3412045</v>
          </cell>
          <cell r="D8">
            <v>8432793</v>
          </cell>
          <cell r="E8">
            <v>3507082</v>
          </cell>
          <cell r="F8">
            <v>2624376</v>
          </cell>
          <cell r="G8">
            <v>6131458</v>
          </cell>
          <cell r="H8">
            <v>735321</v>
          </cell>
          <cell r="I8">
            <v>441370</v>
          </cell>
          <cell r="J8">
            <v>1176691</v>
          </cell>
          <cell r="K8">
            <v>465185</v>
          </cell>
          <cell r="L8">
            <v>306969</v>
          </cell>
          <cell r="M8">
            <v>772154</v>
          </cell>
          <cell r="N8">
            <v>244078</v>
          </cell>
          <cell r="O8">
            <v>139102</v>
          </cell>
          <cell r="P8">
            <v>383180</v>
          </cell>
          <cell r="Q8">
            <v>139939</v>
          </cell>
          <cell r="R8">
            <v>88276</v>
          </cell>
          <cell r="S8">
            <v>228215</v>
          </cell>
        </row>
        <row r="9">
          <cell r="B9">
            <v>5186501</v>
          </cell>
          <cell r="C9">
            <v>3681654</v>
          </cell>
          <cell r="D9">
            <v>8868155</v>
          </cell>
          <cell r="E9">
            <v>3666845</v>
          </cell>
          <cell r="F9">
            <v>2899333</v>
          </cell>
          <cell r="G9">
            <v>6566178</v>
          </cell>
          <cell r="H9">
            <v>714190</v>
          </cell>
          <cell r="I9">
            <v>456873</v>
          </cell>
          <cell r="J9">
            <v>1171063</v>
          </cell>
          <cell r="K9">
            <v>474507</v>
          </cell>
          <cell r="L9">
            <v>333173</v>
          </cell>
          <cell r="M9">
            <v>807680</v>
          </cell>
          <cell r="N9">
            <v>261005</v>
          </cell>
          <cell r="O9">
            <v>161028</v>
          </cell>
          <cell r="P9">
            <v>422033</v>
          </cell>
          <cell r="Q9">
            <v>152994</v>
          </cell>
          <cell r="R9">
            <v>102083</v>
          </cell>
          <cell r="S9">
            <v>255077</v>
          </cell>
        </row>
        <row r="10">
          <cell r="B10">
            <v>5652764</v>
          </cell>
          <cell r="C10">
            <v>4116807</v>
          </cell>
          <cell r="D10">
            <v>9769571</v>
          </cell>
          <cell r="E10">
            <v>3863721</v>
          </cell>
          <cell r="F10">
            <v>3271583</v>
          </cell>
          <cell r="G10">
            <v>7135304</v>
          </cell>
          <cell r="H10">
            <v>818129</v>
          </cell>
          <cell r="I10">
            <v>542735</v>
          </cell>
          <cell r="J10">
            <v>1360864</v>
          </cell>
          <cell r="K10">
            <v>493367</v>
          </cell>
          <cell r="L10">
            <v>378824</v>
          </cell>
          <cell r="M10">
            <v>872191</v>
          </cell>
          <cell r="N10">
            <v>315632</v>
          </cell>
          <cell r="O10">
            <v>199898</v>
          </cell>
          <cell r="P10">
            <v>515530</v>
          </cell>
          <cell r="Q10">
            <v>192337</v>
          </cell>
          <cell r="R10">
            <v>130247</v>
          </cell>
          <cell r="S10">
            <v>322584</v>
          </cell>
        </row>
        <row r="11">
          <cell r="B11">
            <v>6116582</v>
          </cell>
          <cell r="C11">
            <v>4435289</v>
          </cell>
          <cell r="D11">
            <v>10551871</v>
          </cell>
          <cell r="E11">
            <v>4466627</v>
          </cell>
          <cell r="F11">
            <v>3578009</v>
          </cell>
          <cell r="G11">
            <v>8044636</v>
          </cell>
          <cell r="H11">
            <v>867146</v>
          </cell>
          <cell r="I11">
            <v>597093</v>
          </cell>
          <cell r="J11">
            <v>1464239</v>
          </cell>
          <cell r="K11">
            <v>575460</v>
          </cell>
          <cell r="L11">
            <v>441324</v>
          </cell>
          <cell r="M11">
            <v>1016784</v>
          </cell>
          <cell r="N11">
            <v>325082</v>
          </cell>
          <cell r="O11">
            <v>217017</v>
          </cell>
          <cell r="P11">
            <v>542099</v>
          </cell>
          <cell r="Q11">
            <v>212426</v>
          </cell>
          <cell r="R11">
            <v>146740</v>
          </cell>
          <cell r="S11">
            <v>359166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Z86"/>
  <sheetViews>
    <sheetView tabSelected="1" view="pageBreakPreview" zoomScale="96" zoomScaleSheetLayoutView="96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RowHeight="14.25"/>
  <cols>
    <col min="1" max="1" width="3.28515625" style="14" customWidth="1"/>
    <col min="2" max="2" width="32.7109375" style="6" customWidth="1"/>
    <col min="3" max="3" width="9.28515625" style="6" customWidth="1"/>
    <col min="4" max="4" width="9.5703125" style="6" customWidth="1"/>
    <col min="5" max="5" width="10.85546875" style="6" customWidth="1"/>
    <col min="6" max="6" width="9.7109375" style="6" customWidth="1"/>
    <col min="7" max="7" width="9.140625" style="6"/>
    <col min="8" max="8" width="10.5703125" style="6" bestFit="1" customWidth="1"/>
    <col min="9" max="10" width="8.140625" style="6" bestFit="1" customWidth="1"/>
    <col min="11" max="11" width="8.140625" style="6" customWidth="1"/>
    <col min="12" max="12" width="9.42578125" style="6" customWidth="1"/>
    <col min="13" max="13" width="9.140625" style="6"/>
    <col min="14" max="14" width="10.5703125" style="6" customWidth="1"/>
    <col min="15" max="15" width="6.85546875" style="70" customWidth="1"/>
    <col min="16" max="16" width="7.85546875" style="70" customWidth="1"/>
    <col min="17" max="17" width="6.85546875" style="70" customWidth="1"/>
    <col min="18" max="18" width="9.42578125" style="6" customWidth="1"/>
    <col min="19" max="19" width="9.5703125" style="6" customWidth="1"/>
    <col min="20" max="20" width="9.28515625" style="6" customWidth="1"/>
    <col min="21" max="21" width="9" style="6" customWidth="1"/>
    <col min="22" max="22" width="9.140625" style="6"/>
    <col min="23" max="23" width="8.85546875" style="6" customWidth="1"/>
    <col min="24" max="24" width="8.140625" style="6" customWidth="1"/>
    <col min="25" max="25" width="7.7109375" style="6" customWidth="1"/>
    <col min="26" max="26" width="8.140625" style="6" customWidth="1"/>
    <col min="27" max="27" width="9.42578125" style="6" customWidth="1"/>
    <col min="28" max="28" width="9.140625" style="6"/>
    <col min="29" max="29" width="9.7109375" style="6" customWidth="1"/>
    <col min="30" max="32" width="6.85546875" style="67" customWidth="1"/>
    <col min="33" max="34" width="9.5703125" style="6" customWidth="1"/>
    <col min="35" max="35" width="10.7109375" style="6" customWidth="1"/>
    <col min="36" max="36" width="9.85546875" style="6" customWidth="1"/>
    <col min="37" max="37" width="9.42578125" style="6" customWidth="1"/>
    <col min="38" max="38" width="10.5703125" style="6" customWidth="1"/>
    <col min="39" max="39" width="8.140625" style="6" customWidth="1"/>
    <col min="40" max="40" width="8.28515625" style="6" customWidth="1"/>
    <col min="41" max="41" width="7.85546875" style="6" customWidth="1"/>
    <col min="42" max="42" width="9.42578125" style="6" customWidth="1"/>
    <col min="43" max="43" width="9.140625" style="6"/>
    <col min="44" max="44" width="10.42578125" style="6" customWidth="1"/>
    <col min="45" max="45" width="6.85546875" style="67" customWidth="1"/>
    <col min="46" max="46" width="7" style="67" customWidth="1"/>
    <col min="47" max="47" width="6.85546875" style="67" customWidth="1"/>
    <col min="48" max="48" width="9.42578125" style="6" customWidth="1"/>
    <col min="49" max="49" width="9.5703125" style="6" customWidth="1"/>
    <col min="50" max="50" width="9.28515625" style="6" customWidth="1"/>
    <col min="51" max="51" width="9.85546875" style="6" customWidth="1"/>
    <col min="52" max="52" width="9.140625" style="6"/>
    <col min="53" max="53" width="9.7109375" style="6" customWidth="1"/>
    <col min="54" max="54" width="7.5703125" style="6" customWidth="1"/>
    <col min="55" max="55" width="7.7109375" style="6" customWidth="1"/>
    <col min="56" max="56" width="8.85546875" style="6" customWidth="1"/>
    <col min="57" max="57" width="9.42578125" style="6" customWidth="1"/>
    <col min="58" max="58" width="9.140625" style="6"/>
    <col min="59" max="59" width="9.7109375" style="6" customWidth="1"/>
    <col min="60" max="62" width="6.85546875" style="67" customWidth="1"/>
    <col min="63" max="63" width="8.85546875" style="6" customWidth="1"/>
    <col min="64" max="64" width="9.5703125" style="6" customWidth="1"/>
    <col min="65" max="65" width="9.28515625" style="6" customWidth="1"/>
    <col min="66" max="66" width="9" style="6" customWidth="1"/>
    <col min="67" max="67" width="9.140625" style="6"/>
    <col min="68" max="68" width="8.85546875" style="6" customWidth="1"/>
    <col min="69" max="69" width="7.5703125" style="6" customWidth="1"/>
    <col min="70" max="70" width="7.7109375" style="6" customWidth="1"/>
    <col min="71" max="71" width="8.85546875" style="6" customWidth="1"/>
    <col min="72" max="72" width="9.42578125" style="6" customWidth="1"/>
    <col min="73" max="73" width="9.140625" style="6"/>
    <col min="74" max="74" width="9.7109375" style="6" customWidth="1"/>
    <col min="75" max="75" width="6.85546875" style="67" customWidth="1"/>
    <col min="76" max="76" width="7.42578125" style="67" customWidth="1"/>
    <col min="77" max="77" width="6.85546875" style="67" customWidth="1"/>
    <col min="78" max="78" width="9.85546875" style="6" customWidth="1"/>
    <col min="79" max="79" width="9.5703125" style="6" customWidth="1"/>
    <col min="80" max="80" width="9.28515625" style="6" customWidth="1"/>
    <col min="81" max="81" width="9" style="6" customWidth="1"/>
    <col min="82" max="82" width="9.140625" style="6"/>
    <col min="83" max="83" width="9.42578125" style="6" customWidth="1"/>
    <col min="84" max="84" width="7.5703125" style="6" customWidth="1"/>
    <col min="85" max="85" width="7.7109375" style="6" customWidth="1"/>
    <col min="86" max="86" width="8.85546875" style="6" customWidth="1"/>
    <col min="87" max="87" width="9.42578125" style="6" customWidth="1"/>
    <col min="88" max="88" width="9.140625" style="6"/>
    <col min="89" max="89" width="9.7109375" style="6" customWidth="1"/>
    <col min="90" max="90" width="8.7109375" style="67" customWidth="1"/>
    <col min="91" max="91" width="7.140625" style="67" customWidth="1"/>
    <col min="92" max="92" width="6.140625" style="67" customWidth="1"/>
    <col min="93" max="93" width="11" style="6" customWidth="1"/>
    <col min="94" max="94" width="9.5703125" style="6" customWidth="1"/>
    <col min="95" max="95" width="9.28515625" style="6" customWidth="1"/>
    <col min="96" max="96" width="9" style="6" customWidth="1"/>
    <col min="97" max="97" width="9.140625" style="6"/>
    <col min="98" max="98" width="8.85546875" style="6" customWidth="1"/>
    <col min="99" max="99" width="8.5703125" style="6" customWidth="1"/>
    <col min="100" max="100" width="7.7109375" style="6" customWidth="1"/>
    <col min="101" max="101" width="8.85546875" style="6" customWidth="1"/>
    <col min="102" max="102" width="9.42578125" style="6" customWidth="1"/>
    <col min="103" max="103" width="9.140625" style="6"/>
    <col min="104" max="104" width="9.7109375" style="6" customWidth="1"/>
    <col min="105" max="107" width="6.85546875" style="67" customWidth="1"/>
    <col min="108" max="108" width="8.85546875" style="6" customWidth="1"/>
    <col min="109" max="109" width="9.5703125" style="6" customWidth="1"/>
    <col min="110" max="110" width="9.28515625" style="6" customWidth="1"/>
    <col min="111" max="111" width="9" style="6" customWidth="1"/>
    <col min="112" max="112" width="9.140625" style="6"/>
    <col min="113" max="113" width="8.85546875" style="6" customWidth="1"/>
    <col min="114" max="114" width="7.5703125" style="6" customWidth="1"/>
    <col min="115" max="115" width="7.7109375" style="6" customWidth="1"/>
    <col min="116" max="116" width="8.85546875" style="6" customWidth="1"/>
    <col min="117" max="117" width="9.42578125" style="6" customWidth="1"/>
    <col min="118" max="118" width="9.140625" style="6"/>
    <col min="119" max="119" width="9.7109375" style="6" customWidth="1"/>
    <col min="120" max="122" width="7.85546875" style="67" customWidth="1"/>
    <col min="123" max="123" width="8.85546875" style="6" customWidth="1"/>
    <col min="124" max="124" width="9.5703125" style="6" customWidth="1"/>
    <col min="125" max="125" width="9.28515625" style="6" customWidth="1"/>
    <col min="126" max="126" width="9" style="6" customWidth="1"/>
    <col min="127" max="127" width="9.140625" style="6"/>
    <col min="128" max="128" width="8.85546875" style="6" customWidth="1"/>
    <col min="129" max="129" width="8.28515625" style="6" customWidth="1"/>
    <col min="130" max="130" width="7.7109375" style="6" customWidth="1"/>
    <col min="131" max="131" width="8.85546875" style="6" customWidth="1"/>
    <col min="132" max="132" width="9.42578125" style="6" customWidth="1"/>
    <col min="133" max="133" width="9.140625" style="6"/>
    <col min="134" max="134" width="9.7109375" style="6" customWidth="1"/>
    <col min="135" max="137" width="6.85546875" style="67" customWidth="1"/>
    <col min="138" max="139" width="9.5703125" style="6" customWidth="1"/>
    <col min="140" max="140" width="10.42578125" style="6" customWidth="1"/>
    <col min="141" max="142" width="8.7109375" style="6" customWidth="1"/>
    <col min="143" max="143" width="9.5703125" style="6" customWidth="1"/>
    <col min="144" max="145" width="9.140625" style="6" bestFit="1" customWidth="1"/>
    <col min="146" max="146" width="9.5703125" style="6" customWidth="1"/>
    <col min="147" max="147" width="7.85546875" style="6" customWidth="1"/>
    <col min="148" max="152" width="8.140625" style="6" customWidth="1"/>
    <col min="153" max="155" width="9.5703125" style="6" customWidth="1"/>
    <col min="156" max="157" width="8.7109375" style="6" customWidth="1"/>
    <col min="158" max="158" width="9.5703125" style="6" customWidth="1"/>
    <col min="159" max="160" width="8.7109375" style="6" customWidth="1"/>
    <col min="161" max="161" width="9.5703125" style="6" customWidth="1"/>
    <col min="162" max="162" width="10" style="6" customWidth="1"/>
    <col min="163" max="164" width="8.140625" style="6" customWidth="1"/>
    <col min="165" max="165" width="6.85546875" style="6" customWidth="1"/>
    <col min="166" max="167" width="8.140625" style="6" customWidth="1"/>
    <col min="168" max="170" width="9.5703125" style="6" customWidth="1"/>
    <col min="171" max="172" width="8.7109375" style="6" customWidth="1"/>
    <col min="173" max="173" width="9.5703125" style="6" customWidth="1"/>
    <col min="174" max="175" width="8.7109375" style="6" customWidth="1"/>
    <col min="176" max="176" width="9.5703125" style="6" customWidth="1"/>
    <col min="177" max="182" width="8.140625" style="6" customWidth="1"/>
    <col min="183" max="16384" width="9.140625" style="6"/>
  </cols>
  <sheetData>
    <row r="1" spans="1:182" ht="34.5" customHeight="1">
      <c r="A1" s="6"/>
      <c r="B1" s="7"/>
      <c r="C1" s="22" t="s">
        <v>69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75"/>
      <c r="P1" s="75"/>
      <c r="Q1" s="75"/>
      <c r="R1" s="220" t="s">
        <v>69</v>
      </c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  <c r="AD1" s="220"/>
      <c r="AE1" s="220"/>
      <c r="AF1" s="220"/>
      <c r="AG1" s="220" t="s">
        <v>69</v>
      </c>
      <c r="AH1" s="220"/>
      <c r="AI1" s="220"/>
      <c r="AJ1" s="220"/>
      <c r="AK1" s="220"/>
      <c r="AL1" s="220"/>
      <c r="AM1" s="220"/>
      <c r="AN1" s="220"/>
      <c r="AO1" s="220"/>
      <c r="AP1" s="220"/>
      <c r="AQ1" s="220"/>
      <c r="AR1" s="220"/>
      <c r="AS1" s="220"/>
      <c r="AT1" s="220"/>
      <c r="AU1" s="220"/>
      <c r="AV1" s="220" t="s">
        <v>69</v>
      </c>
      <c r="AW1" s="220"/>
      <c r="AX1" s="220"/>
      <c r="AY1" s="220"/>
      <c r="AZ1" s="220"/>
      <c r="BA1" s="220"/>
      <c r="BB1" s="220"/>
      <c r="BC1" s="220"/>
      <c r="BD1" s="220"/>
      <c r="BE1" s="220"/>
      <c r="BF1" s="220"/>
      <c r="BG1" s="220"/>
      <c r="BH1" s="220"/>
      <c r="BI1" s="220"/>
      <c r="BJ1" s="220"/>
      <c r="BK1" s="220" t="s">
        <v>69</v>
      </c>
      <c r="BL1" s="220"/>
      <c r="BM1" s="220"/>
      <c r="BN1" s="220"/>
      <c r="BO1" s="220"/>
      <c r="BP1" s="220"/>
      <c r="BQ1" s="220"/>
      <c r="BR1" s="220"/>
      <c r="BS1" s="220"/>
      <c r="BT1" s="220"/>
      <c r="BU1" s="220"/>
      <c r="BV1" s="220"/>
      <c r="BW1" s="220"/>
      <c r="BX1" s="220"/>
      <c r="BY1" s="220"/>
      <c r="BZ1" s="220" t="s">
        <v>69</v>
      </c>
      <c r="CA1" s="220"/>
      <c r="CB1" s="220"/>
      <c r="CC1" s="220"/>
      <c r="CD1" s="220"/>
      <c r="CE1" s="220"/>
      <c r="CF1" s="220"/>
      <c r="CG1" s="220"/>
      <c r="CH1" s="220"/>
      <c r="CI1" s="220"/>
      <c r="CJ1" s="220"/>
      <c r="CK1" s="220"/>
      <c r="CL1" s="220"/>
      <c r="CM1" s="220"/>
      <c r="CN1" s="220"/>
      <c r="CO1" s="220" t="s">
        <v>69</v>
      </c>
      <c r="CP1" s="220"/>
      <c r="CQ1" s="220"/>
      <c r="CR1" s="220"/>
      <c r="CS1" s="220"/>
      <c r="CT1" s="220"/>
      <c r="CU1" s="220"/>
      <c r="CV1" s="220"/>
      <c r="CW1" s="220"/>
      <c r="CX1" s="220"/>
      <c r="CY1" s="220"/>
      <c r="CZ1" s="220"/>
      <c r="DA1" s="220"/>
      <c r="DB1" s="220"/>
      <c r="DC1" s="220"/>
      <c r="DD1" s="220" t="s">
        <v>69</v>
      </c>
      <c r="DE1" s="220"/>
      <c r="DF1" s="220"/>
      <c r="DG1" s="220"/>
      <c r="DH1" s="220"/>
      <c r="DI1" s="220"/>
      <c r="DJ1" s="220"/>
      <c r="DK1" s="220"/>
      <c r="DL1" s="220"/>
      <c r="DM1" s="220"/>
      <c r="DN1" s="220"/>
      <c r="DO1" s="220"/>
      <c r="DP1" s="220"/>
      <c r="DQ1" s="220"/>
      <c r="DR1" s="220"/>
      <c r="DS1" s="220" t="s">
        <v>69</v>
      </c>
      <c r="DT1" s="220"/>
      <c r="DU1" s="220"/>
      <c r="DV1" s="220"/>
      <c r="DW1" s="220"/>
      <c r="DX1" s="220"/>
      <c r="DY1" s="220"/>
      <c r="DZ1" s="220"/>
      <c r="EA1" s="220"/>
      <c r="EB1" s="220"/>
      <c r="EC1" s="220"/>
      <c r="ED1" s="220"/>
      <c r="EE1" s="220"/>
      <c r="EF1" s="220"/>
      <c r="EG1" s="220"/>
      <c r="EH1" s="22" t="s">
        <v>69</v>
      </c>
      <c r="EI1" s="22"/>
      <c r="EJ1" s="22"/>
      <c r="EW1" s="22" t="s">
        <v>69</v>
      </c>
      <c r="EX1" s="22"/>
      <c r="EY1" s="22"/>
      <c r="FL1" s="22" t="s">
        <v>69</v>
      </c>
      <c r="FM1" s="22"/>
      <c r="FN1" s="22"/>
    </row>
    <row r="2" spans="1:182" s="8" customFormat="1" ht="18" customHeight="1">
      <c r="B2" s="9"/>
      <c r="C2" s="217" t="s">
        <v>11</v>
      </c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 t="s">
        <v>12</v>
      </c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 t="s">
        <v>73</v>
      </c>
      <c r="AH2" s="217"/>
      <c r="AI2" s="217"/>
      <c r="AJ2" s="217"/>
      <c r="AK2" s="217"/>
      <c r="AL2" s="217"/>
      <c r="AM2" s="217"/>
      <c r="AN2" s="217"/>
      <c r="AO2" s="217"/>
      <c r="AP2" s="217"/>
      <c r="AQ2" s="217"/>
      <c r="AR2" s="217"/>
      <c r="AS2" s="217"/>
      <c r="AT2" s="217"/>
      <c r="AU2" s="217"/>
      <c r="AV2" s="217" t="s">
        <v>13</v>
      </c>
      <c r="AW2" s="217"/>
      <c r="AX2" s="217"/>
      <c r="AY2" s="217"/>
      <c r="AZ2" s="217"/>
      <c r="BA2" s="217"/>
      <c r="BB2" s="217"/>
      <c r="BC2" s="217"/>
      <c r="BD2" s="217"/>
      <c r="BE2" s="217"/>
      <c r="BF2" s="217"/>
      <c r="BG2" s="217"/>
      <c r="BH2" s="217"/>
      <c r="BI2" s="217"/>
      <c r="BJ2" s="217"/>
      <c r="BK2" s="217" t="s">
        <v>14</v>
      </c>
      <c r="BL2" s="217"/>
      <c r="BM2" s="217"/>
      <c r="BN2" s="217"/>
      <c r="BO2" s="217"/>
      <c r="BP2" s="217"/>
      <c r="BQ2" s="217"/>
      <c r="BR2" s="217"/>
      <c r="BS2" s="217"/>
      <c r="BT2" s="217"/>
      <c r="BU2" s="217"/>
      <c r="BV2" s="217"/>
      <c r="BW2" s="217"/>
      <c r="BX2" s="217"/>
      <c r="BY2" s="217"/>
      <c r="BZ2" s="217" t="s">
        <v>74</v>
      </c>
      <c r="CA2" s="217"/>
      <c r="CB2" s="217"/>
      <c r="CC2" s="217"/>
      <c r="CD2" s="217"/>
      <c r="CE2" s="217"/>
      <c r="CF2" s="217"/>
      <c r="CG2" s="217"/>
      <c r="CH2" s="217"/>
      <c r="CI2" s="217"/>
      <c r="CJ2" s="217"/>
      <c r="CK2" s="217"/>
      <c r="CL2" s="217"/>
      <c r="CM2" s="217"/>
      <c r="CN2" s="217"/>
      <c r="CO2" s="217" t="s">
        <v>15</v>
      </c>
      <c r="CP2" s="217"/>
      <c r="CQ2" s="217"/>
      <c r="CR2" s="217"/>
      <c r="CS2" s="217"/>
      <c r="CT2" s="217"/>
      <c r="CU2" s="217"/>
      <c r="CV2" s="217"/>
      <c r="CW2" s="217"/>
      <c r="CX2" s="217"/>
      <c r="CY2" s="217"/>
      <c r="CZ2" s="217"/>
      <c r="DA2" s="217"/>
      <c r="DB2" s="217"/>
      <c r="DC2" s="217"/>
      <c r="DD2" s="217" t="s">
        <v>16</v>
      </c>
      <c r="DE2" s="217"/>
      <c r="DF2" s="217"/>
      <c r="DG2" s="217"/>
      <c r="DH2" s="217"/>
      <c r="DI2" s="217"/>
      <c r="DJ2" s="217"/>
      <c r="DK2" s="217"/>
      <c r="DL2" s="217"/>
      <c r="DM2" s="217"/>
      <c r="DN2" s="217"/>
      <c r="DO2" s="217"/>
      <c r="DP2" s="217"/>
      <c r="DQ2" s="217"/>
      <c r="DR2" s="217"/>
      <c r="DS2" s="217" t="s">
        <v>75</v>
      </c>
      <c r="DT2" s="217"/>
      <c r="DU2" s="217"/>
      <c r="DV2" s="217"/>
      <c r="DW2" s="217"/>
      <c r="DX2" s="217"/>
      <c r="DY2" s="217"/>
      <c r="DZ2" s="217"/>
      <c r="EA2" s="217"/>
      <c r="EB2" s="217"/>
      <c r="EC2" s="217"/>
      <c r="ED2" s="217"/>
      <c r="EE2" s="217"/>
      <c r="EF2" s="217"/>
      <c r="EG2" s="217"/>
      <c r="EH2" s="26" t="s">
        <v>92</v>
      </c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16" t="s">
        <v>93</v>
      </c>
      <c r="EX2" s="216"/>
      <c r="EY2" s="216"/>
      <c r="EZ2" s="216"/>
      <c r="FA2" s="216"/>
      <c r="FB2" s="216"/>
      <c r="FC2" s="216"/>
      <c r="FD2" s="216"/>
      <c r="FE2" s="216"/>
      <c r="FF2" s="216"/>
      <c r="FG2" s="216"/>
      <c r="FH2" s="216"/>
      <c r="FI2" s="216"/>
      <c r="FJ2" s="216"/>
      <c r="FK2" s="216"/>
      <c r="FL2" s="216" t="s">
        <v>94</v>
      </c>
      <c r="FM2" s="216"/>
      <c r="FN2" s="216"/>
      <c r="FO2" s="216"/>
      <c r="FP2" s="216"/>
      <c r="FQ2" s="216"/>
      <c r="FR2" s="216"/>
      <c r="FS2" s="216"/>
      <c r="FT2" s="216"/>
      <c r="FU2" s="216"/>
      <c r="FV2" s="216"/>
      <c r="FW2" s="216"/>
      <c r="FX2" s="216"/>
      <c r="FY2" s="216"/>
      <c r="FZ2" s="216"/>
    </row>
    <row r="3" spans="1:182" ht="18" customHeight="1">
      <c r="A3" s="221" t="s">
        <v>17</v>
      </c>
      <c r="B3" s="218" t="s">
        <v>0</v>
      </c>
      <c r="C3" s="218" t="s">
        <v>1</v>
      </c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22" t="s">
        <v>4</v>
      </c>
      <c r="P3" s="222"/>
      <c r="Q3" s="222"/>
      <c r="R3" s="218" t="s">
        <v>1</v>
      </c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9" t="s">
        <v>4</v>
      </c>
      <c r="AE3" s="219"/>
      <c r="AF3" s="219"/>
      <c r="AG3" s="218" t="s">
        <v>1</v>
      </c>
      <c r="AH3" s="218"/>
      <c r="AI3" s="218"/>
      <c r="AJ3" s="218"/>
      <c r="AK3" s="218"/>
      <c r="AL3" s="218"/>
      <c r="AM3" s="218"/>
      <c r="AN3" s="218"/>
      <c r="AO3" s="218"/>
      <c r="AP3" s="218"/>
      <c r="AQ3" s="218"/>
      <c r="AR3" s="218"/>
      <c r="AS3" s="219" t="s">
        <v>4</v>
      </c>
      <c r="AT3" s="219"/>
      <c r="AU3" s="219"/>
      <c r="AV3" s="218" t="s">
        <v>1</v>
      </c>
      <c r="AW3" s="218"/>
      <c r="AX3" s="218"/>
      <c r="AY3" s="218"/>
      <c r="AZ3" s="218"/>
      <c r="BA3" s="218"/>
      <c r="BB3" s="218"/>
      <c r="BC3" s="218"/>
      <c r="BD3" s="218"/>
      <c r="BE3" s="218"/>
      <c r="BF3" s="218"/>
      <c r="BG3" s="218"/>
      <c r="BH3" s="219" t="s">
        <v>4</v>
      </c>
      <c r="BI3" s="219"/>
      <c r="BJ3" s="219"/>
      <c r="BK3" s="218" t="s">
        <v>1</v>
      </c>
      <c r="BL3" s="218"/>
      <c r="BM3" s="218"/>
      <c r="BN3" s="218"/>
      <c r="BO3" s="218"/>
      <c r="BP3" s="218"/>
      <c r="BQ3" s="218"/>
      <c r="BR3" s="218"/>
      <c r="BS3" s="218"/>
      <c r="BT3" s="218"/>
      <c r="BU3" s="218"/>
      <c r="BV3" s="218"/>
      <c r="BW3" s="219" t="s">
        <v>4</v>
      </c>
      <c r="BX3" s="219"/>
      <c r="BY3" s="219"/>
      <c r="BZ3" s="218" t="s">
        <v>1</v>
      </c>
      <c r="CA3" s="218"/>
      <c r="CB3" s="218"/>
      <c r="CC3" s="218"/>
      <c r="CD3" s="218"/>
      <c r="CE3" s="218"/>
      <c r="CF3" s="218"/>
      <c r="CG3" s="218"/>
      <c r="CH3" s="218"/>
      <c r="CI3" s="218"/>
      <c r="CJ3" s="218"/>
      <c r="CK3" s="218"/>
      <c r="CL3" s="219" t="s">
        <v>4</v>
      </c>
      <c r="CM3" s="219"/>
      <c r="CN3" s="219"/>
      <c r="CO3" s="218" t="s">
        <v>1</v>
      </c>
      <c r="CP3" s="218"/>
      <c r="CQ3" s="218"/>
      <c r="CR3" s="218"/>
      <c r="CS3" s="218"/>
      <c r="CT3" s="218"/>
      <c r="CU3" s="218"/>
      <c r="CV3" s="218"/>
      <c r="CW3" s="218"/>
      <c r="CX3" s="218"/>
      <c r="CY3" s="218"/>
      <c r="CZ3" s="218"/>
      <c r="DA3" s="219" t="s">
        <v>4</v>
      </c>
      <c r="DB3" s="219"/>
      <c r="DC3" s="219"/>
      <c r="DD3" s="218" t="s">
        <v>1</v>
      </c>
      <c r="DE3" s="218"/>
      <c r="DF3" s="218"/>
      <c r="DG3" s="218"/>
      <c r="DH3" s="218"/>
      <c r="DI3" s="218"/>
      <c r="DJ3" s="218"/>
      <c r="DK3" s="218"/>
      <c r="DL3" s="218"/>
      <c r="DM3" s="218"/>
      <c r="DN3" s="218"/>
      <c r="DO3" s="218"/>
      <c r="DP3" s="219" t="s">
        <v>4</v>
      </c>
      <c r="DQ3" s="219"/>
      <c r="DR3" s="219"/>
      <c r="DS3" s="218" t="s">
        <v>1</v>
      </c>
      <c r="DT3" s="218"/>
      <c r="DU3" s="218"/>
      <c r="DV3" s="218"/>
      <c r="DW3" s="218"/>
      <c r="DX3" s="218"/>
      <c r="DY3" s="218"/>
      <c r="DZ3" s="218"/>
      <c r="EA3" s="218"/>
      <c r="EB3" s="218"/>
      <c r="EC3" s="218"/>
      <c r="ED3" s="218"/>
      <c r="EE3" s="219" t="s">
        <v>4</v>
      </c>
      <c r="EF3" s="219"/>
      <c r="EG3" s="219"/>
      <c r="EH3" s="207" t="s">
        <v>27</v>
      </c>
      <c r="EI3" s="208"/>
      <c r="EJ3" s="209"/>
      <c r="EK3" s="207" t="s">
        <v>28</v>
      </c>
      <c r="EL3" s="208"/>
      <c r="EM3" s="208"/>
      <c r="EN3" s="208"/>
      <c r="EO3" s="208"/>
      <c r="EP3" s="209"/>
      <c r="EQ3" s="207" t="s">
        <v>26</v>
      </c>
      <c r="ER3" s="208"/>
      <c r="ES3" s="208"/>
      <c r="ET3" s="208"/>
      <c r="EU3" s="208"/>
      <c r="EV3" s="209"/>
      <c r="EW3" s="207" t="s">
        <v>27</v>
      </c>
      <c r="EX3" s="208"/>
      <c r="EY3" s="209"/>
      <c r="EZ3" s="207" t="s">
        <v>28</v>
      </c>
      <c r="FA3" s="208"/>
      <c r="FB3" s="208"/>
      <c r="FC3" s="208"/>
      <c r="FD3" s="208"/>
      <c r="FE3" s="209"/>
      <c r="FF3" s="207" t="s">
        <v>26</v>
      </c>
      <c r="FG3" s="208"/>
      <c r="FH3" s="208"/>
      <c r="FI3" s="208"/>
      <c r="FJ3" s="208"/>
      <c r="FK3" s="209"/>
      <c r="FL3" s="207" t="s">
        <v>27</v>
      </c>
      <c r="FM3" s="208"/>
      <c r="FN3" s="209"/>
      <c r="FO3" s="207" t="s">
        <v>28</v>
      </c>
      <c r="FP3" s="208"/>
      <c r="FQ3" s="208"/>
      <c r="FR3" s="208"/>
      <c r="FS3" s="208"/>
      <c r="FT3" s="209"/>
      <c r="FU3" s="207" t="s">
        <v>26</v>
      </c>
      <c r="FV3" s="208"/>
      <c r="FW3" s="208"/>
      <c r="FX3" s="208"/>
      <c r="FY3" s="208"/>
      <c r="FZ3" s="209"/>
    </row>
    <row r="4" spans="1:182" ht="18" customHeight="1">
      <c r="A4" s="221"/>
      <c r="B4" s="218"/>
      <c r="C4" s="218" t="s">
        <v>2</v>
      </c>
      <c r="D4" s="218"/>
      <c r="E4" s="218"/>
      <c r="F4" s="218" t="s">
        <v>3</v>
      </c>
      <c r="G4" s="218"/>
      <c r="H4" s="218"/>
      <c r="I4" s="218"/>
      <c r="J4" s="218"/>
      <c r="K4" s="218"/>
      <c r="L4" s="218"/>
      <c r="M4" s="218"/>
      <c r="N4" s="218"/>
      <c r="O4" s="222"/>
      <c r="P4" s="222"/>
      <c r="Q4" s="222"/>
      <c r="R4" s="218" t="s">
        <v>2</v>
      </c>
      <c r="S4" s="218"/>
      <c r="T4" s="218"/>
      <c r="U4" s="218" t="s">
        <v>3</v>
      </c>
      <c r="V4" s="218"/>
      <c r="W4" s="218"/>
      <c r="X4" s="218"/>
      <c r="Y4" s="218"/>
      <c r="Z4" s="218"/>
      <c r="AA4" s="218"/>
      <c r="AB4" s="218"/>
      <c r="AC4" s="218"/>
      <c r="AD4" s="219"/>
      <c r="AE4" s="219"/>
      <c r="AF4" s="219"/>
      <c r="AG4" s="218" t="s">
        <v>2</v>
      </c>
      <c r="AH4" s="218"/>
      <c r="AI4" s="218"/>
      <c r="AJ4" s="218" t="s">
        <v>3</v>
      </c>
      <c r="AK4" s="218"/>
      <c r="AL4" s="218"/>
      <c r="AM4" s="218"/>
      <c r="AN4" s="218"/>
      <c r="AO4" s="218"/>
      <c r="AP4" s="218"/>
      <c r="AQ4" s="218"/>
      <c r="AR4" s="218"/>
      <c r="AS4" s="219"/>
      <c r="AT4" s="219"/>
      <c r="AU4" s="219"/>
      <c r="AV4" s="218" t="s">
        <v>2</v>
      </c>
      <c r="AW4" s="218"/>
      <c r="AX4" s="218"/>
      <c r="AY4" s="218" t="s">
        <v>3</v>
      </c>
      <c r="AZ4" s="218"/>
      <c r="BA4" s="218"/>
      <c r="BB4" s="218"/>
      <c r="BC4" s="218"/>
      <c r="BD4" s="218"/>
      <c r="BE4" s="218"/>
      <c r="BF4" s="218"/>
      <c r="BG4" s="218"/>
      <c r="BH4" s="219"/>
      <c r="BI4" s="219"/>
      <c r="BJ4" s="219"/>
      <c r="BK4" s="218" t="s">
        <v>2</v>
      </c>
      <c r="BL4" s="218"/>
      <c r="BM4" s="218"/>
      <c r="BN4" s="218" t="s">
        <v>3</v>
      </c>
      <c r="BO4" s="218"/>
      <c r="BP4" s="218"/>
      <c r="BQ4" s="218"/>
      <c r="BR4" s="218"/>
      <c r="BS4" s="218"/>
      <c r="BT4" s="218"/>
      <c r="BU4" s="218"/>
      <c r="BV4" s="218"/>
      <c r="BW4" s="219"/>
      <c r="BX4" s="219"/>
      <c r="BY4" s="219"/>
      <c r="BZ4" s="218" t="s">
        <v>2</v>
      </c>
      <c r="CA4" s="218"/>
      <c r="CB4" s="218"/>
      <c r="CC4" s="218" t="s">
        <v>3</v>
      </c>
      <c r="CD4" s="218"/>
      <c r="CE4" s="218"/>
      <c r="CF4" s="218"/>
      <c r="CG4" s="218"/>
      <c r="CH4" s="218"/>
      <c r="CI4" s="218"/>
      <c r="CJ4" s="218"/>
      <c r="CK4" s="218"/>
      <c r="CL4" s="219"/>
      <c r="CM4" s="219"/>
      <c r="CN4" s="219"/>
      <c r="CO4" s="218" t="s">
        <v>2</v>
      </c>
      <c r="CP4" s="218"/>
      <c r="CQ4" s="218"/>
      <c r="CR4" s="218" t="s">
        <v>3</v>
      </c>
      <c r="CS4" s="218"/>
      <c r="CT4" s="218"/>
      <c r="CU4" s="218"/>
      <c r="CV4" s="218"/>
      <c r="CW4" s="218"/>
      <c r="CX4" s="218"/>
      <c r="CY4" s="218"/>
      <c r="CZ4" s="218"/>
      <c r="DA4" s="219"/>
      <c r="DB4" s="219"/>
      <c r="DC4" s="219"/>
      <c r="DD4" s="218" t="s">
        <v>2</v>
      </c>
      <c r="DE4" s="218"/>
      <c r="DF4" s="218"/>
      <c r="DG4" s="218" t="s">
        <v>3</v>
      </c>
      <c r="DH4" s="218"/>
      <c r="DI4" s="218"/>
      <c r="DJ4" s="218"/>
      <c r="DK4" s="218"/>
      <c r="DL4" s="218"/>
      <c r="DM4" s="218"/>
      <c r="DN4" s="218"/>
      <c r="DO4" s="218"/>
      <c r="DP4" s="219"/>
      <c r="DQ4" s="219"/>
      <c r="DR4" s="219"/>
      <c r="DS4" s="218" t="s">
        <v>2</v>
      </c>
      <c r="DT4" s="218"/>
      <c r="DU4" s="218"/>
      <c r="DV4" s="218" t="s">
        <v>3</v>
      </c>
      <c r="DW4" s="218"/>
      <c r="DX4" s="218"/>
      <c r="DY4" s="218"/>
      <c r="DZ4" s="218"/>
      <c r="EA4" s="218"/>
      <c r="EB4" s="218"/>
      <c r="EC4" s="218"/>
      <c r="ED4" s="218"/>
      <c r="EE4" s="219"/>
      <c r="EF4" s="219"/>
      <c r="EG4" s="219"/>
      <c r="EH4" s="213"/>
      <c r="EI4" s="214"/>
      <c r="EJ4" s="215"/>
      <c r="EK4" s="210"/>
      <c r="EL4" s="211"/>
      <c r="EM4" s="211"/>
      <c r="EN4" s="211"/>
      <c r="EO4" s="211"/>
      <c r="EP4" s="212"/>
      <c r="EQ4" s="210"/>
      <c r="ER4" s="211"/>
      <c r="ES4" s="211"/>
      <c r="ET4" s="211"/>
      <c r="EU4" s="211"/>
      <c r="EV4" s="212"/>
      <c r="EW4" s="213"/>
      <c r="EX4" s="214"/>
      <c r="EY4" s="215"/>
      <c r="EZ4" s="210"/>
      <c r="FA4" s="211"/>
      <c r="FB4" s="211"/>
      <c r="FC4" s="211"/>
      <c r="FD4" s="211"/>
      <c r="FE4" s="212"/>
      <c r="FF4" s="210"/>
      <c r="FG4" s="211"/>
      <c r="FH4" s="211"/>
      <c r="FI4" s="211"/>
      <c r="FJ4" s="211"/>
      <c r="FK4" s="212"/>
      <c r="FL4" s="213"/>
      <c r="FM4" s="214"/>
      <c r="FN4" s="215"/>
      <c r="FO4" s="210"/>
      <c r="FP4" s="211"/>
      <c r="FQ4" s="211"/>
      <c r="FR4" s="211"/>
      <c r="FS4" s="211"/>
      <c r="FT4" s="212"/>
      <c r="FU4" s="210"/>
      <c r="FV4" s="211"/>
      <c r="FW4" s="211"/>
      <c r="FX4" s="211"/>
      <c r="FY4" s="211"/>
      <c r="FZ4" s="212"/>
    </row>
    <row r="5" spans="1:182" ht="18" customHeight="1">
      <c r="A5" s="221"/>
      <c r="B5" s="218"/>
      <c r="C5" s="218"/>
      <c r="D5" s="218"/>
      <c r="E5" s="218"/>
      <c r="F5" s="218" t="s">
        <v>18</v>
      </c>
      <c r="G5" s="218"/>
      <c r="H5" s="218"/>
      <c r="I5" s="218" t="s">
        <v>19</v>
      </c>
      <c r="J5" s="218"/>
      <c r="K5" s="218"/>
      <c r="L5" s="218" t="s">
        <v>20</v>
      </c>
      <c r="M5" s="218"/>
      <c r="N5" s="218"/>
      <c r="O5" s="222"/>
      <c r="P5" s="222"/>
      <c r="Q5" s="222"/>
      <c r="R5" s="218"/>
      <c r="S5" s="218"/>
      <c r="T5" s="218"/>
      <c r="U5" s="218" t="s">
        <v>18</v>
      </c>
      <c r="V5" s="218"/>
      <c r="W5" s="218"/>
      <c r="X5" s="218" t="s">
        <v>19</v>
      </c>
      <c r="Y5" s="218"/>
      <c r="Z5" s="218"/>
      <c r="AA5" s="218" t="s">
        <v>20</v>
      </c>
      <c r="AB5" s="218"/>
      <c r="AC5" s="218"/>
      <c r="AD5" s="219"/>
      <c r="AE5" s="219"/>
      <c r="AF5" s="219"/>
      <c r="AG5" s="218"/>
      <c r="AH5" s="218"/>
      <c r="AI5" s="218"/>
      <c r="AJ5" s="218" t="s">
        <v>18</v>
      </c>
      <c r="AK5" s="218"/>
      <c r="AL5" s="218"/>
      <c r="AM5" s="218" t="s">
        <v>19</v>
      </c>
      <c r="AN5" s="218"/>
      <c r="AO5" s="218"/>
      <c r="AP5" s="218" t="s">
        <v>20</v>
      </c>
      <c r="AQ5" s="218"/>
      <c r="AR5" s="218"/>
      <c r="AS5" s="219"/>
      <c r="AT5" s="219"/>
      <c r="AU5" s="219"/>
      <c r="AV5" s="218"/>
      <c r="AW5" s="218"/>
      <c r="AX5" s="218"/>
      <c r="AY5" s="218" t="s">
        <v>18</v>
      </c>
      <c r="AZ5" s="218"/>
      <c r="BA5" s="218"/>
      <c r="BB5" s="218" t="s">
        <v>19</v>
      </c>
      <c r="BC5" s="218"/>
      <c r="BD5" s="218"/>
      <c r="BE5" s="218" t="s">
        <v>20</v>
      </c>
      <c r="BF5" s="218"/>
      <c r="BG5" s="218"/>
      <c r="BH5" s="219"/>
      <c r="BI5" s="219"/>
      <c r="BJ5" s="219"/>
      <c r="BK5" s="218"/>
      <c r="BL5" s="218"/>
      <c r="BM5" s="218"/>
      <c r="BN5" s="218" t="s">
        <v>18</v>
      </c>
      <c r="BO5" s="218"/>
      <c r="BP5" s="218"/>
      <c r="BQ5" s="218" t="s">
        <v>19</v>
      </c>
      <c r="BR5" s="218"/>
      <c r="BS5" s="218"/>
      <c r="BT5" s="218" t="s">
        <v>20</v>
      </c>
      <c r="BU5" s="218"/>
      <c r="BV5" s="218"/>
      <c r="BW5" s="219"/>
      <c r="BX5" s="219"/>
      <c r="BY5" s="219"/>
      <c r="BZ5" s="218"/>
      <c r="CA5" s="218"/>
      <c r="CB5" s="218"/>
      <c r="CC5" s="218" t="s">
        <v>18</v>
      </c>
      <c r="CD5" s="218"/>
      <c r="CE5" s="218"/>
      <c r="CF5" s="218" t="s">
        <v>19</v>
      </c>
      <c r="CG5" s="218"/>
      <c r="CH5" s="218"/>
      <c r="CI5" s="218" t="s">
        <v>20</v>
      </c>
      <c r="CJ5" s="218"/>
      <c r="CK5" s="218"/>
      <c r="CL5" s="219"/>
      <c r="CM5" s="219"/>
      <c r="CN5" s="219"/>
      <c r="CO5" s="218"/>
      <c r="CP5" s="218"/>
      <c r="CQ5" s="218"/>
      <c r="CR5" s="218" t="s">
        <v>18</v>
      </c>
      <c r="CS5" s="218"/>
      <c r="CT5" s="218"/>
      <c r="CU5" s="218" t="s">
        <v>19</v>
      </c>
      <c r="CV5" s="218"/>
      <c r="CW5" s="218"/>
      <c r="CX5" s="218" t="s">
        <v>20</v>
      </c>
      <c r="CY5" s="218"/>
      <c r="CZ5" s="218"/>
      <c r="DA5" s="219"/>
      <c r="DB5" s="219"/>
      <c r="DC5" s="219"/>
      <c r="DD5" s="218"/>
      <c r="DE5" s="218"/>
      <c r="DF5" s="218"/>
      <c r="DG5" s="218" t="s">
        <v>18</v>
      </c>
      <c r="DH5" s="218"/>
      <c r="DI5" s="218"/>
      <c r="DJ5" s="218" t="s">
        <v>19</v>
      </c>
      <c r="DK5" s="218"/>
      <c r="DL5" s="218"/>
      <c r="DM5" s="218" t="s">
        <v>20</v>
      </c>
      <c r="DN5" s="218"/>
      <c r="DO5" s="218"/>
      <c r="DP5" s="219"/>
      <c r="DQ5" s="219"/>
      <c r="DR5" s="219"/>
      <c r="DS5" s="218"/>
      <c r="DT5" s="218"/>
      <c r="DU5" s="218"/>
      <c r="DV5" s="218" t="s">
        <v>18</v>
      </c>
      <c r="DW5" s="218"/>
      <c r="DX5" s="218"/>
      <c r="DY5" s="218" t="s">
        <v>19</v>
      </c>
      <c r="DZ5" s="218"/>
      <c r="EA5" s="218"/>
      <c r="EB5" s="218" t="s">
        <v>20</v>
      </c>
      <c r="EC5" s="218"/>
      <c r="ED5" s="218"/>
      <c r="EE5" s="219"/>
      <c r="EF5" s="219"/>
      <c r="EG5" s="219"/>
      <c r="EH5" s="210"/>
      <c r="EI5" s="211"/>
      <c r="EJ5" s="212"/>
      <c r="EK5" s="204" t="s">
        <v>29</v>
      </c>
      <c r="EL5" s="205"/>
      <c r="EM5" s="206"/>
      <c r="EN5" s="204" t="s">
        <v>30</v>
      </c>
      <c r="EO5" s="205"/>
      <c r="EP5" s="206"/>
      <c r="EQ5" s="204" t="s">
        <v>29</v>
      </c>
      <c r="ER5" s="205"/>
      <c r="ES5" s="206"/>
      <c r="ET5" s="204" t="s">
        <v>30</v>
      </c>
      <c r="EU5" s="205"/>
      <c r="EV5" s="206"/>
      <c r="EW5" s="210"/>
      <c r="EX5" s="211"/>
      <c r="EY5" s="212"/>
      <c r="EZ5" s="204" t="s">
        <v>29</v>
      </c>
      <c r="FA5" s="205"/>
      <c r="FB5" s="206"/>
      <c r="FC5" s="204" t="s">
        <v>30</v>
      </c>
      <c r="FD5" s="205"/>
      <c r="FE5" s="206"/>
      <c r="FF5" s="204" t="s">
        <v>29</v>
      </c>
      <c r="FG5" s="205"/>
      <c r="FH5" s="206"/>
      <c r="FI5" s="204" t="s">
        <v>30</v>
      </c>
      <c r="FJ5" s="205"/>
      <c r="FK5" s="206"/>
      <c r="FL5" s="210"/>
      <c r="FM5" s="211"/>
      <c r="FN5" s="212"/>
      <c r="FO5" s="204" t="s">
        <v>29</v>
      </c>
      <c r="FP5" s="205"/>
      <c r="FQ5" s="206"/>
      <c r="FR5" s="204" t="s">
        <v>30</v>
      </c>
      <c r="FS5" s="205"/>
      <c r="FT5" s="206"/>
      <c r="FU5" s="204" t="s">
        <v>29</v>
      </c>
      <c r="FV5" s="205"/>
      <c r="FW5" s="206"/>
      <c r="FX5" s="204" t="s">
        <v>30</v>
      </c>
      <c r="FY5" s="205"/>
      <c r="FZ5" s="206"/>
    </row>
    <row r="6" spans="1:182" ht="18" customHeight="1">
      <c r="A6" s="221"/>
      <c r="B6" s="218"/>
      <c r="C6" s="10" t="s">
        <v>5</v>
      </c>
      <c r="D6" s="10" t="s">
        <v>6</v>
      </c>
      <c r="E6" s="10" t="s">
        <v>7</v>
      </c>
      <c r="F6" s="10" t="s">
        <v>5</v>
      </c>
      <c r="G6" s="10" t="s">
        <v>6</v>
      </c>
      <c r="H6" s="10" t="s">
        <v>7</v>
      </c>
      <c r="I6" s="10" t="s">
        <v>5</v>
      </c>
      <c r="J6" s="10" t="s">
        <v>6</v>
      </c>
      <c r="K6" s="10" t="s">
        <v>7</v>
      </c>
      <c r="L6" s="10" t="s">
        <v>5</v>
      </c>
      <c r="M6" s="10" t="s">
        <v>6</v>
      </c>
      <c r="N6" s="10" t="s">
        <v>7</v>
      </c>
      <c r="O6" s="69" t="s">
        <v>5</v>
      </c>
      <c r="P6" s="69" t="s">
        <v>6</v>
      </c>
      <c r="Q6" s="69" t="s">
        <v>7</v>
      </c>
      <c r="R6" s="10" t="s">
        <v>5</v>
      </c>
      <c r="S6" s="10" t="s">
        <v>6</v>
      </c>
      <c r="T6" s="10" t="s">
        <v>7</v>
      </c>
      <c r="U6" s="10" t="s">
        <v>5</v>
      </c>
      <c r="V6" s="10" t="s">
        <v>6</v>
      </c>
      <c r="W6" s="10" t="s">
        <v>7</v>
      </c>
      <c r="X6" s="10" t="s">
        <v>5</v>
      </c>
      <c r="Y6" s="10" t="s">
        <v>6</v>
      </c>
      <c r="Z6" s="10" t="s">
        <v>7</v>
      </c>
      <c r="AA6" s="10" t="s">
        <v>5</v>
      </c>
      <c r="AB6" s="10" t="s">
        <v>6</v>
      </c>
      <c r="AC6" s="10" t="s">
        <v>7</v>
      </c>
      <c r="AD6" s="65" t="s">
        <v>5</v>
      </c>
      <c r="AE6" s="65" t="s">
        <v>6</v>
      </c>
      <c r="AF6" s="65" t="s">
        <v>7</v>
      </c>
      <c r="AG6" s="10" t="s">
        <v>5</v>
      </c>
      <c r="AH6" s="10" t="s">
        <v>6</v>
      </c>
      <c r="AI6" s="10" t="s">
        <v>7</v>
      </c>
      <c r="AJ6" s="10" t="s">
        <v>5</v>
      </c>
      <c r="AK6" s="10" t="s">
        <v>6</v>
      </c>
      <c r="AL6" s="10" t="s">
        <v>7</v>
      </c>
      <c r="AM6" s="10" t="s">
        <v>5</v>
      </c>
      <c r="AN6" s="10" t="s">
        <v>6</v>
      </c>
      <c r="AO6" s="10" t="s">
        <v>7</v>
      </c>
      <c r="AP6" s="10" t="s">
        <v>5</v>
      </c>
      <c r="AQ6" s="10" t="s">
        <v>6</v>
      </c>
      <c r="AR6" s="10" t="s">
        <v>7</v>
      </c>
      <c r="AS6" s="65" t="s">
        <v>5</v>
      </c>
      <c r="AT6" s="65" t="s">
        <v>6</v>
      </c>
      <c r="AU6" s="65" t="s">
        <v>7</v>
      </c>
      <c r="AV6" s="10" t="s">
        <v>5</v>
      </c>
      <c r="AW6" s="10" t="s">
        <v>6</v>
      </c>
      <c r="AX6" s="10" t="s">
        <v>7</v>
      </c>
      <c r="AY6" s="10" t="s">
        <v>5</v>
      </c>
      <c r="AZ6" s="10" t="s">
        <v>6</v>
      </c>
      <c r="BA6" s="10" t="s">
        <v>7</v>
      </c>
      <c r="BB6" s="10" t="s">
        <v>5</v>
      </c>
      <c r="BC6" s="10" t="s">
        <v>6</v>
      </c>
      <c r="BD6" s="10" t="s">
        <v>7</v>
      </c>
      <c r="BE6" s="10" t="s">
        <v>5</v>
      </c>
      <c r="BF6" s="10" t="s">
        <v>6</v>
      </c>
      <c r="BG6" s="10" t="s">
        <v>7</v>
      </c>
      <c r="BH6" s="65" t="s">
        <v>5</v>
      </c>
      <c r="BI6" s="65" t="s">
        <v>6</v>
      </c>
      <c r="BJ6" s="65" t="s">
        <v>7</v>
      </c>
      <c r="BK6" s="10" t="s">
        <v>5</v>
      </c>
      <c r="BL6" s="10" t="s">
        <v>6</v>
      </c>
      <c r="BM6" s="10" t="s">
        <v>7</v>
      </c>
      <c r="BN6" s="10" t="s">
        <v>5</v>
      </c>
      <c r="BO6" s="10" t="s">
        <v>6</v>
      </c>
      <c r="BP6" s="10" t="s">
        <v>7</v>
      </c>
      <c r="BQ6" s="10" t="s">
        <v>5</v>
      </c>
      <c r="BR6" s="10" t="s">
        <v>6</v>
      </c>
      <c r="BS6" s="10" t="s">
        <v>7</v>
      </c>
      <c r="BT6" s="10" t="s">
        <v>5</v>
      </c>
      <c r="BU6" s="10" t="s">
        <v>6</v>
      </c>
      <c r="BV6" s="10" t="s">
        <v>7</v>
      </c>
      <c r="BW6" s="65" t="s">
        <v>5</v>
      </c>
      <c r="BX6" s="65" t="s">
        <v>6</v>
      </c>
      <c r="BY6" s="65" t="s">
        <v>7</v>
      </c>
      <c r="BZ6" s="10" t="s">
        <v>5</v>
      </c>
      <c r="CA6" s="10" t="s">
        <v>6</v>
      </c>
      <c r="CB6" s="10" t="s">
        <v>7</v>
      </c>
      <c r="CC6" s="10" t="s">
        <v>5</v>
      </c>
      <c r="CD6" s="10" t="s">
        <v>6</v>
      </c>
      <c r="CE6" s="10" t="s">
        <v>7</v>
      </c>
      <c r="CF6" s="10" t="s">
        <v>5</v>
      </c>
      <c r="CG6" s="10" t="s">
        <v>6</v>
      </c>
      <c r="CH6" s="10" t="s">
        <v>7</v>
      </c>
      <c r="CI6" s="10" t="s">
        <v>5</v>
      </c>
      <c r="CJ6" s="10" t="s">
        <v>6</v>
      </c>
      <c r="CK6" s="10" t="s">
        <v>7</v>
      </c>
      <c r="CL6" s="65" t="s">
        <v>5</v>
      </c>
      <c r="CM6" s="65" t="s">
        <v>6</v>
      </c>
      <c r="CN6" s="65" t="s">
        <v>7</v>
      </c>
      <c r="CO6" s="10" t="s">
        <v>5</v>
      </c>
      <c r="CP6" s="10" t="s">
        <v>6</v>
      </c>
      <c r="CQ6" s="10" t="s">
        <v>7</v>
      </c>
      <c r="CR6" s="10" t="s">
        <v>5</v>
      </c>
      <c r="CS6" s="10" t="s">
        <v>6</v>
      </c>
      <c r="CT6" s="10" t="s">
        <v>7</v>
      </c>
      <c r="CU6" s="10" t="s">
        <v>5</v>
      </c>
      <c r="CV6" s="10" t="s">
        <v>6</v>
      </c>
      <c r="CW6" s="10" t="s">
        <v>7</v>
      </c>
      <c r="CX6" s="10" t="s">
        <v>5</v>
      </c>
      <c r="CY6" s="10" t="s">
        <v>6</v>
      </c>
      <c r="CZ6" s="10" t="s">
        <v>7</v>
      </c>
      <c r="DA6" s="65" t="s">
        <v>5</v>
      </c>
      <c r="DB6" s="65" t="s">
        <v>6</v>
      </c>
      <c r="DC6" s="65" t="s">
        <v>7</v>
      </c>
      <c r="DD6" s="10" t="s">
        <v>5</v>
      </c>
      <c r="DE6" s="10" t="s">
        <v>6</v>
      </c>
      <c r="DF6" s="10" t="s">
        <v>7</v>
      </c>
      <c r="DG6" s="10" t="s">
        <v>5</v>
      </c>
      <c r="DH6" s="10" t="s">
        <v>6</v>
      </c>
      <c r="DI6" s="10" t="s">
        <v>7</v>
      </c>
      <c r="DJ6" s="10" t="s">
        <v>5</v>
      </c>
      <c r="DK6" s="10" t="s">
        <v>6</v>
      </c>
      <c r="DL6" s="10" t="s">
        <v>7</v>
      </c>
      <c r="DM6" s="10" t="s">
        <v>5</v>
      </c>
      <c r="DN6" s="10" t="s">
        <v>6</v>
      </c>
      <c r="DO6" s="10" t="s">
        <v>7</v>
      </c>
      <c r="DP6" s="65" t="s">
        <v>5</v>
      </c>
      <c r="DQ6" s="65" t="s">
        <v>6</v>
      </c>
      <c r="DR6" s="65" t="s">
        <v>7</v>
      </c>
      <c r="DS6" s="10" t="s">
        <v>5</v>
      </c>
      <c r="DT6" s="10" t="s">
        <v>6</v>
      </c>
      <c r="DU6" s="10" t="s">
        <v>7</v>
      </c>
      <c r="DV6" s="10" t="s">
        <v>5</v>
      </c>
      <c r="DW6" s="10" t="s">
        <v>6</v>
      </c>
      <c r="DX6" s="10" t="s">
        <v>7</v>
      </c>
      <c r="DY6" s="10" t="s">
        <v>5</v>
      </c>
      <c r="DZ6" s="10" t="s">
        <v>6</v>
      </c>
      <c r="EA6" s="10" t="s">
        <v>7</v>
      </c>
      <c r="EB6" s="10" t="s">
        <v>5</v>
      </c>
      <c r="EC6" s="10" t="s">
        <v>6</v>
      </c>
      <c r="ED6" s="10" t="s">
        <v>7</v>
      </c>
      <c r="EE6" s="65" t="s">
        <v>5</v>
      </c>
      <c r="EF6" s="65" t="s">
        <v>6</v>
      </c>
      <c r="EG6" s="65" t="s">
        <v>7</v>
      </c>
      <c r="EH6" s="10" t="s">
        <v>5</v>
      </c>
      <c r="EI6" s="10" t="s">
        <v>6</v>
      </c>
      <c r="EJ6" s="10" t="s">
        <v>7</v>
      </c>
      <c r="EK6" s="10" t="s">
        <v>5</v>
      </c>
      <c r="EL6" s="10" t="s">
        <v>6</v>
      </c>
      <c r="EM6" s="10" t="s">
        <v>7</v>
      </c>
      <c r="EN6" s="10" t="s">
        <v>5</v>
      </c>
      <c r="EO6" s="10" t="s">
        <v>6</v>
      </c>
      <c r="EP6" s="10" t="s">
        <v>7</v>
      </c>
      <c r="EQ6" s="10" t="s">
        <v>5</v>
      </c>
      <c r="ER6" s="10" t="s">
        <v>6</v>
      </c>
      <c r="ES6" s="10" t="s">
        <v>7</v>
      </c>
      <c r="ET6" s="10" t="s">
        <v>5</v>
      </c>
      <c r="EU6" s="10" t="s">
        <v>6</v>
      </c>
      <c r="EV6" s="10" t="s">
        <v>7</v>
      </c>
      <c r="EW6" s="10" t="s">
        <v>5</v>
      </c>
      <c r="EX6" s="10" t="s">
        <v>6</v>
      </c>
      <c r="EY6" s="10" t="s">
        <v>7</v>
      </c>
      <c r="EZ6" s="10" t="s">
        <v>5</v>
      </c>
      <c r="FA6" s="10" t="s">
        <v>6</v>
      </c>
      <c r="FB6" s="10" t="s">
        <v>7</v>
      </c>
      <c r="FC6" s="10" t="s">
        <v>5</v>
      </c>
      <c r="FD6" s="10" t="s">
        <v>6</v>
      </c>
      <c r="FE6" s="10" t="s">
        <v>7</v>
      </c>
      <c r="FF6" s="10" t="s">
        <v>5</v>
      </c>
      <c r="FG6" s="10" t="s">
        <v>6</v>
      </c>
      <c r="FH6" s="10" t="s">
        <v>7</v>
      </c>
      <c r="FI6" s="10" t="s">
        <v>5</v>
      </c>
      <c r="FJ6" s="10" t="s">
        <v>6</v>
      </c>
      <c r="FK6" s="10" t="s">
        <v>7</v>
      </c>
      <c r="FL6" s="10" t="s">
        <v>5</v>
      </c>
      <c r="FM6" s="10" t="s">
        <v>6</v>
      </c>
      <c r="FN6" s="10" t="s">
        <v>7</v>
      </c>
      <c r="FO6" s="10" t="s">
        <v>5</v>
      </c>
      <c r="FP6" s="10" t="s">
        <v>6</v>
      </c>
      <c r="FQ6" s="10" t="s">
        <v>7</v>
      </c>
      <c r="FR6" s="10" t="s">
        <v>5</v>
      </c>
      <c r="FS6" s="10" t="s">
        <v>6</v>
      </c>
      <c r="FT6" s="10" t="s">
        <v>7</v>
      </c>
      <c r="FU6" s="10" t="s">
        <v>5</v>
      </c>
      <c r="FV6" s="10" t="s">
        <v>6</v>
      </c>
      <c r="FW6" s="10" t="s">
        <v>7</v>
      </c>
      <c r="FX6" s="10" t="s">
        <v>5</v>
      </c>
      <c r="FY6" s="10" t="s">
        <v>6</v>
      </c>
      <c r="FZ6" s="10" t="s">
        <v>7</v>
      </c>
    </row>
    <row r="7" spans="1:182" s="12" customFormat="1" ht="12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1">
        <v>10</v>
      </c>
      <c r="K7" s="11">
        <v>11</v>
      </c>
      <c r="L7" s="11">
        <v>12</v>
      </c>
      <c r="M7" s="11">
        <v>13</v>
      </c>
      <c r="N7" s="11">
        <v>14</v>
      </c>
      <c r="O7" s="66">
        <v>15</v>
      </c>
      <c r="P7" s="66">
        <v>16</v>
      </c>
      <c r="Q7" s="66">
        <v>17</v>
      </c>
      <c r="R7" s="11">
        <v>3</v>
      </c>
      <c r="S7" s="11">
        <v>4</v>
      </c>
      <c r="T7" s="11">
        <v>5</v>
      </c>
      <c r="U7" s="11">
        <v>6</v>
      </c>
      <c r="V7" s="11">
        <v>7</v>
      </c>
      <c r="W7" s="11">
        <v>8</v>
      </c>
      <c r="X7" s="11">
        <v>9</v>
      </c>
      <c r="Y7" s="11">
        <v>10</v>
      </c>
      <c r="Z7" s="11">
        <v>11</v>
      </c>
      <c r="AA7" s="11">
        <v>12</v>
      </c>
      <c r="AB7" s="11">
        <v>13</v>
      </c>
      <c r="AC7" s="11">
        <v>14</v>
      </c>
      <c r="AD7" s="66">
        <v>15</v>
      </c>
      <c r="AE7" s="66">
        <v>16</v>
      </c>
      <c r="AF7" s="66">
        <v>17</v>
      </c>
      <c r="AG7" s="11">
        <v>3</v>
      </c>
      <c r="AH7" s="11">
        <v>4</v>
      </c>
      <c r="AI7" s="11">
        <v>5</v>
      </c>
      <c r="AJ7" s="11">
        <v>6</v>
      </c>
      <c r="AK7" s="11">
        <v>7</v>
      </c>
      <c r="AL7" s="11">
        <v>8</v>
      </c>
      <c r="AM7" s="11">
        <v>9</v>
      </c>
      <c r="AN7" s="11">
        <v>10</v>
      </c>
      <c r="AO7" s="11">
        <v>11</v>
      </c>
      <c r="AP7" s="11">
        <v>12</v>
      </c>
      <c r="AQ7" s="11">
        <v>13</v>
      </c>
      <c r="AR7" s="11">
        <v>14</v>
      </c>
      <c r="AS7" s="66">
        <v>15</v>
      </c>
      <c r="AT7" s="66">
        <v>16</v>
      </c>
      <c r="AU7" s="66">
        <v>17</v>
      </c>
      <c r="AV7" s="11">
        <v>3</v>
      </c>
      <c r="AW7" s="11">
        <v>4</v>
      </c>
      <c r="AX7" s="11">
        <v>5</v>
      </c>
      <c r="AY7" s="11">
        <v>6</v>
      </c>
      <c r="AZ7" s="11">
        <v>7</v>
      </c>
      <c r="BA7" s="11">
        <v>8</v>
      </c>
      <c r="BB7" s="11">
        <v>9</v>
      </c>
      <c r="BC7" s="11">
        <v>10</v>
      </c>
      <c r="BD7" s="11">
        <v>11</v>
      </c>
      <c r="BE7" s="11">
        <v>12</v>
      </c>
      <c r="BF7" s="11">
        <v>13</v>
      </c>
      <c r="BG7" s="11">
        <v>14</v>
      </c>
      <c r="BH7" s="66">
        <v>15</v>
      </c>
      <c r="BI7" s="66">
        <v>16</v>
      </c>
      <c r="BJ7" s="66">
        <v>17</v>
      </c>
      <c r="BK7" s="11">
        <v>3</v>
      </c>
      <c r="BL7" s="11">
        <v>4</v>
      </c>
      <c r="BM7" s="11">
        <v>5</v>
      </c>
      <c r="BN7" s="11">
        <v>6</v>
      </c>
      <c r="BO7" s="11">
        <v>7</v>
      </c>
      <c r="BP7" s="11">
        <v>8</v>
      </c>
      <c r="BQ7" s="11">
        <v>9</v>
      </c>
      <c r="BR7" s="11">
        <v>10</v>
      </c>
      <c r="BS7" s="11">
        <v>11</v>
      </c>
      <c r="BT7" s="11">
        <v>12</v>
      </c>
      <c r="BU7" s="11">
        <v>13</v>
      </c>
      <c r="BV7" s="11">
        <v>14</v>
      </c>
      <c r="BW7" s="66">
        <v>15</v>
      </c>
      <c r="BX7" s="66">
        <v>16</v>
      </c>
      <c r="BY7" s="66">
        <v>17</v>
      </c>
      <c r="BZ7" s="11">
        <v>3</v>
      </c>
      <c r="CA7" s="11">
        <v>4</v>
      </c>
      <c r="CB7" s="11">
        <v>5</v>
      </c>
      <c r="CC7" s="11">
        <v>6</v>
      </c>
      <c r="CD7" s="11">
        <v>7</v>
      </c>
      <c r="CE7" s="11">
        <v>8</v>
      </c>
      <c r="CF7" s="11">
        <v>9</v>
      </c>
      <c r="CG7" s="11">
        <v>10</v>
      </c>
      <c r="CH7" s="11">
        <v>11</v>
      </c>
      <c r="CI7" s="11">
        <v>12</v>
      </c>
      <c r="CJ7" s="11">
        <v>13</v>
      </c>
      <c r="CK7" s="11">
        <v>14</v>
      </c>
      <c r="CL7" s="66">
        <v>15</v>
      </c>
      <c r="CM7" s="66">
        <v>16</v>
      </c>
      <c r="CN7" s="66">
        <v>17</v>
      </c>
      <c r="CO7" s="11">
        <v>3</v>
      </c>
      <c r="CP7" s="11">
        <v>4</v>
      </c>
      <c r="CQ7" s="11">
        <v>5</v>
      </c>
      <c r="CR7" s="11">
        <v>6</v>
      </c>
      <c r="CS7" s="11">
        <v>7</v>
      </c>
      <c r="CT7" s="11">
        <v>8</v>
      </c>
      <c r="CU7" s="11">
        <v>9</v>
      </c>
      <c r="CV7" s="11">
        <v>10</v>
      </c>
      <c r="CW7" s="11">
        <v>11</v>
      </c>
      <c r="CX7" s="11">
        <v>12</v>
      </c>
      <c r="CY7" s="11">
        <v>13</v>
      </c>
      <c r="CZ7" s="11">
        <v>14</v>
      </c>
      <c r="DA7" s="66">
        <v>15</v>
      </c>
      <c r="DB7" s="66">
        <v>16</v>
      </c>
      <c r="DC7" s="66">
        <v>17</v>
      </c>
      <c r="DD7" s="11">
        <v>3</v>
      </c>
      <c r="DE7" s="11">
        <v>4</v>
      </c>
      <c r="DF7" s="11">
        <v>5</v>
      </c>
      <c r="DG7" s="11">
        <v>6</v>
      </c>
      <c r="DH7" s="11">
        <v>7</v>
      </c>
      <c r="DI7" s="11">
        <v>8</v>
      </c>
      <c r="DJ7" s="11">
        <v>9</v>
      </c>
      <c r="DK7" s="11">
        <v>10</v>
      </c>
      <c r="DL7" s="11">
        <v>11</v>
      </c>
      <c r="DM7" s="11">
        <v>12</v>
      </c>
      <c r="DN7" s="11">
        <v>13</v>
      </c>
      <c r="DO7" s="11">
        <v>14</v>
      </c>
      <c r="DP7" s="66">
        <v>15</v>
      </c>
      <c r="DQ7" s="66">
        <v>16</v>
      </c>
      <c r="DR7" s="66">
        <v>17</v>
      </c>
      <c r="DS7" s="11">
        <v>3</v>
      </c>
      <c r="DT7" s="11">
        <v>4</v>
      </c>
      <c r="DU7" s="11">
        <v>5</v>
      </c>
      <c r="DV7" s="11">
        <v>6</v>
      </c>
      <c r="DW7" s="11">
        <v>7</v>
      </c>
      <c r="DX7" s="11">
        <v>8</v>
      </c>
      <c r="DY7" s="11">
        <v>9</v>
      </c>
      <c r="DZ7" s="11">
        <v>10</v>
      </c>
      <c r="EA7" s="11">
        <v>11</v>
      </c>
      <c r="EB7" s="11">
        <v>12</v>
      </c>
      <c r="EC7" s="11">
        <v>13</v>
      </c>
      <c r="ED7" s="11">
        <v>14</v>
      </c>
      <c r="EE7" s="66">
        <v>15</v>
      </c>
      <c r="EF7" s="66">
        <v>16</v>
      </c>
      <c r="EG7" s="66">
        <v>17</v>
      </c>
      <c r="EH7" s="20">
        <v>3</v>
      </c>
      <c r="EI7" s="20">
        <v>4</v>
      </c>
      <c r="EJ7" s="20">
        <v>5</v>
      </c>
      <c r="EK7" s="20">
        <v>6</v>
      </c>
      <c r="EL7" s="20">
        <v>7</v>
      </c>
      <c r="EM7" s="20">
        <v>8</v>
      </c>
      <c r="EN7" s="20">
        <v>9</v>
      </c>
      <c r="EO7" s="20">
        <v>10</v>
      </c>
      <c r="EP7" s="20">
        <v>11</v>
      </c>
      <c r="EQ7" s="20">
        <v>12</v>
      </c>
      <c r="ER7" s="20">
        <v>13</v>
      </c>
      <c r="ES7" s="20">
        <v>14</v>
      </c>
      <c r="ET7" s="20">
        <v>15</v>
      </c>
      <c r="EU7" s="20">
        <v>16</v>
      </c>
      <c r="EV7" s="20">
        <v>17</v>
      </c>
      <c r="EW7" s="20">
        <v>3</v>
      </c>
      <c r="EX7" s="20">
        <v>4</v>
      </c>
      <c r="EY7" s="20">
        <v>5</v>
      </c>
      <c r="EZ7" s="20">
        <v>6</v>
      </c>
      <c r="FA7" s="20">
        <v>7</v>
      </c>
      <c r="FB7" s="20">
        <v>8</v>
      </c>
      <c r="FC7" s="20">
        <v>9</v>
      </c>
      <c r="FD7" s="20">
        <v>10</v>
      </c>
      <c r="FE7" s="20">
        <v>11</v>
      </c>
      <c r="FF7" s="20">
        <v>12</v>
      </c>
      <c r="FG7" s="20">
        <v>13</v>
      </c>
      <c r="FH7" s="20">
        <v>14</v>
      </c>
      <c r="FI7" s="20">
        <v>15</v>
      </c>
      <c r="FJ7" s="20">
        <v>16</v>
      </c>
      <c r="FK7" s="20">
        <v>17</v>
      </c>
      <c r="FL7" s="20">
        <v>3</v>
      </c>
      <c r="FM7" s="20">
        <v>4</v>
      </c>
      <c r="FN7" s="20">
        <v>5</v>
      </c>
      <c r="FO7" s="20">
        <v>6</v>
      </c>
      <c r="FP7" s="20">
        <v>7</v>
      </c>
      <c r="FQ7" s="20">
        <v>8</v>
      </c>
      <c r="FR7" s="20">
        <v>9</v>
      </c>
      <c r="FS7" s="20">
        <v>10</v>
      </c>
      <c r="FT7" s="20">
        <v>11</v>
      </c>
      <c r="FU7" s="20">
        <v>12</v>
      </c>
      <c r="FV7" s="20">
        <v>13</v>
      </c>
      <c r="FW7" s="20">
        <v>14</v>
      </c>
      <c r="FX7" s="20">
        <v>15</v>
      </c>
      <c r="FY7" s="20">
        <v>16</v>
      </c>
      <c r="FZ7" s="20">
        <v>17</v>
      </c>
    </row>
    <row r="8" spans="1:182" s="13" customFormat="1" ht="15.75" customHeight="1">
      <c r="A8" s="227" t="s">
        <v>9</v>
      </c>
      <c r="B8" s="227"/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26"/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26"/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  <c r="BO8" s="226"/>
      <c r="BP8" s="226"/>
      <c r="BQ8" s="226"/>
      <c r="BR8" s="226"/>
      <c r="BS8" s="226"/>
      <c r="BT8" s="226"/>
      <c r="BU8" s="226"/>
      <c r="BV8" s="226"/>
      <c r="BW8" s="226"/>
      <c r="BX8" s="226"/>
      <c r="BY8" s="226"/>
      <c r="BZ8" s="226"/>
      <c r="CA8" s="226"/>
      <c r="CB8" s="226"/>
      <c r="CC8" s="226"/>
      <c r="CD8" s="226"/>
      <c r="CE8" s="226"/>
      <c r="CF8" s="226"/>
      <c r="CG8" s="226"/>
      <c r="CH8" s="226"/>
      <c r="CI8" s="226"/>
      <c r="CJ8" s="226"/>
      <c r="CK8" s="226"/>
      <c r="CL8" s="226"/>
      <c r="CM8" s="226"/>
      <c r="CN8" s="226"/>
      <c r="CO8" s="226"/>
      <c r="CP8" s="226"/>
      <c r="CQ8" s="226"/>
      <c r="CR8" s="226"/>
      <c r="CS8" s="226"/>
      <c r="CT8" s="226"/>
      <c r="CU8" s="226"/>
      <c r="CV8" s="226"/>
      <c r="CW8" s="226"/>
      <c r="CX8" s="226"/>
      <c r="CY8" s="226"/>
      <c r="CZ8" s="226"/>
      <c r="DA8" s="226"/>
      <c r="DB8" s="226"/>
      <c r="DC8" s="226"/>
      <c r="DD8" s="226"/>
      <c r="DE8" s="226"/>
      <c r="DF8" s="226"/>
      <c r="DG8" s="226"/>
      <c r="DH8" s="226"/>
      <c r="DI8" s="226"/>
      <c r="DJ8" s="226"/>
      <c r="DK8" s="226"/>
      <c r="DL8" s="226"/>
      <c r="DM8" s="226"/>
      <c r="DN8" s="226"/>
      <c r="DO8" s="226"/>
      <c r="DP8" s="226"/>
      <c r="DQ8" s="226"/>
      <c r="DR8" s="226"/>
      <c r="DS8" s="226"/>
      <c r="DT8" s="226"/>
      <c r="DU8" s="226"/>
      <c r="DV8" s="226"/>
      <c r="DW8" s="226"/>
      <c r="DX8" s="226"/>
      <c r="DY8" s="226"/>
      <c r="DZ8" s="226"/>
      <c r="EA8" s="226"/>
      <c r="EB8" s="226"/>
      <c r="EC8" s="226"/>
      <c r="ED8" s="226"/>
      <c r="EE8" s="226"/>
      <c r="EF8" s="226"/>
      <c r="EG8" s="226"/>
      <c r="EH8" s="201"/>
      <c r="EI8" s="202"/>
      <c r="EJ8" s="202"/>
      <c r="EK8" s="202"/>
      <c r="EL8" s="202"/>
      <c r="EM8" s="202"/>
      <c r="EN8" s="202"/>
      <c r="EO8" s="202"/>
      <c r="EP8" s="202"/>
      <c r="EQ8" s="202"/>
      <c r="ER8" s="202"/>
      <c r="ES8" s="202"/>
      <c r="ET8" s="202"/>
      <c r="EU8" s="202"/>
      <c r="EV8" s="203"/>
      <c r="EW8" s="201"/>
      <c r="EX8" s="202"/>
      <c r="EY8" s="202"/>
      <c r="EZ8" s="202"/>
      <c r="FA8" s="202"/>
      <c r="FB8" s="202"/>
      <c r="FC8" s="202"/>
      <c r="FD8" s="202"/>
      <c r="FE8" s="202"/>
      <c r="FF8" s="202"/>
      <c r="FG8" s="202"/>
      <c r="FH8" s="202"/>
      <c r="FI8" s="202"/>
      <c r="FJ8" s="202"/>
      <c r="FK8" s="203"/>
      <c r="FL8" s="201"/>
      <c r="FM8" s="202"/>
      <c r="FN8" s="202"/>
      <c r="FO8" s="202"/>
      <c r="FP8" s="202"/>
      <c r="FQ8" s="202"/>
      <c r="FR8" s="202"/>
      <c r="FS8" s="202"/>
      <c r="FT8" s="202"/>
      <c r="FU8" s="202"/>
      <c r="FV8" s="202"/>
      <c r="FW8" s="202"/>
      <c r="FX8" s="202"/>
      <c r="FY8" s="202"/>
      <c r="FZ8" s="203"/>
    </row>
    <row r="9" spans="1:182" s="78" customFormat="1" ht="28.5" customHeight="1">
      <c r="A9" s="72">
        <v>1</v>
      </c>
      <c r="B9" s="190" t="s">
        <v>21</v>
      </c>
      <c r="C9" s="97">
        <v>521431</v>
      </c>
      <c r="D9" s="97">
        <v>398620</v>
      </c>
      <c r="E9" s="161">
        <f>C9+D9</f>
        <v>920051</v>
      </c>
      <c r="F9" s="97">
        <v>422044</v>
      </c>
      <c r="G9" s="97">
        <v>359512</v>
      </c>
      <c r="H9" s="40">
        <f>F9+G9</f>
        <v>781556</v>
      </c>
      <c r="I9" s="99">
        <v>16723</v>
      </c>
      <c r="J9" s="99">
        <v>10828</v>
      </c>
      <c r="K9" s="101">
        <f>I9+J9</f>
        <v>27551</v>
      </c>
      <c r="L9" s="97">
        <f t="shared" ref="L9:N10" si="0">SUM(F9,I9)</f>
        <v>438767</v>
      </c>
      <c r="M9" s="97">
        <f t="shared" si="0"/>
        <v>370340</v>
      </c>
      <c r="N9" s="97">
        <f t="shared" si="0"/>
        <v>809107</v>
      </c>
      <c r="O9" s="93">
        <f t="shared" ref="O9:Q10" si="1">L9/C9*100</f>
        <v>84.146703974255459</v>
      </c>
      <c r="P9" s="93">
        <f t="shared" si="1"/>
        <v>92.905524058000097</v>
      </c>
      <c r="Q9" s="93">
        <f t="shared" si="1"/>
        <v>87.941538023435655</v>
      </c>
      <c r="R9" s="97">
        <v>32402</v>
      </c>
      <c r="S9" s="97">
        <v>15540</v>
      </c>
      <c r="T9" s="40">
        <f>R9+S9</f>
        <v>47942</v>
      </c>
      <c r="U9" s="97">
        <v>11444</v>
      </c>
      <c r="V9" s="97">
        <v>7100</v>
      </c>
      <c r="W9" s="40">
        <f>U9+V9</f>
        <v>18544</v>
      </c>
      <c r="X9" s="99">
        <v>2769</v>
      </c>
      <c r="Y9" s="99">
        <v>1873</v>
      </c>
      <c r="Z9" s="101">
        <f>X9+Y9</f>
        <v>4642</v>
      </c>
      <c r="AA9" s="97">
        <f t="shared" ref="AA9:AC10" si="2">SUM(U9,X9)</f>
        <v>14213</v>
      </c>
      <c r="AB9" s="97">
        <f t="shared" si="2"/>
        <v>8973</v>
      </c>
      <c r="AC9" s="97">
        <f t="shared" si="2"/>
        <v>23186</v>
      </c>
      <c r="AD9" s="162">
        <f t="shared" ref="AD9:AF10" si="3">IF(R9=0,"",AA9/R9*100)</f>
        <v>43.864576260724647</v>
      </c>
      <c r="AE9" s="162">
        <f t="shared" si="3"/>
        <v>57.741312741312747</v>
      </c>
      <c r="AF9" s="162">
        <f t="shared" si="3"/>
        <v>48.362604814150437</v>
      </c>
      <c r="AG9" s="101">
        <f>C9+R9</f>
        <v>553833</v>
      </c>
      <c r="AH9" s="101">
        <f>D9+S9</f>
        <v>414160</v>
      </c>
      <c r="AI9" s="101">
        <f>AG9+AH9</f>
        <v>967993</v>
      </c>
      <c r="AJ9" s="101">
        <f>F9+U9</f>
        <v>433488</v>
      </c>
      <c r="AK9" s="101">
        <f>G9+V9</f>
        <v>366612</v>
      </c>
      <c r="AL9" s="101">
        <f>AJ9+AK9</f>
        <v>800100</v>
      </c>
      <c r="AM9" s="101">
        <f>I9+X9</f>
        <v>19492</v>
      </c>
      <c r="AN9" s="101">
        <f>J9+Y9</f>
        <v>12701</v>
      </c>
      <c r="AO9" s="101">
        <f>AM9+AN9</f>
        <v>32193</v>
      </c>
      <c r="AP9" s="97">
        <f t="shared" ref="AP9:AR10" si="4">SUM(AJ9,AM9)</f>
        <v>452980</v>
      </c>
      <c r="AQ9" s="97">
        <f t="shared" si="4"/>
        <v>379313</v>
      </c>
      <c r="AR9" s="97">
        <f t="shared" si="4"/>
        <v>832293</v>
      </c>
      <c r="AS9" s="93">
        <f t="shared" ref="AS9:AU10" si="5">IF(AG9=0,"",AP9/AG9*100)</f>
        <v>81.789998068009666</v>
      </c>
      <c r="AT9" s="93">
        <f t="shared" si="5"/>
        <v>91.586101989569244</v>
      </c>
      <c r="AU9" s="93">
        <f t="shared" si="5"/>
        <v>85.981303583806906</v>
      </c>
      <c r="AV9" s="99">
        <v>42203</v>
      </c>
      <c r="AW9" s="99">
        <v>35428</v>
      </c>
      <c r="AX9" s="101">
        <f>AV9+AW9</f>
        <v>77631</v>
      </c>
      <c r="AY9" s="99">
        <v>33678</v>
      </c>
      <c r="AZ9" s="99">
        <v>31603</v>
      </c>
      <c r="BA9" s="101">
        <f>AY9+AZ9</f>
        <v>65281</v>
      </c>
      <c r="BB9" s="99">
        <v>1445</v>
      </c>
      <c r="BC9" s="99">
        <v>1029</v>
      </c>
      <c r="BD9" s="101">
        <f>BB9+BC9</f>
        <v>2474</v>
      </c>
      <c r="BE9" s="97">
        <f t="shared" ref="BE9:BG10" si="6">SUM(AY9,BB9)</f>
        <v>35123</v>
      </c>
      <c r="BF9" s="97">
        <f t="shared" si="6"/>
        <v>32632</v>
      </c>
      <c r="BG9" s="97">
        <f t="shared" si="6"/>
        <v>67755</v>
      </c>
      <c r="BH9" s="93">
        <f t="shared" ref="BH9:BJ10" si="7">IF(AV9=0,"",BE9/AV9*100)</f>
        <v>83.223941425964981</v>
      </c>
      <c r="BI9" s="93">
        <f t="shared" si="7"/>
        <v>92.107937224793943</v>
      </c>
      <c r="BJ9" s="93">
        <f t="shared" si="7"/>
        <v>87.278278007497008</v>
      </c>
      <c r="BK9" s="99">
        <v>2413</v>
      </c>
      <c r="BL9" s="99">
        <v>1351</v>
      </c>
      <c r="BM9" s="101">
        <f>BK9+BL9</f>
        <v>3764</v>
      </c>
      <c r="BN9" s="99">
        <v>797</v>
      </c>
      <c r="BO9" s="99">
        <v>577</v>
      </c>
      <c r="BP9" s="101">
        <f>BN9+BO9</f>
        <v>1374</v>
      </c>
      <c r="BQ9" s="99">
        <v>242</v>
      </c>
      <c r="BR9" s="99">
        <v>178</v>
      </c>
      <c r="BS9" s="101">
        <f>BQ9+BR9</f>
        <v>420</v>
      </c>
      <c r="BT9" s="97">
        <f t="shared" ref="BT9:BV10" si="8">SUM(BN9,BQ9)</f>
        <v>1039</v>
      </c>
      <c r="BU9" s="97">
        <f t="shared" si="8"/>
        <v>755</v>
      </c>
      <c r="BV9" s="97">
        <f t="shared" si="8"/>
        <v>1794</v>
      </c>
      <c r="BW9" s="93">
        <f t="shared" ref="BW9:BY10" si="9">IF(BK9=0,"",BT9/BK9*100)</f>
        <v>43.05843348528802</v>
      </c>
      <c r="BX9" s="93">
        <f t="shared" si="9"/>
        <v>55.88452997779423</v>
      </c>
      <c r="BY9" s="93">
        <f t="shared" si="9"/>
        <v>47.662061636556849</v>
      </c>
      <c r="BZ9" s="101">
        <f>AV9+BK9</f>
        <v>44616</v>
      </c>
      <c r="CA9" s="101">
        <f>AW9+BL9</f>
        <v>36779</v>
      </c>
      <c r="CB9" s="101">
        <f>BZ9+CA9</f>
        <v>81395</v>
      </c>
      <c r="CC9" s="101">
        <f>AY9+BN9</f>
        <v>34475</v>
      </c>
      <c r="CD9" s="101">
        <f>AZ9+BO9</f>
        <v>32180</v>
      </c>
      <c r="CE9" s="101">
        <f>CC9+CD9</f>
        <v>66655</v>
      </c>
      <c r="CF9" s="101">
        <f>BB9+BQ9</f>
        <v>1687</v>
      </c>
      <c r="CG9" s="101">
        <f>BC9+BR9</f>
        <v>1207</v>
      </c>
      <c r="CH9" s="101">
        <f>CF9+CG9</f>
        <v>2894</v>
      </c>
      <c r="CI9" s="97">
        <f t="shared" ref="CI9:CK10" si="10">SUM(CC9,CF9)</f>
        <v>36162</v>
      </c>
      <c r="CJ9" s="97">
        <f t="shared" si="10"/>
        <v>33387</v>
      </c>
      <c r="CK9" s="97">
        <f t="shared" si="10"/>
        <v>69549</v>
      </c>
      <c r="CL9" s="93">
        <f t="shared" ref="CL9:CN10" si="11">IF(BZ9=0,"",CI9/BZ9*100)</f>
        <v>81.051640667025282</v>
      </c>
      <c r="CM9" s="93">
        <f t="shared" si="11"/>
        <v>90.777345767965414</v>
      </c>
      <c r="CN9" s="93">
        <f t="shared" si="11"/>
        <v>85.44628048405923</v>
      </c>
      <c r="CO9" s="99">
        <v>17651</v>
      </c>
      <c r="CP9" s="99">
        <v>15274</v>
      </c>
      <c r="CQ9" s="101">
        <f>CO9+CP9</f>
        <v>32925</v>
      </c>
      <c r="CR9" s="99">
        <v>13172</v>
      </c>
      <c r="CS9" s="99">
        <v>11688</v>
      </c>
      <c r="CT9" s="101">
        <f>CR9+CS9</f>
        <v>24860</v>
      </c>
      <c r="CU9" s="99">
        <v>1190</v>
      </c>
      <c r="CV9" s="99">
        <v>1361</v>
      </c>
      <c r="CW9" s="101">
        <f>CU9+CV9</f>
        <v>2551</v>
      </c>
      <c r="CX9" s="97">
        <f t="shared" ref="CX9:CZ10" si="12">SUM(CR9,CU9)</f>
        <v>14362</v>
      </c>
      <c r="CY9" s="97">
        <f t="shared" si="12"/>
        <v>13049</v>
      </c>
      <c r="CZ9" s="97">
        <f t="shared" si="12"/>
        <v>27411</v>
      </c>
      <c r="DA9" s="93">
        <f t="shared" ref="DA9:DC10" si="13">IF(CO9=0,"",CX9/CO9*100)</f>
        <v>81.366494816157726</v>
      </c>
      <c r="DB9" s="93">
        <f t="shared" si="13"/>
        <v>85.432761555584662</v>
      </c>
      <c r="DC9" s="93">
        <f t="shared" si="13"/>
        <v>83.252847380410017</v>
      </c>
      <c r="DD9" s="99">
        <v>1537</v>
      </c>
      <c r="DE9" s="99">
        <v>1299</v>
      </c>
      <c r="DF9" s="101">
        <f>DD9+DE9</f>
        <v>2836</v>
      </c>
      <c r="DG9" s="99">
        <v>607</v>
      </c>
      <c r="DH9" s="99">
        <v>595</v>
      </c>
      <c r="DI9" s="101">
        <f>DG9+DH9</f>
        <v>1202</v>
      </c>
      <c r="DJ9" s="99">
        <v>256</v>
      </c>
      <c r="DK9" s="99">
        <v>268</v>
      </c>
      <c r="DL9" s="101">
        <f>DJ9+DK9</f>
        <v>524</v>
      </c>
      <c r="DM9" s="97">
        <f t="shared" ref="DM9:DO10" si="14">SUM(DG9,DJ9)</f>
        <v>863</v>
      </c>
      <c r="DN9" s="97">
        <f t="shared" si="14"/>
        <v>863</v>
      </c>
      <c r="DO9" s="97">
        <f t="shared" si="14"/>
        <v>1726</v>
      </c>
      <c r="DP9" s="93">
        <f t="shared" ref="DP9:DR10" si="15">IF(DD9=0,"",DM9/DD9*100)</f>
        <v>56.148340923877683</v>
      </c>
      <c r="DQ9" s="93">
        <f t="shared" si="15"/>
        <v>66.435719784449574</v>
      </c>
      <c r="DR9" s="93">
        <f t="shared" si="15"/>
        <v>60.860366713681245</v>
      </c>
      <c r="DS9" s="101">
        <f>CO9+DD9</f>
        <v>19188</v>
      </c>
      <c r="DT9" s="101">
        <f>CP9+DE9</f>
        <v>16573</v>
      </c>
      <c r="DU9" s="101">
        <f>DS9+DT9</f>
        <v>35761</v>
      </c>
      <c r="DV9" s="101">
        <f>CR9+DG9</f>
        <v>13779</v>
      </c>
      <c r="DW9" s="101">
        <f>CS9+DH9</f>
        <v>12283</v>
      </c>
      <c r="DX9" s="101">
        <f>DV9+DW9</f>
        <v>26062</v>
      </c>
      <c r="DY9" s="101">
        <f>CU9+DJ9</f>
        <v>1446</v>
      </c>
      <c r="DZ9" s="101">
        <f>CV9+DK9</f>
        <v>1629</v>
      </c>
      <c r="EA9" s="101">
        <f>DY9+DZ9</f>
        <v>3075</v>
      </c>
      <c r="EB9" s="97">
        <f t="shared" ref="EB9:ED10" si="16">SUM(DV9,DY9)</f>
        <v>15225</v>
      </c>
      <c r="EC9" s="97">
        <f t="shared" si="16"/>
        <v>13912</v>
      </c>
      <c r="ED9" s="97">
        <f t="shared" si="16"/>
        <v>29137</v>
      </c>
      <c r="EE9" s="93">
        <f t="shared" ref="EE9:EG10" si="17">IF(DS9=0,"",EB9/DS9*100)</f>
        <v>79.346466541588484</v>
      </c>
      <c r="EF9" s="93">
        <f t="shared" si="17"/>
        <v>83.943763953418213</v>
      </c>
      <c r="EG9" s="93">
        <f t="shared" si="17"/>
        <v>81.477028047314121</v>
      </c>
      <c r="EH9" s="40">
        <f t="shared" ref="EH9:EJ10" si="18">AP9</f>
        <v>452980</v>
      </c>
      <c r="EI9" s="40">
        <f t="shared" si="18"/>
        <v>379313</v>
      </c>
      <c r="EJ9" s="40">
        <f t="shared" si="18"/>
        <v>832293</v>
      </c>
      <c r="EK9" s="40">
        <v>139063</v>
      </c>
      <c r="EL9" s="40">
        <v>134670</v>
      </c>
      <c r="EM9" s="40">
        <f>EK9+EL9</f>
        <v>273733</v>
      </c>
      <c r="EN9" s="40">
        <v>156338</v>
      </c>
      <c r="EO9" s="40">
        <v>135276</v>
      </c>
      <c r="EP9" s="40">
        <f>EN9+EO9</f>
        <v>291614</v>
      </c>
      <c r="EQ9" s="93">
        <f t="shared" ref="EQ9:ES10" si="19">EK9/EH9%</f>
        <v>30.699589385844849</v>
      </c>
      <c r="ER9" s="93">
        <f t="shared" si="19"/>
        <v>35.503660565285131</v>
      </c>
      <c r="ES9" s="93">
        <f t="shared" si="19"/>
        <v>32.889018650883763</v>
      </c>
      <c r="ET9" s="163">
        <f t="shared" ref="ET9:EV10" si="20">EN9/EH9%</f>
        <v>34.513223541878226</v>
      </c>
      <c r="EU9" s="163">
        <f t="shared" si="20"/>
        <v>35.663423083311145</v>
      </c>
      <c r="EV9" s="163">
        <f t="shared" si="20"/>
        <v>35.037420716021877</v>
      </c>
      <c r="EW9" s="40">
        <f t="shared" ref="EW9:EY10" si="21">CI9</f>
        <v>36162</v>
      </c>
      <c r="EX9" s="40">
        <f t="shared" si="21"/>
        <v>33387</v>
      </c>
      <c r="EY9" s="40">
        <f t="shared" si="21"/>
        <v>69549</v>
      </c>
      <c r="EZ9" s="40">
        <v>6579</v>
      </c>
      <c r="FA9" s="40">
        <v>5605</v>
      </c>
      <c r="FB9" s="40">
        <f>EZ9+FA9</f>
        <v>12184</v>
      </c>
      <c r="FC9" s="40">
        <v>11934</v>
      </c>
      <c r="FD9" s="40">
        <v>11937</v>
      </c>
      <c r="FE9" s="40">
        <f>FC9+FD9</f>
        <v>23871</v>
      </c>
      <c r="FF9" s="93">
        <f t="shared" ref="FF9:FH10" si="22">EZ9/EW9%</f>
        <v>18.193130910900944</v>
      </c>
      <c r="FG9" s="93">
        <f t="shared" si="22"/>
        <v>16.787971366100578</v>
      </c>
      <c r="FH9" s="93">
        <f t="shared" si="22"/>
        <v>17.518584019899638</v>
      </c>
      <c r="FI9" s="163">
        <f t="shared" ref="FI9:FK10" si="23">FC9/EW9%</f>
        <v>33.001493280238925</v>
      </c>
      <c r="FJ9" s="163">
        <f t="shared" si="23"/>
        <v>35.75343696648396</v>
      </c>
      <c r="FK9" s="163">
        <f t="shared" si="23"/>
        <v>34.322563947720312</v>
      </c>
      <c r="FL9" s="40">
        <f t="shared" ref="FL9:FN10" si="24">EB9</f>
        <v>15225</v>
      </c>
      <c r="FM9" s="40">
        <f t="shared" si="24"/>
        <v>13912</v>
      </c>
      <c r="FN9" s="40">
        <f t="shared" si="24"/>
        <v>29137</v>
      </c>
      <c r="FO9" s="40">
        <v>2246</v>
      </c>
      <c r="FP9" s="40">
        <v>2156</v>
      </c>
      <c r="FQ9" s="40">
        <f>FO9+FP9</f>
        <v>4402</v>
      </c>
      <c r="FR9" s="40">
        <v>5054</v>
      </c>
      <c r="FS9" s="40">
        <v>4659</v>
      </c>
      <c r="FT9" s="40">
        <f>FR9+FS9</f>
        <v>9713</v>
      </c>
      <c r="FU9" s="93">
        <f t="shared" ref="FU9:FW10" si="25">FO9/FL9%</f>
        <v>14.752052545155994</v>
      </c>
      <c r="FV9" s="93">
        <f t="shared" si="25"/>
        <v>15.497412305922944</v>
      </c>
      <c r="FW9" s="93">
        <f t="shared" si="25"/>
        <v>15.10793836016062</v>
      </c>
      <c r="FX9" s="163">
        <f t="shared" ref="FX9:FZ10" si="26">FR9/FL9%</f>
        <v>33.195402298850574</v>
      </c>
      <c r="FY9" s="163">
        <f t="shared" si="26"/>
        <v>33.489074180563541</v>
      </c>
      <c r="FZ9" s="163">
        <f t="shared" si="26"/>
        <v>33.33562137488417</v>
      </c>
    </row>
    <row r="10" spans="1:182" s="78" customFormat="1" ht="29.25" customHeight="1">
      <c r="A10" s="72">
        <v>2</v>
      </c>
      <c r="B10" s="191" t="s">
        <v>64</v>
      </c>
      <c r="C10" s="97">
        <v>35642</v>
      </c>
      <c r="D10" s="97">
        <v>30486</v>
      </c>
      <c r="E10" s="161">
        <f>C10+D10</f>
        <v>66128</v>
      </c>
      <c r="F10" s="97">
        <v>33882</v>
      </c>
      <c r="G10" s="97">
        <v>29599</v>
      </c>
      <c r="H10" s="40">
        <f>F10+G10</f>
        <v>63481</v>
      </c>
      <c r="I10" s="164"/>
      <c r="J10" s="164"/>
      <c r="K10" s="165"/>
      <c r="L10" s="97">
        <f t="shared" si="0"/>
        <v>33882</v>
      </c>
      <c r="M10" s="97">
        <f t="shared" si="0"/>
        <v>29599</v>
      </c>
      <c r="N10" s="97">
        <f t="shared" si="0"/>
        <v>63481</v>
      </c>
      <c r="O10" s="93">
        <f t="shared" si="1"/>
        <v>95.062005499130237</v>
      </c>
      <c r="P10" s="93">
        <f t="shared" si="1"/>
        <v>97.090467755691137</v>
      </c>
      <c r="Q10" s="93">
        <f t="shared" si="1"/>
        <v>95.997157028792643</v>
      </c>
      <c r="R10" s="97">
        <v>1923</v>
      </c>
      <c r="S10" s="97">
        <v>676</v>
      </c>
      <c r="T10" s="40">
        <f>R10+S10</f>
        <v>2599</v>
      </c>
      <c r="U10" s="97">
        <v>1495</v>
      </c>
      <c r="V10" s="97">
        <v>500</v>
      </c>
      <c r="W10" s="40">
        <f>U10+V10</f>
        <v>1995</v>
      </c>
      <c r="X10" s="166"/>
      <c r="Y10" s="167"/>
      <c r="Z10" s="165">
        <f>X10+Y10</f>
        <v>0</v>
      </c>
      <c r="AA10" s="97">
        <f t="shared" si="2"/>
        <v>1495</v>
      </c>
      <c r="AB10" s="97">
        <f t="shared" si="2"/>
        <v>500</v>
      </c>
      <c r="AC10" s="97">
        <f t="shared" si="2"/>
        <v>1995</v>
      </c>
      <c r="AD10" s="162">
        <f t="shared" si="3"/>
        <v>77.743109724388972</v>
      </c>
      <c r="AE10" s="162">
        <f t="shared" si="3"/>
        <v>73.964497041420117</v>
      </c>
      <c r="AF10" s="162">
        <f t="shared" si="3"/>
        <v>76.760292420161605</v>
      </c>
      <c r="AG10" s="101">
        <f>C10+R10</f>
        <v>37565</v>
      </c>
      <c r="AH10" s="101">
        <f>D10+S10</f>
        <v>31162</v>
      </c>
      <c r="AI10" s="101">
        <f>AG10+AH10</f>
        <v>68727</v>
      </c>
      <c r="AJ10" s="101">
        <f>F10+U10</f>
        <v>35377</v>
      </c>
      <c r="AK10" s="101">
        <f>G10+V10</f>
        <v>30099</v>
      </c>
      <c r="AL10" s="101">
        <f>AJ10+AK10</f>
        <v>65476</v>
      </c>
      <c r="AM10" s="165">
        <f>I10+X10</f>
        <v>0</v>
      </c>
      <c r="AN10" s="165">
        <f>J10+Y10</f>
        <v>0</v>
      </c>
      <c r="AO10" s="165">
        <f>AM10+AN10</f>
        <v>0</v>
      </c>
      <c r="AP10" s="97">
        <f t="shared" si="4"/>
        <v>35377</v>
      </c>
      <c r="AQ10" s="97">
        <f t="shared" si="4"/>
        <v>30099</v>
      </c>
      <c r="AR10" s="97">
        <f t="shared" si="4"/>
        <v>65476</v>
      </c>
      <c r="AS10" s="93">
        <f t="shared" si="5"/>
        <v>94.175429255956345</v>
      </c>
      <c r="AT10" s="93">
        <f t="shared" si="5"/>
        <v>96.588794044027978</v>
      </c>
      <c r="AU10" s="93">
        <f t="shared" si="5"/>
        <v>95.269690223638463</v>
      </c>
      <c r="AV10" s="99">
        <v>1203</v>
      </c>
      <c r="AW10" s="99">
        <v>956</v>
      </c>
      <c r="AX10" s="101">
        <f>AV10+AW10</f>
        <v>2159</v>
      </c>
      <c r="AY10" s="99">
        <v>1136</v>
      </c>
      <c r="AZ10" s="99">
        <v>930</v>
      </c>
      <c r="BA10" s="101">
        <f>AY10+AZ10</f>
        <v>2066</v>
      </c>
      <c r="BB10" s="168"/>
      <c r="BC10" s="168"/>
      <c r="BD10" s="165">
        <f>BB10+BC10</f>
        <v>0</v>
      </c>
      <c r="BE10" s="97">
        <f t="shared" si="6"/>
        <v>1136</v>
      </c>
      <c r="BF10" s="97">
        <f t="shared" si="6"/>
        <v>930</v>
      </c>
      <c r="BG10" s="97">
        <f t="shared" si="6"/>
        <v>2066</v>
      </c>
      <c r="BH10" s="93">
        <f t="shared" si="7"/>
        <v>94.430590191188685</v>
      </c>
      <c r="BI10" s="93">
        <f t="shared" si="7"/>
        <v>97.280334728033466</v>
      </c>
      <c r="BJ10" s="93">
        <f t="shared" si="7"/>
        <v>95.692450208429818</v>
      </c>
      <c r="BK10" s="99">
        <v>82</v>
      </c>
      <c r="BL10" s="99">
        <v>30</v>
      </c>
      <c r="BM10" s="101">
        <f>BK10+BL10</f>
        <v>112</v>
      </c>
      <c r="BN10" s="99">
        <v>63</v>
      </c>
      <c r="BO10" s="99">
        <v>20</v>
      </c>
      <c r="BP10" s="101">
        <f>BN10+BO10</f>
        <v>83</v>
      </c>
      <c r="BQ10" s="168"/>
      <c r="BR10" s="168"/>
      <c r="BS10" s="165">
        <f>BQ10+BR10</f>
        <v>0</v>
      </c>
      <c r="BT10" s="97">
        <f t="shared" si="8"/>
        <v>63</v>
      </c>
      <c r="BU10" s="97">
        <f t="shared" si="8"/>
        <v>20</v>
      </c>
      <c r="BV10" s="97">
        <f t="shared" si="8"/>
        <v>83</v>
      </c>
      <c r="BW10" s="93">
        <f t="shared" si="9"/>
        <v>76.829268292682926</v>
      </c>
      <c r="BX10" s="93">
        <f t="shared" si="9"/>
        <v>66.666666666666657</v>
      </c>
      <c r="BY10" s="93">
        <f t="shared" si="9"/>
        <v>74.107142857142861</v>
      </c>
      <c r="BZ10" s="101">
        <f>AV10+BK10</f>
        <v>1285</v>
      </c>
      <c r="CA10" s="101">
        <f>AW10+BL10</f>
        <v>986</v>
      </c>
      <c r="CB10" s="101">
        <f>BZ10+CA10</f>
        <v>2271</v>
      </c>
      <c r="CC10" s="101">
        <f>AY10+BN10</f>
        <v>1199</v>
      </c>
      <c r="CD10" s="101">
        <f>AZ10+BO10</f>
        <v>950</v>
      </c>
      <c r="CE10" s="101">
        <f>CC10+CD10</f>
        <v>2149</v>
      </c>
      <c r="CF10" s="165">
        <f>BB10+BQ10</f>
        <v>0</v>
      </c>
      <c r="CG10" s="165">
        <f>BC10+BR10</f>
        <v>0</v>
      </c>
      <c r="CH10" s="165">
        <f>CF10+CG10</f>
        <v>0</v>
      </c>
      <c r="CI10" s="97">
        <f t="shared" si="10"/>
        <v>1199</v>
      </c>
      <c r="CJ10" s="97">
        <f t="shared" si="10"/>
        <v>950</v>
      </c>
      <c r="CK10" s="97">
        <f t="shared" si="10"/>
        <v>2149</v>
      </c>
      <c r="CL10" s="93">
        <f t="shared" si="11"/>
        <v>93.307392996108945</v>
      </c>
      <c r="CM10" s="93">
        <f t="shared" si="11"/>
        <v>96.348884381338735</v>
      </c>
      <c r="CN10" s="93">
        <f t="shared" si="11"/>
        <v>94.627917217084985</v>
      </c>
      <c r="CO10" s="99">
        <v>1060</v>
      </c>
      <c r="CP10" s="99">
        <v>1110</v>
      </c>
      <c r="CQ10" s="101">
        <f>CO10+CP10</f>
        <v>2170</v>
      </c>
      <c r="CR10" s="99">
        <v>979</v>
      </c>
      <c r="CS10" s="99">
        <v>1030</v>
      </c>
      <c r="CT10" s="101">
        <f>CR10+CS10</f>
        <v>2009</v>
      </c>
      <c r="CU10" s="168"/>
      <c r="CV10" s="168"/>
      <c r="CW10" s="165"/>
      <c r="CX10" s="97">
        <f t="shared" si="12"/>
        <v>979</v>
      </c>
      <c r="CY10" s="97">
        <f t="shared" si="12"/>
        <v>1030</v>
      </c>
      <c r="CZ10" s="97">
        <f t="shared" si="12"/>
        <v>2009</v>
      </c>
      <c r="DA10" s="93">
        <f t="shared" si="13"/>
        <v>92.35849056603773</v>
      </c>
      <c r="DB10" s="93">
        <f t="shared" si="13"/>
        <v>92.792792792792795</v>
      </c>
      <c r="DC10" s="93">
        <f t="shared" si="13"/>
        <v>92.58064516129032</v>
      </c>
      <c r="DD10" s="99">
        <v>121</v>
      </c>
      <c r="DE10" s="99">
        <v>59</v>
      </c>
      <c r="DF10" s="101">
        <f>DD10+DE10</f>
        <v>180</v>
      </c>
      <c r="DG10" s="99">
        <v>71</v>
      </c>
      <c r="DH10" s="99">
        <v>27</v>
      </c>
      <c r="DI10" s="101">
        <f>DG10+DH10</f>
        <v>98</v>
      </c>
      <c r="DJ10" s="168"/>
      <c r="DK10" s="168"/>
      <c r="DL10" s="165">
        <f>DJ10+DK10</f>
        <v>0</v>
      </c>
      <c r="DM10" s="97">
        <f t="shared" si="14"/>
        <v>71</v>
      </c>
      <c r="DN10" s="97">
        <f t="shared" si="14"/>
        <v>27</v>
      </c>
      <c r="DO10" s="97">
        <f t="shared" si="14"/>
        <v>98</v>
      </c>
      <c r="DP10" s="93">
        <f t="shared" si="15"/>
        <v>58.677685950413228</v>
      </c>
      <c r="DQ10" s="93">
        <f t="shared" si="15"/>
        <v>45.762711864406782</v>
      </c>
      <c r="DR10" s="93">
        <f t="shared" si="15"/>
        <v>54.444444444444443</v>
      </c>
      <c r="DS10" s="101">
        <f>CO10+DD10</f>
        <v>1181</v>
      </c>
      <c r="DT10" s="101">
        <f>CP10+DE10</f>
        <v>1169</v>
      </c>
      <c r="DU10" s="101">
        <f>DS10+DT10</f>
        <v>2350</v>
      </c>
      <c r="DV10" s="101">
        <f>CR10+DG10</f>
        <v>1050</v>
      </c>
      <c r="DW10" s="101">
        <f>CS10+DH10</f>
        <v>1057</v>
      </c>
      <c r="DX10" s="101">
        <f>DV10+DW10</f>
        <v>2107</v>
      </c>
      <c r="DY10" s="165">
        <f>CU10+DJ10</f>
        <v>0</v>
      </c>
      <c r="DZ10" s="165">
        <f>CV10+DK10</f>
        <v>0</v>
      </c>
      <c r="EA10" s="165">
        <f>DY10+DZ10</f>
        <v>0</v>
      </c>
      <c r="EB10" s="97">
        <f t="shared" si="16"/>
        <v>1050</v>
      </c>
      <c r="EC10" s="97">
        <f t="shared" si="16"/>
        <v>1057</v>
      </c>
      <c r="ED10" s="97">
        <f t="shared" si="16"/>
        <v>2107</v>
      </c>
      <c r="EE10" s="93">
        <f t="shared" si="17"/>
        <v>88.907705334462321</v>
      </c>
      <c r="EF10" s="93">
        <f t="shared" si="17"/>
        <v>90.419161676646709</v>
      </c>
      <c r="EG10" s="93">
        <f t="shared" si="17"/>
        <v>89.659574468085097</v>
      </c>
      <c r="EH10" s="40">
        <f t="shared" si="18"/>
        <v>35377</v>
      </c>
      <c r="EI10" s="40">
        <f t="shared" si="18"/>
        <v>30099</v>
      </c>
      <c r="EJ10" s="40">
        <f t="shared" si="18"/>
        <v>65476</v>
      </c>
      <c r="EK10" s="40">
        <v>16522</v>
      </c>
      <c r="EL10" s="40">
        <v>16737</v>
      </c>
      <c r="EM10" s="40">
        <f>EK10+EL10</f>
        <v>33259</v>
      </c>
      <c r="EN10" s="40">
        <v>12593</v>
      </c>
      <c r="EO10" s="40">
        <v>10190</v>
      </c>
      <c r="EP10" s="40">
        <f>EN10+EO10</f>
        <v>22783</v>
      </c>
      <c r="EQ10" s="93">
        <f t="shared" si="19"/>
        <v>46.702659920287196</v>
      </c>
      <c r="ER10" s="93">
        <f t="shared" si="19"/>
        <v>55.60649855476926</v>
      </c>
      <c r="ES10" s="93">
        <f t="shared" si="19"/>
        <v>50.795711405705909</v>
      </c>
      <c r="ET10" s="163">
        <f t="shared" si="20"/>
        <v>35.59657404528366</v>
      </c>
      <c r="EU10" s="163">
        <f t="shared" si="20"/>
        <v>33.854945347021491</v>
      </c>
      <c r="EV10" s="163">
        <f t="shared" si="20"/>
        <v>34.795955770053148</v>
      </c>
      <c r="EW10" s="40">
        <f t="shared" si="21"/>
        <v>1199</v>
      </c>
      <c r="EX10" s="40">
        <f t="shared" si="21"/>
        <v>950</v>
      </c>
      <c r="EY10" s="40">
        <f t="shared" si="21"/>
        <v>2149</v>
      </c>
      <c r="EZ10" s="40">
        <v>426</v>
      </c>
      <c r="FA10" s="40">
        <v>436</v>
      </c>
      <c r="FB10" s="40">
        <f>EZ10+FA10</f>
        <v>862</v>
      </c>
      <c r="FC10" s="40">
        <v>486</v>
      </c>
      <c r="FD10" s="40">
        <v>364</v>
      </c>
      <c r="FE10" s="40">
        <f>FC10+FD10</f>
        <v>850</v>
      </c>
      <c r="FF10" s="93">
        <f t="shared" si="22"/>
        <v>35.529608006672227</v>
      </c>
      <c r="FG10" s="93">
        <f t="shared" si="22"/>
        <v>45.89473684210526</v>
      </c>
      <c r="FH10" s="93">
        <f t="shared" si="22"/>
        <v>40.111679851093534</v>
      </c>
      <c r="FI10" s="163">
        <f t="shared" si="23"/>
        <v>40.533778148457046</v>
      </c>
      <c r="FJ10" s="163">
        <f t="shared" si="23"/>
        <v>38.315789473684212</v>
      </c>
      <c r="FK10" s="163">
        <f t="shared" si="23"/>
        <v>39.553280595625878</v>
      </c>
      <c r="FL10" s="40">
        <f t="shared" si="24"/>
        <v>1050</v>
      </c>
      <c r="FM10" s="40">
        <f t="shared" si="24"/>
        <v>1057</v>
      </c>
      <c r="FN10" s="40">
        <f t="shared" si="24"/>
        <v>2107</v>
      </c>
      <c r="FO10" s="40">
        <v>174</v>
      </c>
      <c r="FP10" s="40">
        <v>313</v>
      </c>
      <c r="FQ10" s="40">
        <f>FO10+FP10</f>
        <v>487</v>
      </c>
      <c r="FR10" s="40">
        <v>491</v>
      </c>
      <c r="FS10" s="40">
        <v>481</v>
      </c>
      <c r="FT10" s="40">
        <f>FR10+FS10</f>
        <v>972</v>
      </c>
      <c r="FU10" s="93">
        <f t="shared" si="25"/>
        <v>16.571428571428573</v>
      </c>
      <c r="FV10" s="93">
        <f t="shared" si="25"/>
        <v>29.612109744560076</v>
      </c>
      <c r="FW10" s="93">
        <f t="shared" si="25"/>
        <v>23.113431419079259</v>
      </c>
      <c r="FX10" s="163">
        <f t="shared" si="26"/>
        <v>46.761904761904759</v>
      </c>
      <c r="FY10" s="163">
        <f t="shared" si="26"/>
        <v>45.506149479659413</v>
      </c>
      <c r="FZ10" s="163">
        <f t="shared" si="26"/>
        <v>46.131941148552443</v>
      </c>
    </row>
    <row r="11" spans="1:182" s="158" customFormat="1" ht="15.75" customHeight="1">
      <c r="A11" s="225" t="s">
        <v>10</v>
      </c>
      <c r="B11" s="225"/>
      <c r="C11" s="223"/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223"/>
      <c r="W11" s="223"/>
      <c r="X11" s="223"/>
      <c r="Y11" s="223"/>
      <c r="Z11" s="223"/>
      <c r="AA11" s="223"/>
      <c r="AB11" s="223"/>
      <c r="AC11" s="223"/>
      <c r="AD11" s="223"/>
      <c r="AE11" s="223"/>
      <c r="AF11" s="223"/>
      <c r="AG11" s="223"/>
      <c r="AH11" s="223"/>
      <c r="AI11" s="223"/>
      <c r="AJ11" s="223"/>
      <c r="AK11" s="223"/>
      <c r="AL11" s="223"/>
      <c r="AM11" s="223"/>
      <c r="AN11" s="223"/>
      <c r="AO11" s="223"/>
      <c r="AP11" s="223"/>
      <c r="AQ11" s="223"/>
      <c r="AR11" s="223"/>
      <c r="AS11" s="223"/>
      <c r="AT11" s="223"/>
      <c r="AU11" s="223"/>
      <c r="AV11" s="223"/>
      <c r="AW11" s="223"/>
      <c r="AX11" s="223"/>
      <c r="AY11" s="223"/>
      <c r="AZ11" s="223"/>
      <c r="BA11" s="223"/>
      <c r="BB11" s="223"/>
      <c r="BC11" s="223"/>
      <c r="BD11" s="223"/>
      <c r="BE11" s="223"/>
      <c r="BF11" s="223"/>
      <c r="BG11" s="223"/>
      <c r="BH11" s="223"/>
      <c r="BI11" s="223"/>
      <c r="BJ11" s="223"/>
      <c r="BK11" s="223"/>
      <c r="BL11" s="223"/>
      <c r="BM11" s="223"/>
      <c r="BN11" s="223"/>
      <c r="BO11" s="223"/>
      <c r="BP11" s="223"/>
      <c r="BQ11" s="223"/>
      <c r="BR11" s="223"/>
      <c r="BS11" s="223"/>
      <c r="BT11" s="223"/>
      <c r="BU11" s="223"/>
      <c r="BV11" s="223"/>
      <c r="BW11" s="223"/>
      <c r="BX11" s="223"/>
      <c r="BY11" s="223"/>
      <c r="BZ11" s="223"/>
      <c r="CA11" s="223"/>
      <c r="CB11" s="223"/>
      <c r="CC11" s="223"/>
      <c r="CD11" s="223"/>
      <c r="CE11" s="223"/>
      <c r="CF11" s="223"/>
      <c r="CG11" s="223"/>
      <c r="CH11" s="223"/>
      <c r="CI11" s="223"/>
      <c r="CJ11" s="223"/>
      <c r="CK11" s="223"/>
      <c r="CL11" s="223"/>
      <c r="CM11" s="223"/>
      <c r="CN11" s="223"/>
      <c r="CO11" s="223"/>
      <c r="CP11" s="223"/>
      <c r="CQ11" s="223"/>
      <c r="CR11" s="223"/>
      <c r="CS11" s="223"/>
      <c r="CT11" s="223"/>
      <c r="CU11" s="223"/>
      <c r="CV11" s="223"/>
      <c r="CW11" s="223"/>
      <c r="CX11" s="223"/>
      <c r="CY11" s="223"/>
      <c r="CZ11" s="223"/>
      <c r="DA11" s="223"/>
      <c r="DB11" s="223"/>
      <c r="DC11" s="223"/>
      <c r="DD11" s="223"/>
      <c r="DE11" s="223"/>
      <c r="DF11" s="223"/>
      <c r="DG11" s="223"/>
      <c r="DH11" s="223"/>
      <c r="DI11" s="223"/>
      <c r="DJ11" s="223"/>
      <c r="DK11" s="223"/>
      <c r="DL11" s="223"/>
      <c r="DM11" s="223"/>
      <c r="DN11" s="223"/>
      <c r="DO11" s="223"/>
      <c r="DP11" s="223"/>
      <c r="DQ11" s="223"/>
      <c r="DR11" s="223"/>
      <c r="DS11" s="223"/>
      <c r="DT11" s="223"/>
      <c r="DU11" s="223"/>
      <c r="DV11" s="223"/>
      <c r="DW11" s="223"/>
      <c r="DX11" s="223"/>
      <c r="DY11" s="223"/>
      <c r="DZ11" s="223"/>
      <c r="EA11" s="223"/>
      <c r="EB11" s="223"/>
      <c r="EC11" s="223"/>
      <c r="ED11" s="223"/>
      <c r="EE11" s="223"/>
      <c r="EF11" s="223"/>
      <c r="EG11" s="223"/>
      <c r="EH11" s="155"/>
      <c r="EI11" s="156"/>
      <c r="EJ11" s="156"/>
      <c r="EK11" s="156"/>
      <c r="EL11" s="156"/>
      <c r="EM11" s="156"/>
      <c r="EN11" s="156"/>
      <c r="EO11" s="156"/>
      <c r="EP11" s="156"/>
      <c r="EQ11" s="156"/>
      <c r="ER11" s="156"/>
      <c r="ES11" s="156"/>
      <c r="ET11" s="156"/>
      <c r="EU11" s="156"/>
      <c r="EV11" s="157"/>
      <c r="EW11" s="155"/>
      <c r="EX11" s="156"/>
      <c r="EY11" s="156"/>
      <c r="EZ11" s="156"/>
      <c r="FA11" s="156"/>
      <c r="FB11" s="156"/>
      <c r="FC11" s="156"/>
      <c r="FD11" s="156"/>
      <c r="FE11" s="156"/>
      <c r="FF11" s="156"/>
      <c r="FG11" s="156"/>
      <c r="FH11" s="156"/>
      <c r="FI11" s="156"/>
      <c r="FJ11" s="156"/>
      <c r="FK11" s="157"/>
      <c r="FL11" s="155"/>
      <c r="FM11" s="156"/>
      <c r="FN11" s="156"/>
      <c r="FO11" s="156"/>
      <c r="FP11" s="156"/>
      <c r="FQ11" s="156"/>
      <c r="FR11" s="156"/>
      <c r="FS11" s="156"/>
      <c r="FT11" s="156"/>
      <c r="FU11" s="156"/>
      <c r="FV11" s="156"/>
      <c r="FW11" s="156"/>
      <c r="FX11" s="156"/>
      <c r="FY11" s="156"/>
      <c r="FZ11" s="157"/>
    </row>
    <row r="12" spans="1:182" s="78" customFormat="1" ht="29.25" customHeight="1">
      <c r="A12" s="72">
        <v>3</v>
      </c>
      <c r="B12" s="191" t="s">
        <v>32</v>
      </c>
      <c r="C12" s="97">
        <v>230447</v>
      </c>
      <c r="D12" s="97">
        <v>213770</v>
      </c>
      <c r="E12" s="161">
        <f>C12+D12</f>
        <v>444217</v>
      </c>
      <c r="F12" s="97">
        <v>155786</v>
      </c>
      <c r="G12" s="97">
        <v>157477</v>
      </c>
      <c r="H12" s="40">
        <f t="shared" ref="H12" si="27">F12+G12</f>
        <v>313263</v>
      </c>
      <c r="I12" s="168"/>
      <c r="J12" s="168"/>
      <c r="K12" s="169"/>
      <c r="L12" s="97">
        <f t="shared" ref="L12:N12" si="28">SUM(F12,I12)</f>
        <v>155786</v>
      </c>
      <c r="M12" s="97">
        <f t="shared" si="28"/>
        <v>157477</v>
      </c>
      <c r="N12" s="97">
        <f t="shared" si="28"/>
        <v>313263</v>
      </c>
      <c r="O12" s="93">
        <f t="shared" ref="O12:Q12" si="29">L12/C12*100</f>
        <v>67.601661119476503</v>
      </c>
      <c r="P12" s="93">
        <f t="shared" si="29"/>
        <v>73.666557515086311</v>
      </c>
      <c r="Q12" s="93">
        <f t="shared" si="29"/>
        <v>70.520263744971487</v>
      </c>
      <c r="R12" s="194">
        <v>120702</v>
      </c>
      <c r="S12" s="194">
        <v>82744</v>
      </c>
      <c r="T12" s="189">
        <f>R12+S12</f>
        <v>203446</v>
      </c>
      <c r="U12" s="194">
        <v>13402</v>
      </c>
      <c r="V12" s="194">
        <v>8717</v>
      </c>
      <c r="W12" s="189">
        <f t="shared" ref="W12" si="30">U12+V12</f>
        <v>22119</v>
      </c>
      <c r="X12" s="195">
        <v>33133</v>
      </c>
      <c r="Y12" s="195">
        <v>22588</v>
      </c>
      <c r="Z12" s="101">
        <f t="shared" ref="Z12" si="31">X12+Y12</f>
        <v>55721</v>
      </c>
      <c r="AA12" s="97">
        <f t="shared" ref="AA12:AB12" si="32">SUM(U12,X12)</f>
        <v>46535</v>
      </c>
      <c r="AB12" s="97">
        <f t="shared" si="32"/>
        <v>31305</v>
      </c>
      <c r="AC12" s="101">
        <f>SUM(AA12,AB12)</f>
        <v>77840</v>
      </c>
      <c r="AD12" s="93">
        <f t="shared" ref="AD12:AF12" si="33">IF(R12=0,"",AA12/R12*100)</f>
        <v>38.553627943198954</v>
      </c>
      <c r="AE12" s="93">
        <f t="shared" si="33"/>
        <v>37.833558928744075</v>
      </c>
      <c r="AF12" s="93">
        <f t="shared" si="33"/>
        <v>38.260766984851017</v>
      </c>
      <c r="AG12" s="101">
        <f t="shared" ref="AG12:AH12" si="34">C12+R12</f>
        <v>351149</v>
      </c>
      <c r="AH12" s="101">
        <f t="shared" si="34"/>
        <v>296514</v>
      </c>
      <c r="AI12" s="101">
        <f t="shared" ref="AI12" si="35">AG12+AH12</f>
        <v>647663</v>
      </c>
      <c r="AJ12" s="101">
        <f t="shared" ref="AJ12:AK12" si="36">F12+U12</f>
        <v>169188</v>
      </c>
      <c r="AK12" s="101">
        <f t="shared" si="36"/>
        <v>166194</v>
      </c>
      <c r="AL12" s="101">
        <f t="shared" ref="AL12" si="37">AJ12+AK12</f>
        <v>335382</v>
      </c>
      <c r="AM12" s="101">
        <f>I12+X12</f>
        <v>33133</v>
      </c>
      <c r="AN12" s="101">
        <f>J12+Y12</f>
        <v>22588</v>
      </c>
      <c r="AO12" s="101">
        <f t="shared" ref="AO12" si="38">AM12+AN12</f>
        <v>55721</v>
      </c>
      <c r="AP12" s="97">
        <f t="shared" ref="AP12:AQ12" si="39">SUM(AJ12,AM12)</f>
        <v>202321</v>
      </c>
      <c r="AQ12" s="97">
        <f t="shared" si="39"/>
        <v>188782</v>
      </c>
      <c r="AR12" s="101">
        <f>SUM(AP12,AQ12)</f>
        <v>391103</v>
      </c>
      <c r="AS12" s="93">
        <f t="shared" ref="AS12:AU12" si="40">IF(AG12=0,"",AP12/AG12*100)</f>
        <v>57.616852105516458</v>
      </c>
      <c r="AT12" s="93">
        <f t="shared" si="40"/>
        <v>63.667145564796272</v>
      </c>
      <c r="AU12" s="93">
        <f t="shared" si="40"/>
        <v>60.386806101321213</v>
      </c>
      <c r="AV12" s="99">
        <v>40017</v>
      </c>
      <c r="AW12" s="99">
        <v>41028</v>
      </c>
      <c r="AX12" s="101">
        <f t="shared" ref="AX12" si="41">AV12+AW12</f>
        <v>81045</v>
      </c>
      <c r="AY12" s="99">
        <v>22281</v>
      </c>
      <c r="AZ12" s="99">
        <v>26092</v>
      </c>
      <c r="BA12" s="101">
        <f t="shared" ref="BA12" si="42">AY12+AZ12</f>
        <v>48373</v>
      </c>
      <c r="BB12" s="168"/>
      <c r="BC12" s="168"/>
      <c r="BD12" s="165">
        <f>BB12+BC12</f>
        <v>0</v>
      </c>
      <c r="BE12" s="97">
        <f>SUM(AY12,BB12)</f>
        <v>22281</v>
      </c>
      <c r="BF12" s="97">
        <f>SUM(AZ12,BC12)</f>
        <v>26092</v>
      </c>
      <c r="BG12" s="97">
        <f>SUM(BA12,BD12)</f>
        <v>48373</v>
      </c>
      <c r="BH12" s="93">
        <f t="shared" ref="BH12:BJ12" si="43">IF(AV12=0,"",BE12/AV12*100)</f>
        <v>55.67883649448985</v>
      </c>
      <c r="BI12" s="93">
        <f t="shared" si="43"/>
        <v>63.595593253387925</v>
      </c>
      <c r="BJ12" s="93">
        <f t="shared" si="43"/>
        <v>59.686593867604422</v>
      </c>
      <c r="BK12" s="195">
        <v>29828</v>
      </c>
      <c r="BL12" s="195">
        <v>23166</v>
      </c>
      <c r="BM12" s="173">
        <f t="shared" ref="BM12" si="44">BK12+BL12</f>
        <v>52994</v>
      </c>
      <c r="BN12" s="195">
        <v>3087</v>
      </c>
      <c r="BO12" s="195">
        <v>2365</v>
      </c>
      <c r="BP12" s="173">
        <f t="shared" ref="BP12" si="45">BN12+BO12</f>
        <v>5452</v>
      </c>
      <c r="BQ12" s="192">
        <v>6658</v>
      </c>
      <c r="BR12" s="192">
        <v>5446</v>
      </c>
      <c r="BS12" s="101">
        <f t="shared" ref="BS12" si="46">BQ12+BR12</f>
        <v>12104</v>
      </c>
      <c r="BT12" s="97">
        <f t="shared" ref="BT12:BU12" si="47">SUM(BN12,BQ12)</f>
        <v>9745</v>
      </c>
      <c r="BU12" s="97">
        <f t="shared" si="47"/>
        <v>7811</v>
      </c>
      <c r="BV12" s="101">
        <f>SUM(BT12,BU12)</f>
        <v>17556</v>
      </c>
      <c r="BW12" s="93">
        <f t="shared" ref="BW12:BY12" si="48">IF(BK12=0,"",BT12/BK12*100)</f>
        <v>32.670645031514013</v>
      </c>
      <c r="BX12" s="93">
        <f t="shared" si="48"/>
        <v>33.717517050850383</v>
      </c>
      <c r="BY12" s="93">
        <f t="shared" si="48"/>
        <v>33.128278673057324</v>
      </c>
      <c r="BZ12" s="101">
        <f>AV12+BK12</f>
        <v>69845</v>
      </c>
      <c r="CA12" s="101">
        <f>AW12+BL12</f>
        <v>64194</v>
      </c>
      <c r="CB12" s="101">
        <f>AX12+BM12</f>
        <v>134039</v>
      </c>
      <c r="CC12" s="101">
        <f>AY12+BN12</f>
        <v>25368</v>
      </c>
      <c r="CD12" s="101">
        <f>AZ12+BO12</f>
        <v>28457</v>
      </c>
      <c r="CE12" s="101">
        <f>CC12+CD12</f>
        <v>53825</v>
      </c>
      <c r="CF12" s="101">
        <f>BB12+BQ12</f>
        <v>6658</v>
      </c>
      <c r="CG12" s="101">
        <f>BC12+BR12</f>
        <v>5446</v>
      </c>
      <c r="CH12" s="101">
        <f>CF12+CG12</f>
        <v>12104</v>
      </c>
      <c r="CI12" s="97">
        <f t="shared" ref="CI12:CJ12" si="49">SUM(CC12,CF12)</f>
        <v>32026</v>
      </c>
      <c r="CJ12" s="97">
        <f t="shared" si="49"/>
        <v>33903</v>
      </c>
      <c r="CK12" s="101">
        <f>SUM(CI12,CJ12)</f>
        <v>65929</v>
      </c>
      <c r="CL12" s="93">
        <f t="shared" ref="CL12:CN12" si="50">IF(BZ12=0,"",CI12/BZ12*100)</f>
        <v>45.85296012599327</v>
      </c>
      <c r="CM12" s="93">
        <f t="shared" si="50"/>
        <v>52.8133470417796</v>
      </c>
      <c r="CN12" s="93">
        <f t="shared" si="50"/>
        <v>49.186430814912079</v>
      </c>
      <c r="CO12" s="99">
        <v>10804</v>
      </c>
      <c r="CP12" s="99">
        <v>10415</v>
      </c>
      <c r="CQ12" s="101">
        <f t="shared" ref="CQ12" si="51">CO12+CP12</f>
        <v>21219</v>
      </c>
      <c r="CR12" s="101">
        <v>6581</v>
      </c>
      <c r="CS12" s="99">
        <v>7109</v>
      </c>
      <c r="CT12" s="99">
        <f t="shared" ref="CT12" si="52">CR12+CS12</f>
        <v>13690</v>
      </c>
      <c r="CU12" s="128"/>
      <c r="CV12" s="128"/>
      <c r="CW12" s="165">
        <f t="shared" ref="CW12" si="53">CU12+CV12</f>
        <v>0</v>
      </c>
      <c r="CX12" s="97">
        <f t="shared" ref="CX12:CY12" si="54">SUM(CR12,CU12)</f>
        <v>6581</v>
      </c>
      <c r="CY12" s="97">
        <f t="shared" si="54"/>
        <v>7109</v>
      </c>
      <c r="CZ12" s="101">
        <f>SUM(CX12,CY12)</f>
        <v>13690</v>
      </c>
      <c r="DA12" s="93">
        <f t="shared" ref="DA12:DC12" si="55">IF(CO12=0,"",CX12/CO12*100)</f>
        <v>60.912624953720837</v>
      </c>
      <c r="DB12" s="93">
        <f t="shared" si="55"/>
        <v>68.257321171387417</v>
      </c>
      <c r="DC12" s="93">
        <f t="shared" si="55"/>
        <v>64.51764927659174</v>
      </c>
      <c r="DD12" s="195">
        <v>6711</v>
      </c>
      <c r="DE12" s="195">
        <v>5254</v>
      </c>
      <c r="DF12" s="101">
        <f t="shared" ref="DF12" si="56">DD12+DE12</f>
        <v>11965</v>
      </c>
      <c r="DG12" s="99">
        <v>721</v>
      </c>
      <c r="DH12" s="99">
        <v>570</v>
      </c>
      <c r="DI12" s="101">
        <f t="shared" ref="DI12" si="57">DG12+DH12</f>
        <v>1291</v>
      </c>
      <c r="DJ12" s="100">
        <v>1652</v>
      </c>
      <c r="DK12" s="100">
        <v>1330</v>
      </c>
      <c r="DL12" s="100">
        <f>SUM(DJ12:DK12)</f>
        <v>2982</v>
      </c>
      <c r="DM12" s="97">
        <f t="shared" ref="DM12:DN12" si="58">SUM(DG12,DJ12)</f>
        <v>2373</v>
      </c>
      <c r="DN12" s="97">
        <f t="shared" si="58"/>
        <v>1900</v>
      </c>
      <c r="DO12" s="101">
        <f>SUM(DM12,DN12)</f>
        <v>4273</v>
      </c>
      <c r="DP12" s="93">
        <f t="shared" ref="DP12:DR12" si="59">IF(DD12=0,"",DM12/DD12*100)</f>
        <v>35.359856951274026</v>
      </c>
      <c r="DQ12" s="93">
        <f t="shared" si="59"/>
        <v>36.16292348686715</v>
      </c>
      <c r="DR12" s="93">
        <f t="shared" si="59"/>
        <v>35.712494776431257</v>
      </c>
      <c r="DS12" s="101">
        <f t="shared" ref="DS12:DT12" si="60">CO12+DD12</f>
        <v>17515</v>
      </c>
      <c r="DT12" s="101">
        <f t="shared" si="60"/>
        <v>15669</v>
      </c>
      <c r="DU12" s="101">
        <f t="shared" ref="DU12" si="61">DS12+DT12</f>
        <v>33184</v>
      </c>
      <c r="DV12" s="101">
        <f t="shared" ref="DV12:DW12" si="62">CR12+DG12</f>
        <v>7302</v>
      </c>
      <c r="DW12" s="101">
        <f t="shared" si="62"/>
        <v>7679</v>
      </c>
      <c r="DX12" s="101">
        <f t="shared" ref="DX12" si="63">DV12+DW12</f>
        <v>14981</v>
      </c>
      <c r="DY12" s="101">
        <f>CU12+DJ12</f>
        <v>1652</v>
      </c>
      <c r="DZ12" s="101">
        <f>CV12+DK12</f>
        <v>1330</v>
      </c>
      <c r="EA12" s="101">
        <f t="shared" ref="EA12" si="64">DY12+DZ12</f>
        <v>2982</v>
      </c>
      <c r="EB12" s="97">
        <f t="shared" ref="EB12:EC12" si="65">SUM(DV12,DY12)</f>
        <v>8954</v>
      </c>
      <c r="EC12" s="97">
        <f t="shared" si="65"/>
        <v>9009</v>
      </c>
      <c r="ED12" s="101">
        <f>SUM(EB12,EC12)</f>
        <v>17963</v>
      </c>
      <c r="EE12" s="93">
        <f t="shared" ref="EE12:EG12" si="66">IF(DS12=0,"",EB12/DS12*100)</f>
        <v>51.121895518127324</v>
      </c>
      <c r="EF12" s="93">
        <f t="shared" si="66"/>
        <v>57.49569213095922</v>
      </c>
      <c r="EG12" s="93">
        <f t="shared" si="66"/>
        <v>54.131509161041471</v>
      </c>
      <c r="EH12" s="40">
        <f t="shared" ref="EH12:EJ12" si="67">AP12</f>
        <v>202321</v>
      </c>
      <c r="EI12" s="40">
        <f t="shared" si="67"/>
        <v>188782</v>
      </c>
      <c r="EJ12" s="40">
        <f t="shared" si="67"/>
        <v>391103</v>
      </c>
      <c r="EK12" s="40">
        <v>81972</v>
      </c>
      <c r="EL12" s="40">
        <v>86562</v>
      </c>
      <c r="EM12" s="40">
        <f t="shared" ref="EM12" si="68">EK12+EL12</f>
        <v>168534</v>
      </c>
      <c r="EN12" s="40">
        <v>48440</v>
      </c>
      <c r="EO12" s="40">
        <v>50431</v>
      </c>
      <c r="EP12" s="40">
        <f t="shared" ref="EP12" si="69">EN12+EO12</f>
        <v>98871</v>
      </c>
      <c r="EQ12" s="93">
        <f t="shared" ref="EQ12:ES12" si="70">EK12/EH12%</f>
        <v>40.515813978776301</v>
      </c>
      <c r="ER12" s="93">
        <f t="shared" si="70"/>
        <v>45.852888516913687</v>
      </c>
      <c r="ES12" s="93">
        <f t="shared" si="70"/>
        <v>43.091973214217226</v>
      </c>
      <c r="ET12" s="163">
        <f t="shared" ref="ET12:EV12" si="71">EN12/EH12%</f>
        <v>23.94215133377158</v>
      </c>
      <c r="EU12" s="163">
        <f t="shared" si="71"/>
        <v>26.71388162006971</v>
      </c>
      <c r="EV12" s="163">
        <f t="shared" si="71"/>
        <v>25.280041319038716</v>
      </c>
      <c r="EW12" s="40">
        <f>CI12</f>
        <v>32026</v>
      </c>
      <c r="EX12" s="40">
        <f>CJ12</f>
        <v>33903</v>
      </c>
      <c r="EY12" s="40">
        <f>CK12</f>
        <v>65929</v>
      </c>
      <c r="EZ12" s="40">
        <v>8640</v>
      </c>
      <c r="FA12" s="40">
        <v>11404</v>
      </c>
      <c r="FB12" s="40">
        <f t="shared" ref="FB12" si="72">EZ12+FA12</f>
        <v>20044</v>
      </c>
      <c r="FC12" s="40">
        <v>8437</v>
      </c>
      <c r="FD12" s="40">
        <v>10130</v>
      </c>
      <c r="FE12" s="40">
        <f t="shared" ref="FE12" si="73">FC12+FD12</f>
        <v>18567</v>
      </c>
      <c r="FF12" s="93">
        <f t="shared" ref="FF12:FH12" si="74">EZ12/EW12%</f>
        <v>26.978080309748329</v>
      </c>
      <c r="FG12" s="93">
        <f t="shared" si="74"/>
        <v>33.637141255936058</v>
      </c>
      <c r="FH12" s="93">
        <f t="shared" si="74"/>
        <v>30.402402584598583</v>
      </c>
      <c r="FI12" s="163">
        <f t="shared" ref="FI12:FK12" si="75">FC12/EW12%</f>
        <v>26.344220320989198</v>
      </c>
      <c r="FJ12" s="163">
        <f t="shared" si="75"/>
        <v>29.879361708403387</v>
      </c>
      <c r="FK12" s="163">
        <f t="shared" si="75"/>
        <v>28.16211378907613</v>
      </c>
      <c r="FL12" s="40">
        <f>EB12</f>
        <v>8954</v>
      </c>
      <c r="FM12" s="40">
        <f>EC12</f>
        <v>9009</v>
      </c>
      <c r="FN12" s="40">
        <f>ED12</f>
        <v>17963</v>
      </c>
      <c r="FO12" s="40">
        <v>2665</v>
      </c>
      <c r="FP12" s="40">
        <v>3028</v>
      </c>
      <c r="FQ12" s="40">
        <f t="shared" ref="FQ12" si="76">FO12+FP12</f>
        <v>5693</v>
      </c>
      <c r="FR12" s="40">
        <v>2480</v>
      </c>
      <c r="FS12" s="40">
        <v>2946</v>
      </c>
      <c r="FT12" s="40">
        <f t="shared" ref="FT12" si="77">FR12+FS12</f>
        <v>5426</v>
      </c>
      <c r="FU12" s="93">
        <f t="shared" ref="FU12:FW12" si="78">FO12/FL12%</f>
        <v>29.763234308688851</v>
      </c>
      <c r="FV12" s="93">
        <f t="shared" si="78"/>
        <v>33.610833610833609</v>
      </c>
      <c r="FW12" s="93">
        <f t="shared" si="78"/>
        <v>31.692924344485888</v>
      </c>
      <c r="FX12" s="163">
        <f t="shared" ref="FX12:FZ12" si="79">FR12/FL12%</f>
        <v>27.697118606209514</v>
      </c>
      <c r="FY12" s="163">
        <f t="shared" si="79"/>
        <v>32.700632700632703</v>
      </c>
      <c r="FZ12" s="163">
        <f t="shared" si="79"/>
        <v>30.206535656627512</v>
      </c>
    </row>
    <row r="13" spans="1:182" ht="29.25" customHeight="1">
      <c r="A13" s="72">
        <v>4</v>
      </c>
      <c r="B13" s="191" t="s">
        <v>33</v>
      </c>
      <c r="C13" s="89">
        <v>107949</v>
      </c>
      <c r="D13" s="89">
        <v>101693</v>
      </c>
      <c r="E13" s="90">
        <v>209642</v>
      </c>
      <c r="F13" s="89">
        <v>86384</v>
      </c>
      <c r="G13" s="89">
        <v>81683</v>
      </c>
      <c r="H13" s="39">
        <v>168067</v>
      </c>
      <c r="I13" s="123"/>
      <c r="J13" s="123"/>
      <c r="K13" s="124"/>
      <c r="L13" s="89">
        <v>86384</v>
      </c>
      <c r="M13" s="89">
        <v>81683</v>
      </c>
      <c r="N13" s="89">
        <v>168067</v>
      </c>
      <c r="O13" s="93">
        <v>80.022973811707374</v>
      </c>
      <c r="P13" s="93">
        <v>80.323129418937384</v>
      </c>
      <c r="Q13" s="93">
        <v>80.168573091269877</v>
      </c>
      <c r="R13" s="89">
        <v>20112</v>
      </c>
      <c r="S13" s="89">
        <v>17613</v>
      </c>
      <c r="T13" s="39">
        <v>37725</v>
      </c>
      <c r="U13" s="89">
        <v>10241</v>
      </c>
      <c r="V13" s="89">
        <v>9177</v>
      </c>
      <c r="W13" s="39">
        <v>19418</v>
      </c>
      <c r="X13" s="124"/>
      <c r="Y13" s="124"/>
      <c r="Z13" s="122">
        <v>0</v>
      </c>
      <c r="AA13" s="89">
        <v>10241</v>
      </c>
      <c r="AB13" s="89">
        <v>9177</v>
      </c>
      <c r="AC13" s="92">
        <v>19418</v>
      </c>
      <c r="AD13" s="94">
        <v>50.919848846459828</v>
      </c>
      <c r="AE13" s="94">
        <v>52.103559870550164</v>
      </c>
      <c r="AF13" s="94">
        <v>51.472498343273685</v>
      </c>
      <c r="AG13" s="92">
        <v>128061</v>
      </c>
      <c r="AH13" s="92">
        <v>119306</v>
      </c>
      <c r="AI13" s="92">
        <v>247367</v>
      </c>
      <c r="AJ13" s="92">
        <v>96625</v>
      </c>
      <c r="AK13" s="92">
        <v>90860</v>
      </c>
      <c r="AL13" s="92">
        <v>187485</v>
      </c>
      <c r="AM13" s="122">
        <v>0</v>
      </c>
      <c r="AN13" s="122">
        <v>0</v>
      </c>
      <c r="AO13" s="122">
        <v>0</v>
      </c>
      <c r="AP13" s="89">
        <v>96625</v>
      </c>
      <c r="AQ13" s="89">
        <v>90860</v>
      </c>
      <c r="AR13" s="92">
        <v>187485</v>
      </c>
      <c r="AS13" s="94">
        <v>75.452323502081043</v>
      </c>
      <c r="AT13" s="94">
        <v>76.157108611469667</v>
      </c>
      <c r="AU13" s="94">
        <v>75.792243912890569</v>
      </c>
      <c r="AV13" s="99">
        <v>8980</v>
      </c>
      <c r="AW13" s="91">
        <v>7773</v>
      </c>
      <c r="AX13" s="92">
        <v>16753</v>
      </c>
      <c r="AY13" s="91">
        <v>6953</v>
      </c>
      <c r="AZ13" s="91">
        <v>5990</v>
      </c>
      <c r="BA13" s="92">
        <v>12943</v>
      </c>
      <c r="BB13" s="123"/>
      <c r="BC13" s="123"/>
      <c r="BD13" s="122">
        <v>0</v>
      </c>
      <c r="BE13" s="89">
        <v>6953</v>
      </c>
      <c r="BF13" s="89">
        <v>5990</v>
      </c>
      <c r="BG13" s="89">
        <v>12943</v>
      </c>
      <c r="BH13" s="94">
        <v>77.427616926503333</v>
      </c>
      <c r="BI13" s="94">
        <v>77.061623568763665</v>
      </c>
      <c r="BJ13" s="94">
        <v>77.257804572315408</v>
      </c>
      <c r="BK13" s="91">
        <v>1843</v>
      </c>
      <c r="BL13" s="91">
        <v>1488</v>
      </c>
      <c r="BM13" s="92">
        <v>3331</v>
      </c>
      <c r="BN13" s="91">
        <v>938</v>
      </c>
      <c r="BO13" s="91">
        <v>809</v>
      </c>
      <c r="BP13" s="92">
        <v>1747</v>
      </c>
      <c r="BQ13" s="125"/>
      <c r="BR13" s="125"/>
      <c r="BS13" s="122">
        <v>0</v>
      </c>
      <c r="BT13" s="89">
        <v>938</v>
      </c>
      <c r="BU13" s="89">
        <v>809</v>
      </c>
      <c r="BV13" s="92">
        <v>1747</v>
      </c>
      <c r="BW13" s="94">
        <v>50.895279435702655</v>
      </c>
      <c r="BX13" s="94">
        <v>54.368279569892472</v>
      </c>
      <c r="BY13" s="94">
        <v>52.446712698889222</v>
      </c>
      <c r="BZ13" s="92">
        <v>10823</v>
      </c>
      <c r="CA13" s="92">
        <v>9261</v>
      </c>
      <c r="CB13" s="92">
        <v>20084</v>
      </c>
      <c r="CC13" s="92">
        <v>7891</v>
      </c>
      <c r="CD13" s="92">
        <v>6799</v>
      </c>
      <c r="CE13" s="92">
        <v>14690</v>
      </c>
      <c r="CF13" s="122">
        <v>0</v>
      </c>
      <c r="CG13" s="122">
        <v>0</v>
      </c>
      <c r="CH13" s="122">
        <v>0</v>
      </c>
      <c r="CI13" s="89">
        <v>7891</v>
      </c>
      <c r="CJ13" s="89">
        <v>6799</v>
      </c>
      <c r="CK13" s="92">
        <v>14690</v>
      </c>
      <c r="CL13" s="94">
        <v>72.90954448858912</v>
      </c>
      <c r="CM13" s="94">
        <v>73.415397905193828</v>
      </c>
      <c r="CN13" s="94">
        <v>73.142800238996216</v>
      </c>
      <c r="CO13" s="91">
        <v>20939</v>
      </c>
      <c r="CP13" s="91">
        <v>19617</v>
      </c>
      <c r="CQ13" s="92">
        <v>40556</v>
      </c>
      <c r="CR13" s="91">
        <v>15181</v>
      </c>
      <c r="CS13" s="91">
        <v>14063</v>
      </c>
      <c r="CT13" s="92">
        <v>29244</v>
      </c>
      <c r="CU13" s="123"/>
      <c r="CV13" s="123"/>
      <c r="CW13" s="122">
        <v>0</v>
      </c>
      <c r="CX13" s="89">
        <v>15181</v>
      </c>
      <c r="CY13" s="89">
        <v>14063</v>
      </c>
      <c r="CZ13" s="92">
        <v>29244</v>
      </c>
      <c r="DA13" s="94">
        <v>72.501074549882986</v>
      </c>
      <c r="DB13" s="94">
        <v>71.687821787225374</v>
      </c>
      <c r="DC13" s="94">
        <v>72.107702929282965</v>
      </c>
      <c r="DD13" s="91">
        <v>5386</v>
      </c>
      <c r="DE13" s="91">
        <v>5021</v>
      </c>
      <c r="DF13" s="92">
        <v>10407</v>
      </c>
      <c r="DG13" s="91">
        <v>2236</v>
      </c>
      <c r="DH13" s="91">
        <v>2075</v>
      </c>
      <c r="DI13" s="92">
        <v>4311</v>
      </c>
      <c r="DJ13" s="123"/>
      <c r="DK13" s="123"/>
      <c r="DL13" s="123">
        <v>0</v>
      </c>
      <c r="DM13" s="89">
        <v>2236</v>
      </c>
      <c r="DN13" s="89">
        <v>2075</v>
      </c>
      <c r="DO13" s="92">
        <v>4311</v>
      </c>
      <c r="DP13" s="94">
        <v>41.515038989974009</v>
      </c>
      <c r="DQ13" s="94">
        <v>41.326428998207525</v>
      </c>
      <c r="DR13" s="94">
        <v>41.424041510521761</v>
      </c>
      <c r="DS13" s="92">
        <v>26325</v>
      </c>
      <c r="DT13" s="92">
        <v>24638</v>
      </c>
      <c r="DU13" s="92">
        <v>50963</v>
      </c>
      <c r="DV13" s="92">
        <v>17417</v>
      </c>
      <c r="DW13" s="92">
        <v>16138</v>
      </c>
      <c r="DX13" s="92">
        <v>33555</v>
      </c>
      <c r="DY13" s="122">
        <v>0</v>
      </c>
      <c r="DZ13" s="122">
        <v>0</v>
      </c>
      <c r="EA13" s="122">
        <v>0</v>
      </c>
      <c r="EB13" s="89">
        <v>17417</v>
      </c>
      <c r="EC13" s="89">
        <v>16138</v>
      </c>
      <c r="ED13" s="92">
        <v>33555</v>
      </c>
      <c r="EE13" s="94">
        <v>66.161443494776833</v>
      </c>
      <c r="EF13" s="94">
        <v>65.500446464810452</v>
      </c>
      <c r="EG13" s="94">
        <v>65.84188528932755</v>
      </c>
      <c r="EH13" s="39">
        <v>96625</v>
      </c>
      <c r="EI13" s="39">
        <v>90860</v>
      </c>
      <c r="EJ13" s="39">
        <v>187485</v>
      </c>
      <c r="EK13" s="39">
        <v>3107</v>
      </c>
      <c r="EL13" s="39">
        <v>4163</v>
      </c>
      <c r="EM13" s="39">
        <v>7270</v>
      </c>
      <c r="EN13" s="39">
        <v>14038</v>
      </c>
      <c r="EO13" s="39">
        <v>12685</v>
      </c>
      <c r="EP13" s="39">
        <v>26723</v>
      </c>
      <c r="EQ13" s="94">
        <v>3.2155239327296248</v>
      </c>
      <c r="ER13" s="94">
        <v>4.5817741580453442</v>
      </c>
      <c r="ES13" s="94">
        <v>3.8776435448169191</v>
      </c>
      <c r="ET13" s="95">
        <v>14.528331177231566</v>
      </c>
      <c r="EU13" s="95">
        <v>13.961038961038961</v>
      </c>
      <c r="EV13" s="95">
        <v>14.253406939221804</v>
      </c>
      <c r="EW13" s="39">
        <v>7891</v>
      </c>
      <c r="EX13" s="39">
        <v>6799</v>
      </c>
      <c r="EY13" s="39">
        <v>14690</v>
      </c>
      <c r="EZ13" s="39">
        <v>167</v>
      </c>
      <c r="FA13" s="39">
        <v>216</v>
      </c>
      <c r="FB13" s="39">
        <v>383</v>
      </c>
      <c r="FC13" s="39">
        <v>954</v>
      </c>
      <c r="FD13" s="39">
        <v>736</v>
      </c>
      <c r="FE13" s="39">
        <v>1690</v>
      </c>
      <c r="FF13" s="94">
        <v>2.116335065264225</v>
      </c>
      <c r="FG13" s="94">
        <v>3.176937784968378</v>
      </c>
      <c r="FH13" s="94">
        <v>2.607215793056501</v>
      </c>
      <c r="FI13" s="95">
        <v>12.089722468635154</v>
      </c>
      <c r="FJ13" s="95">
        <v>10.825121341373732</v>
      </c>
      <c r="FK13" s="95">
        <v>11.504424778761061</v>
      </c>
      <c r="FL13" s="39">
        <v>17417</v>
      </c>
      <c r="FM13" s="39">
        <v>16138</v>
      </c>
      <c r="FN13" s="39">
        <v>33555</v>
      </c>
      <c r="FO13" s="39">
        <v>171</v>
      </c>
      <c r="FP13" s="39">
        <v>207</v>
      </c>
      <c r="FQ13" s="39">
        <v>378</v>
      </c>
      <c r="FR13" s="39">
        <v>1616</v>
      </c>
      <c r="FS13" s="113">
        <v>1368</v>
      </c>
      <c r="FT13" s="39">
        <v>2984</v>
      </c>
      <c r="FU13" s="94">
        <v>0.98179939139920769</v>
      </c>
      <c r="FV13" s="94">
        <v>1.2826868261246747</v>
      </c>
      <c r="FW13" s="94">
        <v>1.1265087170317389</v>
      </c>
      <c r="FX13" s="95">
        <v>9.2782913245679524</v>
      </c>
      <c r="FY13" s="95">
        <v>8.4768868509108941</v>
      </c>
      <c r="FZ13" s="95">
        <v>8.8928624646103405</v>
      </c>
    </row>
    <row r="14" spans="1:182" s="19" customFormat="1" ht="19.5" customHeight="1">
      <c r="A14" s="72">
        <v>5</v>
      </c>
      <c r="B14" s="191" t="s">
        <v>81</v>
      </c>
      <c r="C14" s="89">
        <v>30</v>
      </c>
      <c r="D14" s="89">
        <v>335</v>
      </c>
      <c r="E14" s="90">
        <v>365</v>
      </c>
      <c r="F14" s="89">
        <v>30</v>
      </c>
      <c r="G14" s="89">
        <v>322</v>
      </c>
      <c r="H14" s="39">
        <v>352</v>
      </c>
      <c r="I14" s="108">
        <v>0</v>
      </c>
      <c r="J14" s="96">
        <v>9</v>
      </c>
      <c r="K14" s="98">
        <v>9</v>
      </c>
      <c r="L14" s="98">
        <v>30</v>
      </c>
      <c r="M14" s="98">
        <v>331</v>
      </c>
      <c r="N14" s="98">
        <v>361</v>
      </c>
      <c r="O14" s="93">
        <v>100</v>
      </c>
      <c r="P14" s="93">
        <v>98.805970149253724</v>
      </c>
      <c r="Q14" s="93">
        <v>98.904109589041099</v>
      </c>
      <c r="R14" s="120"/>
      <c r="S14" s="120"/>
      <c r="T14" s="116">
        <v>0</v>
      </c>
      <c r="U14" s="120"/>
      <c r="V14" s="120"/>
      <c r="W14" s="116">
        <v>0</v>
      </c>
      <c r="X14" s="124"/>
      <c r="Y14" s="123"/>
      <c r="Z14" s="122">
        <v>0</v>
      </c>
      <c r="AA14" s="124">
        <v>0</v>
      </c>
      <c r="AB14" s="124">
        <v>0</v>
      </c>
      <c r="AC14" s="122">
        <v>0</v>
      </c>
      <c r="AD14" s="121" t="s">
        <v>91</v>
      </c>
      <c r="AE14" s="121" t="s">
        <v>91</v>
      </c>
      <c r="AF14" s="134" t="s">
        <v>91</v>
      </c>
      <c r="AG14" s="92">
        <v>30</v>
      </c>
      <c r="AH14" s="92">
        <v>335</v>
      </c>
      <c r="AI14" s="92">
        <v>365</v>
      </c>
      <c r="AJ14" s="92">
        <v>30</v>
      </c>
      <c r="AK14" s="92">
        <v>322</v>
      </c>
      <c r="AL14" s="92">
        <v>352</v>
      </c>
      <c r="AM14" s="135">
        <v>0</v>
      </c>
      <c r="AN14" s="92">
        <v>9</v>
      </c>
      <c r="AO14" s="92">
        <v>9</v>
      </c>
      <c r="AP14" s="98">
        <v>30</v>
      </c>
      <c r="AQ14" s="98">
        <v>331</v>
      </c>
      <c r="AR14" s="92">
        <v>361</v>
      </c>
      <c r="AS14" s="94">
        <v>100</v>
      </c>
      <c r="AT14" s="94">
        <v>98.805970149253724</v>
      </c>
      <c r="AU14" s="94">
        <v>98.904109589041099</v>
      </c>
      <c r="AV14" s="91">
        <v>2</v>
      </c>
      <c r="AW14" s="91">
        <v>10</v>
      </c>
      <c r="AX14" s="92">
        <v>12</v>
      </c>
      <c r="AY14" s="91">
        <v>2</v>
      </c>
      <c r="AZ14" s="91">
        <v>10</v>
      </c>
      <c r="BA14" s="92">
        <v>12</v>
      </c>
      <c r="BB14" s="123"/>
      <c r="BC14" s="123"/>
      <c r="BD14" s="122">
        <v>0</v>
      </c>
      <c r="BE14" s="89">
        <v>2</v>
      </c>
      <c r="BF14" s="89">
        <v>10</v>
      </c>
      <c r="BG14" s="89">
        <v>12</v>
      </c>
      <c r="BH14" s="94">
        <v>100</v>
      </c>
      <c r="BI14" s="94">
        <v>100</v>
      </c>
      <c r="BJ14" s="94">
        <v>100</v>
      </c>
      <c r="BK14" s="125"/>
      <c r="BL14" s="125"/>
      <c r="BM14" s="122">
        <v>0</v>
      </c>
      <c r="BN14" s="125"/>
      <c r="BO14" s="125"/>
      <c r="BP14" s="122">
        <v>0</v>
      </c>
      <c r="BQ14" s="123"/>
      <c r="BR14" s="123"/>
      <c r="BS14" s="122">
        <v>0</v>
      </c>
      <c r="BT14" s="124">
        <v>0</v>
      </c>
      <c r="BU14" s="124">
        <v>0</v>
      </c>
      <c r="BV14" s="122">
        <v>0</v>
      </c>
      <c r="BW14" s="121" t="s">
        <v>91</v>
      </c>
      <c r="BX14" s="121" t="s">
        <v>91</v>
      </c>
      <c r="BY14" s="121" t="s">
        <v>91</v>
      </c>
      <c r="BZ14" s="92">
        <v>2</v>
      </c>
      <c r="CA14" s="92">
        <v>10</v>
      </c>
      <c r="CB14" s="92">
        <v>12</v>
      </c>
      <c r="CC14" s="92">
        <v>2</v>
      </c>
      <c r="CD14" s="92">
        <v>10</v>
      </c>
      <c r="CE14" s="92">
        <v>12</v>
      </c>
      <c r="CF14" s="122">
        <v>0</v>
      </c>
      <c r="CG14" s="122">
        <v>0</v>
      </c>
      <c r="CH14" s="122">
        <v>0</v>
      </c>
      <c r="CI14" s="89">
        <v>2</v>
      </c>
      <c r="CJ14" s="89">
        <v>10</v>
      </c>
      <c r="CK14" s="92">
        <v>12</v>
      </c>
      <c r="CL14" s="94">
        <v>100</v>
      </c>
      <c r="CM14" s="94">
        <v>100</v>
      </c>
      <c r="CN14" s="94">
        <v>100</v>
      </c>
      <c r="CO14" s="91">
        <v>1</v>
      </c>
      <c r="CP14" s="91">
        <v>8</v>
      </c>
      <c r="CQ14" s="92">
        <v>9</v>
      </c>
      <c r="CR14" s="91">
        <v>1</v>
      </c>
      <c r="CS14" s="91">
        <v>8</v>
      </c>
      <c r="CT14" s="92">
        <v>9</v>
      </c>
      <c r="CU14" s="123"/>
      <c r="CV14" s="123"/>
      <c r="CW14" s="122">
        <v>0</v>
      </c>
      <c r="CX14" s="98">
        <v>1</v>
      </c>
      <c r="CY14" s="89">
        <v>8</v>
      </c>
      <c r="CZ14" s="92">
        <v>9</v>
      </c>
      <c r="DA14" s="94">
        <v>100</v>
      </c>
      <c r="DB14" s="94">
        <v>100</v>
      </c>
      <c r="DC14" s="94">
        <v>100</v>
      </c>
      <c r="DD14" s="125"/>
      <c r="DE14" s="125"/>
      <c r="DF14" s="122">
        <v>0</v>
      </c>
      <c r="DG14" s="125"/>
      <c r="DH14" s="125"/>
      <c r="DI14" s="122">
        <v>0</v>
      </c>
      <c r="DJ14" s="123"/>
      <c r="DK14" s="123"/>
      <c r="DL14" s="123">
        <v>0</v>
      </c>
      <c r="DM14" s="124">
        <v>0</v>
      </c>
      <c r="DN14" s="124">
        <v>0</v>
      </c>
      <c r="DO14" s="122">
        <v>0</v>
      </c>
      <c r="DP14" s="121" t="s">
        <v>91</v>
      </c>
      <c r="DQ14" s="121" t="s">
        <v>91</v>
      </c>
      <c r="DR14" s="121" t="s">
        <v>91</v>
      </c>
      <c r="DS14" s="92">
        <v>1</v>
      </c>
      <c r="DT14" s="92">
        <v>8</v>
      </c>
      <c r="DU14" s="92">
        <v>9</v>
      </c>
      <c r="DV14" s="92">
        <v>1</v>
      </c>
      <c r="DW14" s="92">
        <v>8</v>
      </c>
      <c r="DX14" s="92">
        <v>9</v>
      </c>
      <c r="DY14" s="122">
        <v>0</v>
      </c>
      <c r="DZ14" s="122">
        <v>0</v>
      </c>
      <c r="EA14" s="122">
        <v>0</v>
      </c>
      <c r="EB14" s="98">
        <v>1</v>
      </c>
      <c r="EC14" s="98">
        <v>8</v>
      </c>
      <c r="ED14" s="92">
        <v>9</v>
      </c>
      <c r="EE14" s="94">
        <v>100</v>
      </c>
      <c r="EF14" s="94">
        <v>100</v>
      </c>
      <c r="EG14" s="94">
        <v>100</v>
      </c>
      <c r="EH14" s="39">
        <v>30</v>
      </c>
      <c r="EI14" s="39">
        <v>331</v>
      </c>
      <c r="EJ14" s="39">
        <v>361</v>
      </c>
      <c r="EK14" s="39">
        <v>11</v>
      </c>
      <c r="EL14" s="39">
        <v>122</v>
      </c>
      <c r="EM14" s="39">
        <v>133</v>
      </c>
      <c r="EN14" s="39">
        <v>13</v>
      </c>
      <c r="EO14" s="39">
        <v>131</v>
      </c>
      <c r="EP14" s="39">
        <v>144</v>
      </c>
      <c r="EQ14" s="94">
        <v>36.666666666666671</v>
      </c>
      <c r="ER14" s="94">
        <v>36.858006042296068</v>
      </c>
      <c r="ES14" s="94">
        <v>36.842105263157897</v>
      </c>
      <c r="ET14" s="95">
        <v>43.333333333333336</v>
      </c>
      <c r="EU14" s="95">
        <v>39.577039274924473</v>
      </c>
      <c r="EV14" s="95">
        <v>39.88919667590028</v>
      </c>
      <c r="EW14" s="39">
        <v>2</v>
      </c>
      <c r="EX14" s="39">
        <v>10</v>
      </c>
      <c r="EY14" s="39">
        <v>12</v>
      </c>
      <c r="EZ14" s="39">
        <v>1</v>
      </c>
      <c r="FA14" s="39">
        <v>1</v>
      </c>
      <c r="FB14" s="39">
        <v>2</v>
      </c>
      <c r="FC14" s="40">
        <v>1</v>
      </c>
      <c r="FD14" s="39">
        <v>7</v>
      </c>
      <c r="FE14" s="39">
        <v>8</v>
      </c>
      <c r="FF14" s="94">
        <v>50</v>
      </c>
      <c r="FG14" s="94">
        <v>10</v>
      </c>
      <c r="FH14" s="94">
        <v>16.666666666666668</v>
      </c>
      <c r="FI14" s="95">
        <v>50</v>
      </c>
      <c r="FJ14" s="95">
        <v>70</v>
      </c>
      <c r="FK14" s="95">
        <v>66.666666666666671</v>
      </c>
      <c r="FL14" s="39">
        <v>1</v>
      </c>
      <c r="FM14" s="39">
        <v>8</v>
      </c>
      <c r="FN14" s="39">
        <v>9</v>
      </c>
      <c r="FO14" s="39">
        <v>1</v>
      </c>
      <c r="FP14" s="39">
        <v>3</v>
      </c>
      <c r="FQ14" s="39">
        <v>4</v>
      </c>
      <c r="FR14" s="39">
        <v>0</v>
      </c>
      <c r="FS14" s="39">
        <v>4</v>
      </c>
      <c r="FT14" s="39">
        <v>4</v>
      </c>
      <c r="FU14" s="94">
        <v>100</v>
      </c>
      <c r="FV14" s="94">
        <v>37.5</v>
      </c>
      <c r="FW14" s="94">
        <v>44.444444444444443</v>
      </c>
      <c r="FX14" s="95">
        <v>0</v>
      </c>
      <c r="FY14" s="95">
        <v>50</v>
      </c>
      <c r="FZ14" s="95">
        <v>44.444444444444443</v>
      </c>
    </row>
    <row r="15" spans="1:182" ht="32.25" customHeight="1">
      <c r="A15" s="72">
        <v>6</v>
      </c>
      <c r="B15" s="191" t="s">
        <v>34</v>
      </c>
      <c r="C15" s="97">
        <v>524221</v>
      </c>
      <c r="D15" s="97">
        <v>372571</v>
      </c>
      <c r="E15" s="90">
        <v>896792</v>
      </c>
      <c r="F15" s="97">
        <v>380364</v>
      </c>
      <c r="G15" s="97">
        <v>305488</v>
      </c>
      <c r="H15" s="39">
        <v>685852</v>
      </c>
      <c r="I15" s="123"/>
      <c r="J15" s="123"/>
      <c r="K15" s="124">
        <v>0</v>
      </c>
      <c r="L15" s="89">
        <v>380364</v>
      </c>
      <c r="M15" s="89">
        <v>305488</v>
      </c>
      <c r="N15" s="89">
        <v>685852</v>
      </c>
      <c r="O15" s="93">
        <v>72.557947888390586</v>
      </c>
      <c r="P15" s="93">
        <v>81.994572846517841</v>
      </c>
      <c r="Q15" s="93">
        <v>76.478380717044757</v>
      </c>
      <c r="R15" s="97">
        <v>13302</v>
      </c>
      <c r="S15" s="97">
        <v>22672</v>
      </c>
      <c r="T15" s="39">
        <v>35974</v>
      </c>
      <c r="U15" s="97">
        <v>10428</v>
      </c>
      <c r="V15" s="97">
        <v>17909</v>
      </c>
      <c r="W15" s="39">
        <v>28337</v>
      </c>
      <c r="X15" s="124"/>
      <c r="Y15" s="123"/>
      <c r="Z15" s="122">
        <v>0</v>
      </c>
      <c r="AA15" s="89">
        <v>10428</v>
      </c>
      <c r="AB15" s="89">
        <v>17909</v>
      </c>
      <c r="AC15" s="92">
        <v>28337</v>
      </c>
      <c r="AD15" s="94">
        <v>78.39422643211546</v>
      </c>
      <c r="AE15" s="94">
        <v>78.99170783345096</v>
      </c>
      <c r="AF15" s="94">
        <v>78.770778895869242</v>
      </c>
      <c r="AG15" s="92">
        <v>537523</v>
      </c>
      <c r="AH15" s="92">
        <v>395243</v>
      </c>
      <c r="AI15" s="92">
        <v>932766</v>
      </c>
      <c r="AJ15" s="92">
        <v>390792</v>
      </c>
      <c r="AK15" s="92">
        <v>323397</v>
      </c>
      <c r="AL15" s="92">
        <v>714189</v>
      </c>
      <c r="AM15" s="122">
        <v>0</v>
      </c>
      <c r="AN15" s="122">
        <v>0</v>
      </c>
      <c r="AO15" s="122">
        <v>0</v>
      </c>
      <c r="AP15" s="89">
        <v>390792</v>
      </c>
      <c r="AQ15" s="89">
        <v>323397</v>
      </c>
      <c r="AR15" s="92">
        <v>714189</v>
      </c>
      <c r="AS15" s="94">
        <v>72.702377386642056</v>
      </c>
      <c r="AT15" s="94">
        <v>81.822321963956341</v>
      </c>
      <c r="AU15" s="94">
        <v>76.566791671223015</v>
      </c>
      <c r="AV15" s="99">
        <v>62305</v>
      </c>
      <c r="AW15" s="99">
        <v>35050</v>
      </c>
      <c r="AX15" s="92">
        <v>97355</v>
      </c>
      <c r="AY15" s="99">
        <v>26321</v>
      </c>
      <c r="AZ15" s="99">
        <v>26727</v>
      </c>
      <c r="BA15" s="92">
        <v>53048</v>
      </c>
      <c r="BB15" s="123"/>
      <c r="BC15" s="123"/>
      <c r="BD15" s="122">
        <v>0</v>
      </c>
      <c r="BE15" s="89">
        <v>26321</v>
      </c>
      <c r="BF15" s="89">
        <v>26727</v>
      </c>
      <c r="BG15" s="89">
        <v>53048</v>
      </c>
      <c r="BH15" s="94">
        <v>42.245405665676913</v>
      </c>
      <c r="BI15" s="94">
        <v>76.253922967189723</v>
      </c>
      <c r="BJ15" s="94">
        <v>54.48924040881311</v>
      </c>
      <c r="BK15" s="99">
        <v>1735</v>
      </c>
      <c r="BL15" s="99">
        <v>2222</v>
      </c>
      <c r="BM15" s="92">
        <v>3957</v>
      </c>
      <c r="BN15" s="99">
        <v>1348</v>
      </c>
      <c r="BO15" s="99">
        <v>1607</v>
      </c>
      <c r="BP15" s="92">
        <v>2955</v>
      </c>
      <c r="BQ15" s="123"/>
      <c r="BR15" s="123"/>
      <c r="BS15" s="122">
        <v>0</v>
      </c>
      <c r="BT15" s="89">
        <v>1348</v>
      </c>
      <c r="BU15" s="89">
        <v>1607</v>
      </c>
      <c r="BV15" s="92">
        <v>2955</v>
      </c>
      <c r="BW15" s="94">
        <v>77.694524495677229</v>
      </c>
      <c r="BX15" s="94">
        <v>72.322232223222329</v>
      </c>
      <c r="BY15" s="94">
        <v>74.677786201667928</v>
      </c>
      <c r="BZ15" s="92">
        <v>64040</v>
      </c>
      <c r="CA15" s="92">
        <v>37272</v>
      </c>
      <c r="CB15" s="92">
        <v>101312</v>
      </c>
      <c r="CC15" s="92">
        <v>27669</v>
      </c>
      <c r="CD15" s="92">
        <v>28334</v>
      </c>
      <c r="CE15" s="92">
        <v>56003</v>
      </c>
      <c r="CF15" s="122">
        <v>0</v>
      </c>
      <c r="CG15" s="122">
        <v>0</v>
      </c>
      <c r="CH15" s="122">
        <v>0</v>
      </c>
      <c r="CI15" s="89">
        <v>27669</v>
      </c>
      <c r="CJ15" s="89">
        <v>28334</v>
      </c>
      <c r="CK15" s="92">
        <v>56003</v>
      </c>
      <c r="CL15" s="94">
        <v>43.20580886945659</v>
      </c>
      <c r="CM15" s="94">
        <v>76.019532088430992</v>
      </c>
      <c r="CN15" s="94">
        <v>55.277755843335441</v>
      </c>
      <c r="CO15" s="99">
        <v>7425</v>
      </c>
      <c r="CP15" s="99">
        <v>4409</v>
      </c>
      <c r="CQ15" s="92">
        <v>11834</v>
      </c>
      <c r="CR15" s="99">
        <v>5156</v>
      </c>
      <c r="CS15" s="99">
        <v>3426</v>
      </c>
      <c r="CT15" s="92">
        <v>8582</v>
      </c>
      <c r="CU15" s="123"/>
      <c r="CV15" s="123"/>
      <c r="CW15" s="122">
        <v>0</v>
      </c>
      <c r="CX15" s="89">
        <v>5156</v>
      </c>
      <c r="CY15" s="89">
        <v>3426</v>
      </c>
      <c r="CZ15" s="92">
        <v>8582</v>
      </c>
      <c r="DA15" s="94">
        <v>69.441077441077439</v>
      </c>
      <c r="DB15" s="94">
        <v>77.704694942163755</v>
      </c>
      <c r="DC15" s="94">
        <v>72.51985803616698</v>
      </c>
      <c r="DD15" s="99">
        <v>263</v>
      </c>
      <c r="DE15" s="99">
        <v>539</v>
      </c>
      <c r="DF15" s="92">
        <v>802</v>
      </c>
      <c r="DG15" s="99">
        <v>202</v>
      </c>
      <c r="DH15" s="99">
        <v>134</v>
      </c>
      <c r="DI15" s="92">
        <v>336</v>
      </c>
      <c r="DJ15" s="123"/>
      <c r="DK15" s="123"/>
      <c r="DL15" s="123">
        <v>0</v>
      </c>
      <c r="DM15" s="89">
        <v>202</v>
      </c>
      <c r="DN15" s="89">
        <v>134</v>
      </c>
      <c r="DO15" s="92">
        <v>336</v>
      </c>
      <c r="DP15" s="94">
        <v>76.806083650190118</v>
      </c>
      <c r="DQ15" s="94">
        <v>24.860853432282003</v>
      </c>
      <c r="DR15" s="94">
        <v>41.895261845386536</v>
      </c>
      <c r="DS15" s="92">
        <v>7688</v>
      </c>
      <c r="DT15" s="92">
        <v>4948</v>
      </c>
      <c r="DU15" s="92">
        <v>12636</v>
      </c>
      <c r="DV15" s="92">
        <v>5358</v>
      </c>
      <c r="DW15" s="92">
        <v>3560</v>
      </c>
      <c r="DX15" s="92">
        <v>8918</v>
      </c>
      <c r="DY15" s="122">
        <v>0</v>
      </c>
      <c r="DZ15" s="122">
        <v>0</v>
      </c>
      <c r="EA15" s="122">
        <v>0</v>
      </c>
      <c r="EB15" s="89">
        <v>5358</v>
      </c>
      <c r="EC15" s="89">
        <v>3560</v>
      </c>
      <c r="ED15" s="92">
        <v>8918</v>
      </c>
      <c r="EE15" s="94">
        <v>69.693028095733609</v>
      </c>
      <c r="EF15" s="94">
        <v>71.948261924009699</v>
      </c>
      <c r="EG15" s="94">
        <v>70.576131687242793</v>
      </c>
      <c r="EH15" s="39">
        <v>390792</v>
      </c>
      <c r="EI15" s="39">
        <v>323397</v>
      </c>
      <c r="EJ15" s="39">
        <v>714189</v>
      </c>
      <c r="EK15" s="39">
        <v>934</v>
      </c>
      <c r="EL15" s="39">
        <v>477</v>
      </c>
      <c r="EM15" s="39">
        <v>1411</v>
      </c>
      <c r="EN15" s="39">
        <v>92951</v>
      </c>
      <c r="EO15" s="39">
        <v>87377</v>
      </c>
      <c r="EP15" s="39">
        <v>180328</v>
      </c>
      <c r="EQ15" s="94">
        <v>0.23900182194108374</v>
      </c>
      <c r="ER15" s="94">
        <v>0.14749673002532493</v>
      </c>
      <c r="ES15" s="94">
        <v>0.19756675053802283</v>
      </c>
      <c r="ET15" s="95">
        <v>23.785287313967533</v>
      </c>
      <c r="EU15" s="95">
        <v>27.01849429648389</v>
      </c>
      <c r="EV15" s="95">
        <v>25.249338760468166</v>
      </c>
      <c r="EW15" s="39">
        <v>27669</v>
      </c>
      <c r="EX15" s="39">
        <v>28334</v>
      </c>
      <c r="EY15" s="39">
        <v>56003</v>
      </c>
      <c r="EZ15" s="39">
        <v>45</v>
      </c>
      <c r="FA15" s="39">
        <v>24</v>
      </c>
      <c r="FB15" s="39">
        <v>69</v>
      </c>
      <c r="FC15" s="39">
        <v>7162</v>
      </c>
      <c r="FD15" s="39">
        <v>4970</v>
      </c>
      <c r="FE15" s="39">
        <v>12132</v>
      </c>
      <c r="FF15" s="94">
        <v>0.16263688604575519</v>
      </c>
      <c r="FG15" s="94">
        <v>8.4703889320251302E-2</v>
      </c>
      <c r="FH15" s="94">
        <v>0.12320768530257309</v>
      </c>
      <c r="FI15" s="95">
        <v>25.884563952437745</v>
      </c>
      <c r="FJ15" s="95">
        <v>17.540763746735372</v>
      </c>
      <c r="FK15" s="95">
        <v>21.663125189721981</v>
      </c>
      <c r="FL15" s="39">
        <v>5358</v>
      </c>
      <c r="FM15" s="39">
        <v>3560</v>
      </c>
      <c r="FN15" s="39">
        <v>8918</v>
      </c>
      <c r="FO15" s="39">
        <v>3</v>
      </c>
      <c r="FP15" s="39">
        <v>2</v>
      </c>
      <c r="FQ15" s="39">
        <v>5</v>
      </c>
      <c r="FR15" s="39">
        <v>917</v>
      </c>
      <c r="FS15" s="39">
        <v>815</v>
      </c>
      <c r="FT15" s="39">
        <v>1732</v>
      </c>
      <c r="FU15" s="94">
        <v>5.5991041433370664E-2</v>
      </c>
      <c r="FV15" s="94">
        <v>5.6179775280898875E-2</v>
      </c>
      <c r="FW15" s="94">
        <v>5.606638259699484E-2</v>
      </c>
      <c r="FX15" s="95">
        <v>17.114594998133633</v>
      </c>
      <c r="FY15" s="95">
        <v>22.893258426966291</v>
      </c>
      <c r="FZ15" s="95">
        <v>19.421394931599011</v>
      </c>
    </row>
    <row r="16" spans="1:182" ht="27" customHeight="1">
      <c r="A16" s="72">
        <v>7</v>
      </c>
      <c r="B16" s="191" t="s">
        <v>35</v>
      </c>
      <c r="C16" s="89">
        <v>19554</v>
      </c>
      <c r="D16" s="89">
        <v>30881</v>
      </c>
      <c r="E16" s="90">
        <v>50435</v>
      </c>
      <c r="F16" s="89">
        <v>17531</v>
      </c>
      <c r="G16" s="89">
        <v>28712</v>
      </c>
      <c r="H16" s="39">
        <v>46243</v>
      </c>
      <c r="I16" s="125"/>
      <c r="J16" s="125"/>
      <c r="K16" s="124"/>
      <c r="L16" s="89">
        <v>17531</v>
      </c>
      <c r="M16" s="89">
        <v>28712</v>
      </c>
      <c r="N16" s="89">
        <v>46243</v>
      </c>
      <c r="O16" s="93">
        <v>89.654290682213357</v>
      </c>
      <c r="P16" s="93">
        <v>92.976263722029728</v>
      </c>
      <c r="Q16" s="93">
        <v>91.688311688311686</v>
      </c>
      <c r="R16" s="120"/>
      <c r="S16" s="120"/>
      <c r="T16" s="116">
        <v>0</v>
      </c>
      <c r="U16" s="120"/>
      <c r="V16" s="120"/>
      <c r="W16" s="116">
        <v>0</v>
      </c>
      <c r="X16" s="125"/>
      <c r="Y16" s="125"/>
      <c r="Z16" s="122">
        <v>0</v>
      </c>
      <c r="AA16" s="120">
        <v>0</v>
      </c>
      <c r="AB16" s="120">
        <v>0</v>
      </c>
      <c r="AC16" s="122">
        <v>0</v>
      </c>
      <c r="AD16" s="121" t="s">
        <v>91</v>
      </c>
      <c r="AE16" s="121" t="s">
        <v>91</v>
      </c>
      <c r="AF16" s="121" t="s">
        <v>91</v>
      </c>
      <c r="AG16" s="92">
        <v>19554</v>
      </c>
      <c r="AH16" s="92">
        <v>30881</v>
      </c>
      <c r="AI16" s="92">
        <v>50435</v>
      </c>
      <c r="AJ16" s="92">
        <v>17531</v>
      </c>
      <c r="AK16" s="92">
        <v>28712</v>
      </c>
      <c r="AL16" s="92">
        <v>46243</v>
      </c>
      <c r="AM16" s="122">
        <v>0</v>
      </c>
      <c r="AN16" s="122">
        <v>0</v>
      </c>
      <c r="AO16" s="122">
        <v>0</v>
      </c>
      <c r="AP16" s="89">
        <v>17531</v>
      </c>
      <c r="AQ16" s="89">
        <v>28712</v>
      </c>
      <c r="AR16" s="92">
        <v>46243</v>
      </c>
      <c r="AS16" s="94">
        <v>89.654290682213357</v>
      </c>
      <c r="AT16" s="94">
        <v>92.976263722029728</v>
      </c>
      <c r="AU16" s="94">
        <v>91.688311688311686</v>
      </c>
      <c r="AV16" s="125"/>
      <c r="AW16" s="125"/>
      <c r="AX16" s="122">
        <v>0</v>
      </c>
      <c r="AY16" s="125"/>
      <c r="AZ16" s="125"/>
      <c r="BA16" s="122">
        <v>0</v>
      </c>
      <c r="BB16" s="125"/>
      <c r="BC16" s="125"/>
      <c r="BD16" s="122">
        <v>0</v>
      </c>
      <c r="BE16" s="120">
        <v>0</v>
      </c>
      <c r="BF16" s="120">
        <v>0</v>
      </c>
      <c r="BG16" s="120">
        <v>0</v>
      </c>
      <c r="BH16" s="121" t="s">
        <v>91</v>
      </c>
      <c r="BI16" s="121" t="s">
        <v>91</v>
      </c>
      <c r="BJ16" s="134" t="s">
        <v>91</v>
      </c>
      <c r="BK16" s="125"/>
      <c r="BL16" s="125"/>
      <c r="BM16" s="122">
        <v>0</v>
      </c>
      <c r="BN16" s="125"/>
      <c r="BO16" s="125"/>
      <c r="BP16" s="122">
        <v>0</v>
      </c>
      <c r="BQ16" s="125"/>
      <c r="BR16" s="125"/>
      <c r="BS16" s="122">
        <v>0</v>
      </c>
      <c r="BT16" s="120">
        <v>0</v>
      </c>
      <c r="BU16" s="120">
        <v>0</v>
      </c>
      <c r="BV16" s="122">
        <v>0</v>
      </c>
      <c r="BW16" s="121" t="s">
        <v>91</v>
      </c>
      <c r="BX16" s="121" t="s">
        <v>91</v>
      </c>
      <c r="BY16" s="121" t="s">
        <v>91</v>
      </c>
      <c r="BZ16" s="122">
        <v>0</v>
      </c>
      <c r="CA16" s="122">
        <v>0</v>
      </c>
      <c r="CB16" s="122">
        <v>0</v>
      </c>
      <c r="CC16" s="122">
        <v>0</v>
      </c>
      <c r="CD16" s="122">
        <v>0</v>
      </c>
      <c r="CE16" s="122">
        <v>0</v>
      </c>
      <c r="CF16" s="122">
        <v>0</v>
      </c>
      <c r="CG16" s="122">
        <v>0</v>
      </c>
      <c r="CH16" s="122">
        <v>0</v>
      </c>
      <c r="CI16" s="120">
        <v>0</v>
      </c>
      <c r="CJ16" s="120">
        <v>0</v>
      </c>
      <c r="CK16" s="122">
        <v>0</v>
      </c>
      <c r="CL16" s="121" t="s">
        <v>91</v>
      </c>
      <c r="CM16" s="121" t="s">
        <v>91</v>
      </c>
      <c r="CN16" s="121" t="s">
        <v>91</v>
      </c>
      <c r="CO16" s="125"/>
      <c r="CP16" s="125"/>
      <c r="CQ16" s="122">
        <v>0</v>
      </c>
      <c r="CR16" s="125"/>
      <c r="CS16" s="125"/>
      <c r="CT16" s="122">
        <v>0</v>
      </c>
      <c r="CU16" s="125"/>
      <c r="CV16" s="125"/>
      <c r="CW16" s="122">
        <v>0</v>
      </c>
      <c r="CX16" s="120">
        <v>0</v>
      </c>
      <c r="CY16" s="120">
        <v>0</v>
      </c>
      <c r="CZ16" s="122">
        <v>0</v>
      </c>
      <c r="DA16" s="121" t="s">
        <v>91</v>
      </c>
      <c r="DB16" s="121" t="s">
        <v>91</v>
      </c>
      <c r="DC16" s="121" t="s">
        <v>91</v>
      </c>
      <c r="DD16" s="125"/>
      <c r="DE16" s="125"/>
      <c r="DF16" s="122">
        <v>0</v>
      </c>
      <c r="DG16" s="125"/>
      <c r="DH16" s="125"/>
      <c r="DI16" s="122">
        <v>0</v>
      </c>
      <c r="DJ16" s="125"/>
      <c r="DK16" s="125"/>
      <c r="DL16" s="123">
        <v>0</v>
      </c>
      <c r="DM16" s="120">
        <v>0</v>
      </c>
      <c r="DN16" s="120">
        <v>0</v>
      </c>
      <c r="DO16" s="122">
        <v>0</v>
      </c>
      <c r="DP16" s="121" t="s">
        <v>91</v>
      </c>
      <c r="DQ16" s="121" t="s">
        <v>91</v>
      </c>
      <c r="DR16" s="121" t="s">
        <v>91</v>
      </c>
      <c r="DS16" s="122">
        <v>0</v>
      </c>
      <c r="DT16" s="122">
        <v>0</v>
      </c>
      <c r="DU16" s="122">
        <v>0</v>
      </c>
      <c r="DV16" s="122">
        <v>0</v>
      </c>
      <c r="DW16" s="122">
        <v>0</v>
      </c>
      <c r="DX16" s="122">
        <v>0</v>
      </c>
      <c r="DY16" s="122">
        <v>0</v>
      </c>
      <c r="DZ16" s="122">
        <v>0</v>
      </c>
      <c r="EA16" s="122">
        <v>0</v>
      </c>
      <c r="EB16" s="120">
        <v>0</v>
      </c>
      <c r="EC16" s="120">
        <v>0</v>
      </c>
      <c r="ED16" s="122">
        <v>0</v>
      </c>
      <c r="EE16" s="121" t="s">
        <v>91</v>
      </c>
      <c r="EF16" s="121" t="s">
        <v>91</v>
      </c>
      <c r="EG16" s="121" t="s">
        <v>91</v>
      </c>
      <c r="EH16" s="39">
        <v>17531</v>
      </c>
      <c r="EI16" s="39">
        <v>28712</v>
      </c>
      <c r="EJ16" s="39">
        <v>46243</v>
      </c>
      <c r="EK16" s="39">
        <v>1622</v>
      </c>
      <c r="EL16" s="39">
        <v>2992</v>
      </c>
      <c r="EM16" s="39">
        <v>4614</v>
      </c>
      <c r="EN16" s="39">
        <v>14601</v>
      </c>
      <c r="EO16" s="39">
        <v>26932</v>
      </c>
      <c r="EP16" s="39">
        <v>41533</v>
      </c>
      <c r="EQ16" s="94">
        <v>9.2521818492955337</v>
      </c>
      <c r="ER16" s="94">
        <v>10.420730008358873</v>
      </c>
      <c r="ES16" s="94">
        <v>9.9777263585840021</v>
      </c>
      <c r="ET16" s="95">
        <v>83.286749187154186</v>
      </c>
      <c r="EU16" s="95">
        <v>93.800501532460288</v>
      </c>
      <c r="EV16" s="95">
        <v>89.814674653461068</v>
      </c>
      <c r="EW16" s="116">
        <v>0</v>
      </c>
      <c r="EX16" s="116">
        <v>0</v>
      </c>
      <c r="EY16" s="116">
        <v>0</v>
      </c>
      <c r="EZ16" s="116"/>
      <c r="FA16" s="116"/>
      <c r="FB16" s="116">
        <v>0</v>
      </c>
      <c r="FC16" s="116"/>
      <c r="FD16" s="116"/>
      <c r="FE16" s="116">
        <v>0</v>
      </c>
      <c r="FF16" s="121"/>
      <c r="FG16" s="121"/>
      <c r="FH16" s="121"/>
      <c r="FI16" s="117"/>
      <c r="FJ16" s="117"/>
      <c r="FK16" s="117"/>
      <c r="FL16" s="116">
        <v>0</v>
      </c>
      <c r="FM16" s="116">
        <v>0</v>
      </c>
      <c r="FN16" s="116">
        <v>0</v>
      </c>
      <c r="FO16" s="116"/>
      <c r="FP16" s="116"/>
      <c r="FQ16" s="116">
        <v>0</v>
      </c>
      <c r="FR16" s="116"/>
      <c r="FS16" s="116"/>
      <c r="FT16" s="116">
        <v>0</v>
      </c>
      <c r="FU16" s="121"/>
      <c r="FV16" s="121"/>
      <c r="FW16" s="121"/>
      <c r="FX16" s="117"/>
      <c r="FY16" s="117"/>
      <c r="FZ16" s="117"/>
    </row>
    <row r="17" spans="1:182" ht="28.5" customHeight="1">
      <c r="A17" s="72">
        <v>8</v>
      </c>
      <c r="B17" s="191" t="s">
        <v>36</v>
      </c>
      <c r="C17" s="89">
        <v>132641</v>
      </c>
      <c r="D17" s="89">
        <v>117195</v>
      </c>
      <c r="E17" s="90">
        <v>249836</v>
      </c>
      <c r="F17" s="89">
        <v>96710</v>
      </c>
      <c r="G17" s="89">
        <v>91189</v>
      </c>
      <c r="H17" s="39">
        <v>187899</v>
      </c>
      <c r="I17" s="91">
        <v>3221</v>
      </c>
      <c r="J17" s="91">
        <v>3855</v>
      </c>
      <c r="K17" s="98">
        <v>7076</v>
      </c>
      <c r="L17" s="89">
        <v>99931</v>
      </c>
      <c r="M17" s="89">
        <v>95044</v>
      </c>
      <c r="N17" s="89">
        <v>194975</v>
      </c>
      <c r="O17" s="93">
        <v>75.339450094616296</v>
      </c>
      <c r="P17" s="93">
        <v>81.099022995861603</v>
      </c>
      <c r="Q17" s="93">
        <v>78.0411950239357</v>
      </c>
      <c r="R17" s="89">
        <v>12090</v>
      </c>
      <c r="S17" s="89">
        <v>6950</v>
      </c>
      <c r="T17" s="39">
        <v>19040</v>
      </c>
      <c r="U17" s="89">
        <v>5094</v>
      </c>
      <c r="V17" s="89">
        <v>3335</v>
      </c>
      <c r="W17" s="39">
        <v>8429</v>
      </c>
      <c r="X17" s="96">
        <v>1169</v>
      </c>
      <c r="Y17" s="96">
        <v>974</v>
      </c>
      <c r="Z17" s="92">
        <v>2143</v>
      </c>
      <c r="AA17" s="89">
        <v>6263</v>
      </c>
      <c r="AB17" s="89">
        <v>4309</v>
      </c>
      <c r="AC17" s="92">
        <v>10572</v>
      </c>
      <c r="AD17" s="94">
        <v>51.803143093465678</v>
      </c>
      <c r="AE17" s="94">
        <v>62</v>
      </c>
      <c r="AF17" s="94">
        <v>55.525210084033617</v>
      </c>
      <c r="AG17" s="92">
        <v>144731</v>
      </c>
      <c r="AH17" s="92">
        <v>124145</v>
      </c>
      <c r="AI17" s="92">
        <v>268876</v>
      </c>
      <c r="AJ17" s="92">
        <v>101804</v>
      </c>
      <c r="AK17" s="92">
        <v>94524</v>
      </c>
      <c r="AL17" s="92">
        <v>196328</v>
      </c>
      <c r="AM17" s="92">
        <v>4390</v>
      </c>
      <c r="AN17" s="92">
        <v>4829</v>
      </c>
      <c r="AO17" s="92">
        <v>9219</v>
      </c>
      <c r="AP17" s="89">
        <v>106194</v>
      </c>
      <c r="AQ17" s="89">
        <v>99353</v>
      </c>
      <c r="AR17" s="92">
        <v>205547</v>
      </c>
      <c r="AS17" s="94">
        <v>73.373361615687031</v>
      </c>
      <c r="AT17" s="94">
        <v>80.029803858391404</v>
      </c>
      <c r="AU17" s="94">
        <v>76.446763563873304</v>
      </c>
      <c r="AV17" s="98">
        <v>19755</v>
      </c>
      <c r="AW17" s="98">
        <v>16251</v>
      </c>
      <c r="AX17" s="92">
        <v>36006</v>
      </c>
      <c r="AY17" s="98">
        <v>13772</v>
      </c>
      <c r="AZ17" s="98">
        <v>12210</v>
      </c>
      <c r="BA17" s="92">
        <v>25982</v>
      </c>
      <c r="BB17" s="91">
        <v>533</v>
      </c>
      <c r="BC17" s="91">
        <v>592</v>
      </c>
      <c r="BD17" s="92">
        <v>1125</v>
      </c>
      <c r="BE17" s="89">
        <v>14305</v>
      </c>
      <c r="BF17" s="89">
        <v>12802</v>
      </c>
      <c r="BG17" s="89">
        <v>27107</v>
      </c>
      <c r="BH17" s="94">
        <v>72.412047582890409</v>
      </c>
      <c r="BI17" s="94">
        <v>78.776690665189832</v>
      </c>
      <c r="BJ17" s="94">
        <v>75.284674776426158</v>
      </c>
      <c r="BK17" s="91">
        <v>1669</v>
      </c>
      <c r="BL17" s="91">
        <v>1030</v>
      </c>
      <c r="BM17" s="92">
        <v>2699</v>
      </c>
      <c r="BN17" s="91">
        <v>690</v>
      </c>
      <c r="BO17" s="91">
        <v>473</v>
      </c>
      <c r="BP17" s="92">
        <v>1163</v>
      </c>
      <c r="BQ17" s="91">
        <v>188</v>
      </c>
      <c r="BR17" s="91">
        <v>176</v>
      </c>
      <c r="BS17" s="92">
        <v>364</v>
      </c>
      <c r="BT17" s="89">
        <v>878</v>
      </c>
      <c r="BU17" s="89">
        <v>649</v>
      </c>
      <c r="BV17" s="92">
        <v>1527</v>
      </c>
      <c r="BW17" s="94">
        <v>52.606351108448166</v>
      </c>
      <c r="BX17" s="94">
        <v>63.009708737864081</v>
      </c>
      <c r="BY17" s="94">
        <v>56.576509818451285</v>
      </c>
      <c r="BZ17" s="92">
        <v>21424</v>
      </c>
      <c r="CA17" s="92">
        <v>17281</v>
      </c>
      <c r="CB17" s="92">
        <v>38705</v>
      </c>
      <c r="CC17" s="92">
        <v>14462</v>
      </c>
      <c r="CD17" s="92">
        <v>12683</v>
      </c>
      <c r="CE17" s="92">
        <v>27145</v>
      </c>
      <c r="CF17" s="92">
        <v>721</v>
      </c>
      <c r="CG17" s="92">
        <v>768</v>
      </c>
      <c r="CH17" s="92">
        <v>1489</v>
      </c>
      <c r="CI17" s="89">
        <v>15183</v>
      </c>
      <c r="CJ17" s="89">
        <v>13451</v>
      </c>
      <c r="CK17" s="92">
        <v>28634</v>
      </c>
      <c r="CL17" s="94">
        <v>70.869118745332344</v>
      </c>
      <c r="CM17" s="94">
        <v>77.836930733175151</v>
      </c>
      <c r="CN17" s="94">
        <v>73.980105929466475</v>
      </c>
      <c r="CO17" s="92">
        <v>33897</v>
      </c>
      <c r="CP17" s="92">
        <v>31031</v>
      </c>
      <c r="CQ17" s="92">
        <v>64928</v>
      </c>
      <c r="CR17" s="92">
        <v>23547</v>
      </c>
      <c r="CS17" s="92">
        <v>22500</v>
      </c>
      <c r="CT17" s="92">
        <v>46047</v>
      </c>
      <c r="CU17" s="96">
        <v>771</v>
      </c>
      <c r="CV17" s="96">
        <v>991</v>
      </c>
      <c r="CW17" s="92">
        <v>1762</v>
      </c>
      <c r="CX17" s="89">
        <v>24318</v>
      </c>
      <c r="CY17" s="89">
        <v>23491</v>
      </c>
      <c r="CZ17" s="92">
        <v>47809</v>
      </c>
      <c r="DA17" s="94">
        <v>71.740862023187887</v>
      </c>
      <c r="DB17" s="94">
        <v>75.701717637201511</v>
      </c>
      <c r="DC17" s="94">
        <v>73.633871365204541</v>
      </c>
      <c r="DD17" s="91">
        <v>3068</v>
      </c>
      <c r="DE17" s="91">
        <v>1800</v>
      </c>
      <c r="DF17" s="92">
        <v>4868</v>
      </c>
      <c r="DG17" s="91">
        <v>1230</v>
      </c>
      <c r="DH17" s="91">
        <v>819</v>
      </c>
      <c r="DI17" s="92">
        <v>2049</v>
      </c>
      <c r="DJ17" s="96">
        <v>280</v>
      </c>
      <c r="DK17" s="96">
        <v>266</v>
      </c>
      <c r="DL17" s="96">
        <v>546</v>
      </c>
      <c r="DM17" s="89">
        <v>1510</v>
      </c>
      <c r="DN17" s="89">
        <v>1085</v>
      </c>
      <c r="DO17" s="92">
        <v>2595</v>
      </c>
      <c r="DP17" s="94">
        <v>49.21773142112125</v>
      </c>
      <c r="DQ17" s="94">
        <v>60.277777777777771</v>
      </c>
      <c r="DR17" s="94">
        <v>53.307313064913721</v>
      </c>
      <c r="DS17" s="92">
        <v>36965</v>
      </c>
      <c r="DT17" s="92">
        <v>32831</v>
      </c>
      <c r="DU17" s="92">
        <v>69796</v>
      </c>
      <c r="DV17" s="92">
        <v>24777</v>
      </c>
      <c r="DW17" s="92">
        <v>23319</v>
      </c>
      <c r="DX17" s="92">
        <v>48096</v>
      </c>
      <c r="DY17" s="92">
        <v>1051</v>
      </c>
      <c r="DZ17" s="92">
        <v>1257</v>
      </c>
      <c r="EA17" s="92">
        <v>2308</v>
      </c>
      <c r="EB17" s="89">
        <v>25828</v>
      </c>
      <c r="EC17" s="89">
        <v>24576</v>
      </c>
      <c r="ED17" s="92">
        <v>50404</v>
      </c>
      <c r="EE17" s="94">
        <v>69.871500067631544</v>
      </c>
      <c r="EF17" s="94">
        <v>74.856081142822333</v>
      </c>
      <c r="EG17" s="94">
        <v>72.216172846581458</v>
      </c>
      <c r="EH17" s="39">
        <v>106194</v>
      </c>
      <c r="EI17" s="39">
        <v>99353</v>
      </c>
      <c r="EJ17" s="39">
        <v>205547</v>
      </c>
      <c r="EK17" s="39">
        <v>3153</v>
      </c>
      <c r="EL17" s="39">
        <v>2954</v>
      </c>
      <c r="EM17" s="39">
        <v>6107</v>
      </c>
      <c r="EN17" s="39">
        <v>15498</v>
      </c>
      <c r="EO17" s="39">
        <v>15134</v>
      </c>
      <c r="EP17" s="39">
        <v>30632</v>
      </c>
      <c r="EQ17" s="94">
        <v>2.9690942991129439</v>
      </c>
      <c r="ER17" s="94">
        <v>2.973236842370135</v>
      </c>
      <c r="ES17" s="94">
        <v>2.9710966348329095</v>
      </c>
      <c r="ET17" s="95">
        <v>14.594044861291598</v>
      </c>
      <c r="EU17" s="95">
        <v>15.232554628446046</v>
      </c>
      <c r="EV17" s="95">
        <v>14.902674327526066</v>
      </c>
      <c r="EW17" s="39">
        <v>15183</v>
      </c>
      <c r="EX17" s="39">
        <v>13451</v>
      </c>
      <c r="EY17" s="39">
        <v>28634</v>
      </c>
      <c r="EZ17" s="39">
        <v>319</v>
      </c>
      <c r="FA17" s="39">
        <v>212</v>
      </c>
      <c r="FB17" s="39">
        <v>531</v>
      </c>
      <c r="FC17" s="39">
        <v>2010</v>
      </c>
      <c r="FD17" s="39">
        <v>1769</v>
      </c>
      <c r="FE17" s="39">
        <v>3779</v>
      </c>
      <c r="FF17" s="94">
        <v>2.1010340512415198</v>
      </c>
      <c r="FG17" s="94">
        <v>1.5760909969518997</v>
      </c>
      <c r="FH17" s="94">
        <v>1.8544387790738284</v>
      </c>
      <c r="FI17" s="95">
        <v>13.238490416913653</v>
      </c>
      <c r="FJ17" s="95">
        <v>13.151438554754295</v>
      </c>
      <c r="FK17" s="95">
        <v>13.197597261996229</v>
      </c>
      <c r="FL17" s="39">
        <v>25828</v>
      </c>
      <c r="FM17" s="39">
        <v>24576</v>
      </c>
      <c r="FN17" s="39">
        <v>50404</v>
      </c>
      <c r="FO17" s="39">
        <v>263</v>
      </c>
      <c r="FP17" s="39">
        <v>220</v>
      </c>
      <c r="FQ17" s="39">
        <v>483</v>
      </c>
      <c r="FR17" s="39">
        <v>2476</v>
      </c>
      <c r="FS17" s="39">
        <v>2180</v>
      </c>
      <c r="FT17" s="39">
        <v>4656</v>
      </c>
      <c r="FU17" s="94">
        <v>1.0182747405916062</v>
      </c>
      <c r="FV17" s="94">
        <v>0.89518229166666674</v>
      </c>
      <c r="FW17" s="94">
        <v>0.95825728116816122</v>
      </c>
      <c r="FX17" s="95">
        <v>9.58649527644417</v>
      </c>
      <c r="FY17" s="95">
        <v>8.8704427083333339</v>
      </c>
      <c r="FZ17" s="95">
        <v>9.2373621141179267</v>
      </c>
    </row>
    <row r="18" spans="1:182" ht="27.75" customHeight="1">
      <c r="A18" s="72">
        <v>9</v>
      </c>
      <c r="B18" s="191" t="s">
        <v>66</v>
      </c>
      <c r="C18" s="120"/>
      <c r="D18" s="120"/>
      <c r="E18" s="126"/>
      <c r="F18" s="120"/>
      <c r="G18" s="120"/>
      <c r="H18" s="116"/>
      <c r="I18" s="125"/>
      <c r="J18" s="125"/>
      <c r="K18" s="124"/>
      <c r="L18" s="120"/>
      <c r="M18" s="120"/>
      <c r="N18" s="120"/>
      <c r="O18" s="127"/>
      <c r="P18" s="127"/>
      <c r="Q18" s="127"/>
      <c r="R18" s="89">
        <v>57</v>
      </c>
      <c r="S18" s="89">
        <v>76</v>
      </c>
      <c r="T18" s="39">
        <v>133</v>
      </c>
      <c r="U18" s="89">
        <v>46</v>
      </c>
      <c r="V18" s="89">
        <v>68</v>
      </c>
      <c r="W18" s="39">
        <v>114</v>
      </c>
      <c r="X18" s="123"/>
      <c r="Y18" s="123"/>
      <c r="Z18" s="122">
        <v>0</v>
      </c>
      <c r="AA18" s="89">
        <v>46</v>
      </c>
      <c r="AB18" s="89">
        <v>68</v>
      </c>
      <c r="AC18" s="92">
        <v>114</v>
      </c>
      <c r="AD18" s="94">
        <v>80.701754385964904</v>
      </c>
      <c r="AE18" s="94">
        <v>89.473684210526315</v>
      </c>
      <c r="AF18" s="94">
        <v>85.714285714285708</v>
      </c>
      <c r="AG18" s="92">
        <v>57</v>
      </c>
      <c r="AH18" s="92">
        <v>76</v>
      </c>
      <c r="AI18" s="92">
        <v>133</v>
      </c>
      <c r="AJ18" s="92">
        <v>46</v>
      </c>
      <c r="AK18" s="92">
        <v>68</v>
      </c>
      <c r="AL18" s="92">
        <v>114</v>
      </c>
      <c r="AM18" s="122">
        <v>0</v>
      </c>
      <c r="AN18" s="122">
        <v>0</v>
      </c>
      <c r="AO18" s="122">
        <v>0</v>
      </c>
      <c r="AP18" s="89">
        <v>46</v>
      </c>
      <c r="AQ18" s="89">
        <v>68</v>
      </c>
      <c r="AR18" s="92">
        <v>114</v>
      </c>
      <c r="AS18" s="94">
        <v>80.701754385964904</v>
      </c>
      <c r="AT18" s="94">
        <v>89.473684210526315</v>
      </c>
      <c r="AU18" s="94">
        <v>85.714285714285708</v>
      </c>
      <c r="AV18" s="124"/>
      <c r="AW18" s="124"/>
      <c r="AX18" s="122">
        <v>0</v>
      </c>
      <c r="AY18" s="124"/>
      <c r="AZ18" s="124"/>
      <c r="BA18" s="122">
        <v>0</v>
      </c>
      <c r="BB18" s="125"/>
      <c r="BC18" s="125"/>
      <c r="BD18" s="122">
        <v>0</v>
      </c>
      <c r="BE18" s="120">
        <v>0</v>
      </c>
      <c r="BF18" s="120">
        <v>0</v>
      </c>
      <c r="BG18" s="120">
        <v>0</v>
      </c>
      <c r="BH18" s="121" t="s">
        <v>91</v>
      </c>
      <c r="BI18" s="121" t="s">
        <v>91</v>
      </c>
      <c r="BJ18" s="121" t="s">
        <v>91</v>
      </c>
      <c r="BK18" s="91">
        <v>2</v>
      </c>
      <c r="BL18" s="91">
        <v>2</v>
      </c>
      <c r="BM18" s="92">
        <v>4</v>
      </c>
      <c r="BN18" s="91">
        <v>2</v>
      </c>
      <c r="BO18" s="91">
        <v>1</v>
      </c>
      <c r="BP18" s="92">
        <v>3</v>
      </c>
      <c r="BQ18" s="125"/>
      <c r="BR18" s="125"/>
      <c r="BS18" s="122">
        <v>0</v>
      </c>
      <c r="BT18" s="89">
        <v>2</v>
      </c>
      <c r="BU18" s="89">
        <v>1</v>
      </c>
      <c r="BV18" s="92">
        <v>3</v>
      </c>
      <c r="BW18" s="94">
        <v>100</v>
      </c>
      <c r="BX18" s="94">
        <v>50</v>
      </c>
      <c r="BY18" s="94">
        <v>75</v>
      </c>
      <c r="BZ18" s="92">
        <v>2</v>
      </c>
      <c r="CA18" s="92">
        <v>2</v>
      </c>
      <c r="CB18" s="92">
        <v>4</v>
      </c>
      <c r="CC18" s="92">
        <v>2</v>
      </c>
      <c r="CD18" s="92">
        <v>1</v>
      </c>
      <c r="CE18" s="92">
        <v>3</v>
      </c>
      <c r="CF18" s="122">
        <v>0</v>
      </c>
      <c r="CG18" s="122">
        <v>0</v>
      </c>
      <c r="CH18" s="122">
        <v>0</v>
      </c>
      <c r="CI18" s="89">
        <v>2</v>
      </c>
      <c r="CJ18" s="89">
        <v>1</v>
      </c>
      <c r="CK18" s="92">
        <v>3</v>
      </c>
      <c r="CL18" s="94">
        <v>100</v>
      </c>
      <c r="CM18" s="94">
        <v>50</v>
      </c>
      <c r="CN18" s="94">
        <v>75</v>
      </c>
      <c r="CO18" s="122">
        <v>0</v>
      </c>
      <c r="CP18" s="122"/>
      <c r="CQ18" s="122">
        <v>0</v>
      </c>
      <c r="CR18" s="122">
        <v>0</v>
      </c>
      <c r="CS18" s="122"/>
      <c r="CT18" s="122">
        <v>0</v>
      </c>
      <c r="CU18" s="123"/>
      <c r="CV18" s="123"/>
      <c r="CW18" s="122">
        <v>0</v>
      </c>
      <c r="CX18" s="120">
        <v>0</v>
      </c>
      <c r="CY18" s="120">
        <v>0</v>
      </c>
      <c r="CZ18" s="122">
        <v>0</v>
      </c>
      <c r="DA18" s="121" t="s">
        <v>91</v>
      </c>
      <c r="DB18" s="121" t="s">
        <v>91</v>
      </c>
      <c r="DC18" s="121" t="s">
        <v>91</v>
      </c>
      <c r="DD18" s="137">
        <v>0</v>
      </c>
      <c r="DE18" s="91">
        <v>1</v>
      </c>
      <c r="DF18" s="92">
        <v>1</v>
      </c>
      <c r="DG18" s="91">
        <v>0</v>
      </c>
      <c r="DH18" s="91">
        <v>1</v>
      </c>
      <c r="DI18" s="92">
        <v>1</v>
      </c>
      <c r="DJ18" s="138">
        <v>0</v>
      </c>
      <c r="DK18" s="138">
        <v>0</v>
      </c>
      <c r="DL18" s="138">
        <v>0</v>
      </c>
      <c r="DM18" s="139">
        <v>0</v>
      </c>
      <c r="DN18" s="89">
        <v>1</v>
      </c>
      <c r="DO18" s="92">
        <v>1</v>
      </c>
      <c r="DP18" s="94" t="s">
        <v>91</v>
      </c>
      <c r="DQ18" s="94">
        <v>100</v>
      </c>
      <c r="DR18" s="94">
        <v>100</v>
      </c>
      <c r="DS18" s="92">
        <v>0</v>
      </c>
      <c r="DT18" s="92">
        <v>1</v>
      </c>
      <c r="DU18" s="92">
        <v>1</v>
      </c>
      <c r="DV18" s="92">
        <v>0</v>
      </c>
      <c r="DW18" s="92">
        <v>1</v>
      </c>
      <c r="DX18" s="92">
        <v>1</v>
      </c>
      <c r="DY18" s="140">
        <v>0</v>
      </c>
      <c r="DZ18" s="140">
        <v>0</v>
      </c>
      <c r="EA18" s="140">
        <v>0</v>
      </c>
      <c r="EB18" s="139">
        <v>0</v>
      </c>
      <c r="EC18" s="89">
        <v>1</v>
      </c>
      <c r="ED18" s="92">
        <v>1</v>
      </c>
      <c r="EE18" s="114">
        <v>0</v>
      </c>
      <c r="EF18" s="94">
        <v>100</v>
      </c>
      <c r="EG18" s="94">
        <v>100</v>
      </c>
      <c r="EH18" s="39">
        <v>46</v>
      </c>
      <c r="EI18" s="39">
        <v>68</v>
      </c>
      <c r="EJ18" s="39">
        <v>114</v>
      </c>
      <c r="EK18" s="114">
        <v>0</v>
      </c>
      <c r="EL18" s="39">
        <v>2</v>
      </c>
      <c r="EM18" s="39">
        <v>2</v>
      </c>
      <c r="EN18" s="39">
        <v>12</v>
      </c>
      <c r="EO18" s="39">
        <v>17</v>
      </c>
      <c r="EP18" s="39">
        <v>29</v>
      </c>
      <c r="EQ18" s="114">
        <v>0</v>
      </c>
      <c r="ER18" s="94">
        <v>2.9411764705882351</v>
      </c>
      <c r="ES18" s="94">
        <v>1.7543859649122808</v>
      </c>
      <c r="ET18" s="95">
        <v>26.086956521739129</v>
      </c>
      <c r="EU18" s="95">
        <v>24.999999999999996</v>
      </c>
      <c r="EV18" s="95">
        <v>25.438596491228072</v>
      </c>
      <c r="EW18" s="39">
        <v>2</v>
      </c>
      <c r="EX18" s="39">
        <v>1</v>
      </c>
      <c r="EY18" s="39">
        <v>3</v>
      </c>
      <c r="EZ18" s="116"/>
      <c r="FA18" s="116"/>
      <c r="FB18" s="116">
        <v>0</v>
      </c>
      <c r="FC18" s="116"/>
      <c r="FD18" s="116"/>
      <c r="FE18" s="116">
        <v>0</v>
      </c>
      <c r="FF18" s="121">
        <v>0</v>
      </c>
      <c r="FG18" s="121">
        <v>0</v>
      </c>
      <c r="FH18" s="121">
        <v>0</v>
      </c>
      <c r="FI18" s="117">
        <v>0</v>
      </c>
      <c r="FJ18" s="117">
        <v>0</v>
      </c>
      <c r="FK18" s="117">
        <v>0</v>
      </c>
      <c r="FL18" s="39">
        <v>0</v>
      </c>
      <c r="FM18" s="39">
        <v>1</v>
      </c>
      <c r="FN18" s="39">
        <v>1</v>
      </c>
      <c r="FO18" s="116"/>
      <c r="FP18" s="116"/>
      <c r="FQ18" s="116">
        <v>0</v>
      </c>
      <c r="FR18" s="116"/>
      <c r="FS18" s="116"/>
      <c r="FT18" s="116">
        <v>0</v>
      </c>
      <c r="FU18" s="121"/>
      <c r="FV18" s="121"/>
      <c r="FW18" s="121"/>
      <c r="FX18" s="117"/>
      <c r="FY18" s="117"/>
      <c r="FZ18" s="117">
        <v>0</v>
      </c>
    </row>
    <row r="19" spans="1:182" ht="30" customHeight="1">
      <c r="A19" s="72">
        <v>10</v>
      </c>
      <c r="B19" s="191" t="s">
        <v>37</v>
      </c>
      <c r="C19" s="89">
        <v>216</v>
      </c>
      <c r="D19" s="89">
        <v>164</v>
      </c>
      <c r="E19" s="90">
        <v>380</v>
      </c>
      <c r="F19" s="89">
        <v>213</v>
      </c>
      <c r="G19" s="89">
        <v>161</v>
      </c>
      <c r="H19" s="39">
        <v>374</v>
      </c>
      <c r="I19" s="91">
        <v>2</v>
      </c>
      <c r="J19" s="91">
        <v>1</v>
      </c>
      <c r="K19" s="98">
        <v>3</v>
      </c>
      <c r="L19" s="89">
        <v>215</v>
      </c>
      <c r="M19" s="89">
        <v>162</v>
      </c>
      <c r="N19" s="89">
        <v>377</v>
      </c>
      <c r="O19" s="93">
        <v>99.537037037037038</v>
      </c>
      <c r="P19" s="93">
        <v>98.780487804878049</v>
      </c>
      <c r="Q19" s="93">
        <v>99.210526315789465</v>
      </c>
      <c r="R19" s="89">
        <v>39</v>
      </c>
      <c r="S19" s="89">
        <v>31</v>
      </c>
      <c r="T19" s="39">
        <v>70</v>
      </c>
      <c r="U19" s="89">
        <v>28</v>
      </c>
      <c r="V19" s="89">
        <v>22</v>
      </c>
      <c r="W19" s="39">
        <v>50</v>
      </c>
      <c r="X19" s="91">
        <v>3</v>
      </c>
      <c r="Y19" s="91">
        <v>8</v>
      </c>
      <c r="Z19" s="92">
        <v>11</v>
      </c>
      <c r="AA19" s="89">
        <v>31</v>
      </c>
      <c r="AB19" s="89">
        <v>30</v>
      </c>
      <c r="AC19" s="92">
        <v>61</v>
      </c>
      <c r="AD19" s="94">
        <v>79.487179487179489</v>
      </c>
      <c r="AE19" s="94">
        <v>96.774193548387103</v>
      </c>
      <c r="AF19" s="94">
        <v>87.142857142857139</v>
      </c>
      <c r="AG19" s="92">
        <v>255</v>
      </c>
      <c r="AH19" s="92">
        <v>195</v>
      </c>
      <c r="AI19" s="92">
        <v>450</v>
      </c>
      <c r="AJ19" s="92">
        <v>241</v>
      </c>
      <c r="AK19" s="92">
        <v>183</v>
      </c>
      <c r="AL19" s="92">
        <v>424</v>
      </c>
      <c r="AM19" s="92">
        <v>5</v>
      </c>
      <c r="AN19" s="92">
        <v>9</v>
      </c>
      <c r="AO19" s="92">
        <v>14</v>
      </c>
      <c r="AP19" s="89">
        <v>246</v>
      </c>
      <c r="AQ19" s="89">
        <v>192</v>
      </c>
      <c r="AR19" s="92">
        <v>438</v>
      </c>
      <c r="AS19" s="94">
        <v>96.470588235294116</v>
      </c>
      <c r="AT19" s="94">
        <v>98.461538461538467</v>
      </c>
      <c r="AU19" s="94">
        <v>97.333333333333343</v>
      </c>
      <c r="AV19" s="98">
        <v>15</v>
      </c>
      <c r="AW19" s="98">
        <v>15</v>
      </c>
      <c r="AX19" s="92">
        <v>30</v>
      </c>
      <c r="AY19" s="98">
        <v>15</v>
      </c>
      <c r="AZ19" s="98">
        <v>15</v>
      </c>
      <c r="BA19" s="92">
        <v>30</v>
      </c>
      <c r="BB19" s="123"/>
      <c r="BC19" s="123"/>
      <c r="BD19" s="122">
        <v>0</v>
      </c>
      <c r="BE19" s="89">
        <v>15</v>
      </c>
      <c r="BF19" s="89">
        <v>15</v>
      </c>
      <c r="BG19" s="89">
        <v>30</v>
      </c>
      <c r="BH19" s="94">
        <v>100</v>
      </c>
      <c r="BI19" s="94">
        <v>100</v>
      </c>
      <c r="BJ19" s="94">
        <v>100</v>
      </c>
      <c r="BK19" s="125"/>
      <c r="BL19" s="125"/>
      <c r="BM19" s="122">
        <v>0</v>
      </c>
      <c r="BN19" s="125"/>
      <c r="BO19" s="125"/>
      <c r="BP19" s="122">
        <v>0</v>
      </c>
      <c r="BQ19" s="125"/>
      <c r="BR19" s="125"/>
      <c r="BS19" s="122">
        <v>0</v>
      </c>
      <c r="BT19" s="120">
        <v>0</v>
      </c>
      <c r="BU19" s="120">
        <v>0</v>
      </c>
      <c r="BV19" s="122">
        <v>0</v>
      </c>
      <c r="BW19" s="121" t="s">
        <v>91</v>
      </c>
      <c r="BX19" s="121" t="s">
        <v>91</v>
      </c>
      <c r="BY19" s="121" t="s">
        <v>91</v>
      </c>
      <c r="BZ19" s="92">
        <v>15</v>
      </c>
      <c r="CA19" s="92">
        <v>15</v>
      </c>
      <c r="CB19" s="92">
        <v>30</v>
      </c>
      <c r="CC19" s="92">
        <v>15</v>
      </c>
      <c r="CD19" s="92">
        <v>15</v>
      </c>
      <c r="CE19" s="92">
        <v>30</v>
      </c>
      <c r="CF19" s="122">
        <v>0</v>
      </c>
      <c r="CG19" s="122">
        <v>0</v>
      </c>
      <c r="CH19" s="122">
        <v>0</v>
      </c>
      <c r="CI19" s="89">
        <v>15</v>
      </c>
      <c r="CJ19" s="89">
        <v>15</v>
      </c>
      <c r="CK19" s="92">
        <v>30</v>
      </c>
      <c r="CL19" s="94">
        <v>100</v>
      </c>
      <c r="CM19" s="94">
        <v>100</v>
      </c>
      <c r="CN19" s="94">
        <v>100</v>
      </c>
      <c r="CO19" s="92">
        <v>110</v>
      </c>
      <c r="CP19" s="92">
        <v>88</v>
      </c>
      <c r="CQ19" s="92">
        <v>198</v>
      </c>
      <c r="CR19" s="92">
        <v>98</v>
      </c>
      <c r="CS19" s="92">
        <v>81</v>
      </c>
      <c r="CT19" s="92">
        <v>179</v>
      </c>
      <c r="CU19" s="96">
        <v>2</v>
      </c>
      <c r="CV19" s="96">
        <v>1</v>
      </c>
      <c r="CW19" s="92">
        <v>3</v>
      </c>
      <c r="CX19" s="89">
        <v>100</v>
      </c>
      <c r="CY19" s="89">
        <v>82</v>
      </c>
      <c r="CZ19" s="92">
        <v>182</v>
      </c>
      <c r="DA19" s="94">
        <v>90.909090909090907</v>
      </c>
      <c r="DB19" s="94">
        <v>93.181818181818173</v>
      </c>
      <c r="DC19" s="94">
        <v>91.919191919191917</v>
      </c>
      <c r="DD19" s="91">
        <v>20</v>
      </c>
      <c r="DE19" s="91">
        <v>9</v>
      </c>
      <c r="DF19" s="92">
        <v>29</v>
      </c>
      <c r="DG19" s="91">
        <v>12</v>
      </c>
      <c r="DH19" s="91">
        <v>6</v>
      </c>
      <c r="DI19" s="92">
        <v>18</v>
      </c>
      <c r="DJ19" s="96">
        <v>3</v>
      </c>
      <c r="DK19" s="96">
        <v>8</v>
      </c>
      <c r="DL19" s="96">
        <v>11</v>
      </c>
      <c r="DM19" s="89">
        <v>15</v>
      </c>
      <c r="DN19" s="89">
        <v>14</v>
      </c>
      <c r="DO19" s="92">
        <v>29</v>
      </c>
      <c r="DP19" s="94">
        <v>75</v>
      </c>
      <c r="DQ19" s="94">
        <v>155.55555555555557</v>
      </c>
      <c r="DR19" s="94">
        <v>100</v>
      </c>
      <c r="DS19" s="92">
        <v>130</v>
      </c>
      <c r="DT19" s="92">
        <v>97</v>
      </c>
      <c r="DU19" s="92">
        <v>227</v>
      </c>
      <c r="DV19" s="92">
        <v>110</v>
      </c>
      <c r="DW19" s="92">
        <v>87</v>
      </c>
      <c r="DX19" s="92">
        <v>197</v>
      </c>
      <c r="DY19" s="92">
        <v>5</v>
      </c>
      <c r="DZ19" s="92">
        <v>9</v>
      </c>
      <c r="EA19" s="92">
        <v>14</v>
      </c>
      <c r="EB19" s="89">
        <v>115</v>
      </c>
      <c r="EC19" s="89">
        <v>96</v>
      </c>
      <c r="ED19" s="92">
        <v>211</v>
      </c>
      <c r="EE19" s="94">
        <v>88.461538461538453</v>
      </c>
      <c r="EF19" s="94">
        <v>98.969072164948457</v>
      </c>
      <c r="EG19" s="94">
        <v>92.951541850220266</v>
      </c>
      <c r="EH19" s="39">
        <v>246</v>
      </c>
      <c r="EI19" s="39">
        <v>192</v>
      </c>
      <c r="EJ19" s="39">
        <v>438</v>
      </c>
      <c r="EK19" s="39">
        <v>10</v>
      </c>
      <c r="EL19" s="39">
        <v>4</v>
      </c>
      <c r="EM19" s="39">
        <v>14</v>
      </c>
      <c r="EN19" s="39">
        <v>96</v>
      </c>
      <c r="EO19" s="39">
        <v>70</v>
      </c>
      <c r="EP19" s="39">
        <v>166</v>
      </c>
      <c r="EQ19" s="94">
        <v>4.0650406504065044</v>
      </c>
      <c r="ER19" s="94">
        <v>2.0833333333333335</v>
      </c>
      <c r="ES19" s="94">
        <v>3.1963470319634704</v>
      </c>
      <c r="ET19" s="95">
        <v>39.024390243902438</v>
      </c>
      <c r="EU19" s="95">
        <v>36.458333333333336</v>
      </c>
      <c r="EV19" s="95">
        <v>37.899543378995432</v>
      </c>
      <c r="EW19" s="39">
        <v>15</v>
      </c>
      <c r="EX19" s="39">
        <v>15</v>
      </c>
      <c r="EY19" s="39">
        <v>30</v>
      </c>
      <c r="EZ19" s="116"/>
      <c r="FA19" s="116"/>
      <c r="FB19" s="116">
        <v>0</v>
      </c>
      <c r="FC19" s="39">
        <v>3</v>
      </c>
      <c r="FD19" s="39">
        <v>4</v>
      </c>
      <c r="FE19" s="39">
        <v>7</v>
      </c>
      <c r="FF19" s="121">
        <v>0</v>
      </c>
      <c r="FG19" s="121">
        <v>0</v>
      </c>
      <c r="FH19" s="121">
        <v>0</v>
      </c>
      <c r="FI19" s="95">
        <v>20</v>
      </c>
      <c r="FJ19" s="95">
        <v>26.666666666666668</v>
      </c>
      <c r="FK19" s="95">
        <v>23.333333333333336</v>
      </c>
      <c r="FL19" s="39">
        <v>115</v>
      </c>
      <c r="FM19" s="39">
        <v>96</v>
      </c>
      <c r="FN19" s="39">
        <v>211</v>
      </c>
      <c r="FO19" s="116"/>
      <c r="FP19" s="116"/>
      <c r="FQ19" s="116">
        <v>0</v>
      </c>
      <c r="FR19" s="39">
        <v>66</v>
      </c>
      <c r="FS19" s="39">
        <v>42</v>
      </c>
      <c r="FT19" s="39">
        <v>108</v>
      </c>
      <c r="FU19" s="121">
        <v>0</v>
      </c>
      <c r="FV19" s="121">
        <v>0</v>
      </c>
      <c r="FW19" s="121">
        <v>0</v>
      </c>
      <c r="FX19" s="95">
        <v>57.391304347826093</v>
      </c>
      <c r="FY19" s="95">
        <v>43.75</v>
      </c>
      <c r="FZ19" s="95">
        <v>51.18483412322275</v>
      </c>
    </row>
    <row r="20" spans="1:182" ht="27" customHeight="1">
      <c r="A20" s="72">
        <v>11</v>
      </c>
      <c r="B20" s="191" t="s">
        <v>38</v>
      </c>
      <c r="C20" s="97">
        <v>5845</v>
      </c>
      <c r="D20" s="89">
        <v>5825</v>
      </c>
      <c r="E20" s="90">
        <v>11670</v>
      </c>
      <c r="F20" s="89">
        <v>4890</v>
      </c>
      <c r="G20" s="89">
        <v>5203</v>
      </c>
      <c r="H20" s="39">
        <v>10093</v>
      </c>
      <c r="I20" s="91">
        <v>500</v>
      </c>
      <c r="J20" s="91">
        <v>332</v>
      </c>
      <c r="K20" s="98">
        <v>832</v>
      </c>
      <c r="L20" s="89">
        <v>5390</v>
      </c>
      <c r="M20" s="89">
        <v>5535</v>
      </c>
      <c r="N20" s="89">
        <v>10925</v>
      </c>
      <c r="O20" s="93">
        <v>92.215568862275461</v>
      </c>
      <c r="P20" s="93">
        <v>95.021459227467801</v>
      </c>
      <c r="Q20" s="93">
        <v>93.616109682947737</v>
      </c>
      <c r="R20" s="89">
        <v>529</v>
      </c>
      <c r="S20" s="89">
        <v>388</v>
      </c>
      <c r="T20" s="39">
        <v>917</v>
      </c>
      <c r="U20" s="89">
        <v>144</v>
      </c>
      <c r="V20" s="89">
        <v>112</v>
      </c>
      <c r="W20" s="39">
        <v>256</v>
      </c>
      <c r="X20" s="99">
        <v>3</v>
      </c>
      <c r="Y20" s="133">
        <v>0</v>
      </c>
      <c r="Z20" s="92">
        <v>3</v>
      </c>
      <c r="AA20" s="89">
        <v>147</v>
      </c>
      <c r="AB20" s="89">
        <v>112</v>
      </c>
      <c r="AC20" s="92">
        <v>259</v>
      </c>
      <c r="AD20" s="94">
        <v>27.788279773156898</v>
      </c>
      <c r="AE20" s="94">
        <v>28.865979381443296</v>
      </c>
      <c r="AF20" s="94">
        <v>28.244274809160309</v>
      </c>
      <c r="AG20" s="92">
        <v>6374</v>
      </c>
      <c r="AH20" s="92">
        <v>6213</v>
      </c>
      <c r="AI20" s="92">
        <v>12587</v>
      </c>
      <c r="AJ20" s="92">
        <v>5034</v>
      </c>
      <c r="AK20" s="92">
        <v>5315</v>
      </c>
      <c r="AL20" s="92">
        <v>10349</v>
      </c>
      <c r="AM20" s="92">
        <v>503</v>
      </c>
      <c r="AN20" s="92">
        <v>332</v>
      </c>
      <c r="AO20" s="92">
        <v>835</v>
      </c>
      <c r="AP20" s="89">
        <v>5537</v>
      </c>
      <c r="AQ20" s="89">
        <v>5647</v>
      </c>
      <c r="AR20" s="92">
        <v>11184</v>
      </c>
      <c r="AS20" s="94">
        <v>86.868528396611239</v>
      </c>
      <c r="AT20" s="94">
        <v>90.890069209721545</v>
      </c>
      <c r="AU20" s="94">
        <v>88.853579089536822</v>
      </c>
      <c r="AV20" s="98">
        <v>86</v>
      </c>
      <c r="AW20" s="98">
        <v>109</v>
      </c>
      <c r="AX20" s="92">
        <v>195</v>
      </c>
      <c r="AY20" s="92">
        <v>69</v>
      </c>
      <c r="AZ20" s="92">
        <v>95</v>
      </c>
      <c r="BA20" s="92">
        <v>164</v>
      </c>
      <c r="BB20" s="96">
        <v>13</v>
      </c>
      <c r="BC20" s="96">
        <v>6</v>
      </c>
      <c r="BD20" s="92">
        <v>19</v>
      </c>
      <c r="BE20" s="89">
        <v>82</v>
      </c>
      <c r="BF20" s="89">
        <v>101</v>
      </c>
      <c r="BG20" s="89">
        <v>183</v>
      </c>
      <c r="BH20" s="94">
        <v>95.348837209302332</v>
      </c>
      <c r="BI20" s="94">
        <v>92.660550458715591</v>
      </c>
      <c r="BJ20" s="94">
        <v>93.84615384615384</v>
      </c>
      <c r="BK20" s="91">
        <v>13</v>
      </c>
      <c r="BL20" s="91">
        <v>7</v>
      </c>
      <c r="BM20" s="92">
        <v>20</v>
      </c>
      <c r="BN20" s="91">
        <v>1</v>
      </c>
      <c r="BO20" s="91">
        <v>3</v>
      </c>
      <c r="BP20" s="92">
        <v>4</v>
      </c>
      <c r="BQ20" s="128">
        <v>0</v>
      </c>
      <c r="BR20" s="128">
        <v>0</v>
      </c>
      <c r="BS20" s="122">
        <v>0</v>
      </c>
      <c r="BT20" s="89">
        <v>1</v>
      </c>
      <c r="BU20" s="89">
        <v>3</v>
      </c>
      <c r="BV20" s="92">
        <v>4</v>
      </c>
      <c r="BW20" s="94">
        <v>7.6923076923076925</v>
      </c>
      <c r="BX20" s="94">
        <v>42.857142857142854</v>
      </c>
      <c r="BY20" s="94">
        <v>20</v>
      </c>
      <c r="BZ20" s="92">
        <v>99</v>
      </c>
      <c r="CA20" s="92">
        <v>116</v>
      </c>
      <c r="CB20" s="92">
        <v>215</v>
      </c>
      <c r="CC20" s="92">
        <v>70</v>
      </c>
      <c r="CD20" s="92">
        <v>98</v>
      </c>
      <c r="CE20" s="92">
        <v>168</v>
      </c>
      <c r="CF20" s="92">
        <v>13</v>
      </c>
      <c r="CG20" s="92">
        <v>6</v>
      </c>
      <c r="CH20" s="92">
        <v>19</v>
      </c>
      <c r="CI20" s="89">
        <v>83</v>
      </c>
      <c r="CJ20" s="89">
        <v>104</v>
      </c>
      <c r="CK20" s="92">
        <v>187</v>
      </c>
      <c r="CL20" s="94">
        <v>83.838383838383834</v>
      </c>
      <c r="CM20" s="94">
        <v>89.65517241379311</v>
      </c>
      <c r="CN20" s="94">
        <v>86.976744186046503</v>
      </c>
      <c r="CO20" s="91">
        <v>563</v>
      </c>
      <c r="CP20" s="91">
        <v>577</v>
      </c>
      <c r="CQ20" s="92">
        <v>1140</v>
      </c>
      <c r="CR20" s="91">
        <v>473</v>
      </c>
      <c r="CS20" s="91">
        <v>507</v>
      </c>
      <c r="CT20" s="92">
        <v>980</v>
      </c>
      <c r="CU20" s="99">
        <v>45</v>
      </c>
      <c r="CV20" s="99">
        <v>46</v>
      </c>
      <c r="CW20" s="92">
        <v>91</v>
      </c>
      <c r="CX20" s="89">
        <v>518</v>
      </c>
      <c r="CY20" s="89">
        <v>553</v>
      </c>
      <c r="CZ20" s="92">
        <v>1071</v>
      </c>
      <c r="DA20" s="94">
        <v>92.007104795737121</v>
      </c>
      <c r="DB20" s="94">
        <v>95.840554592720977</v>
      </c>
      <c r="DC20" s="94">
        <v>93.94736842105263</v>
      </c>
      <c r="DD20" s="91">
        <v>47</v>
      </c>
      <c r="DE20" s="91">
        <v>41</v>
      </c>
      <c r="DF20" s="92">
        <v>88</v>
      </c>
      <c r="DG20" s="89">
        <v>17</v>
      </c>
      <c r="DH20" s="92">
        <v>11</v>
      </c>
      <c r="DI20" s="92">
        <v>28</v>
      </c>
      <c r="DJ20" s="123"/>
      <c r="DK20" s="120"/>
      <c r="DL20" s="123">
        <v>0</v>
      </c>
      <c r="DM20" s="136">
        <v>17</v>
      </c>
      <c r="DN20" s="89">
        <v>11</v>
      </c>
      <c r="DO20" s="92">
        <v>28</v>
      </c>
      <c r="DP20" s="94">
        <v>36.170212765957451</v>
      </c>
      <c r="DQ20" s="94">
        <v>26.829268292682929</v>
      </c>
      <c r="DR20" s="94">
        <v>31.818181818181817</v>
      </c>
      <c r="DS20" s="92">
        <v>610</v>
      </c>
      <c r="DT20" s="92">
        <v>618</v>
      </c>
      <c r="DU20" s="92">
        <v>1228</v>
      </c>
      <c r="DV20" s="92">
        <v>490</v>
      </c>
      <c r="DW20" s="92">
        <v>518</v>
      </c>
      <c r="DX20" s="92">
        <v>1008</v>
      </c>
      <c r="DY20" s="92">
        <v>45</v>
      </c>
      <c r="DZ20" s="92">
        <v>46</v>
      </c>
      <c r="EA20" s="92">
        <v>91</v>
      </c>
      <c r="EB20" s="89">
        <v>535</v>
      </c>
      <c r="EC20" s="89">
        <v>564</v>
      </c>
      <c r="ED20" s="92">
        <v>1099</v>
      </c>
      <c r="EE20" s="94">
        <v>87.704918032786878</v>
      </c>
      <c r="EF20" s="94">
        <v>91.262135922330103</v>
      </c>
      <c r="EG20" s="94">
        <v>89.495114006514655</v>
      </c>
      <c r="EH20" s="39">
        <v>5537</v>
      </c>
      <c r="EI20" s="39">
        <v>5647</v>
      </c>
      <c r="EJ20" s="39">
        <v>11184</v>
      </c>
      <c r="EK20" s="39">
        <v>441</v>
      </c>
      <c r="EL20" s="39">
        <v>644</v>
      </c>
      <c r="EM20" s="39">
        <v>1085</v>
      </c>
      <c r="EN20" s="39">
        <v>2017</v>
      </c>
      <c r="EO20" s="39">
        <v>2362</v>
      </c>
      <c r="EP20" s="39">
        <v>4379</v>
      </c>
      <c r="EQ20" s="94">
        <v>1</v>
      </c>
      <c r="ER20" s="94">
        <v>2</v>
      </c>
      <c r="ES20" s="94">
        <v>9.7013590844062936</v>
      </c>
      <c r="ET20" s="95">
        <v>36.427668412497745</v>
      </c>
      <c r="EU20" s="95">
        <v>41.827519036656632</v>
      </c>
      <c r="EV20" s="95">
        <v>39.154148783977107</v>
      </c>
      <c r="EW20" s="39">
        <v>83</v>
      </c>
      <c r="EX20" s="39">
        <v>104</v>
      </c>
      <c r="EY20" s="39">
        <v>187</v>
      </c>
      <c r="EZ20" s="40">
        <v>1</v>
      </c>
      <c r="FA20" s="40">
        <v>2</v>
      </c>
      <c r="FB20" s="39">
        <v>3</v>
      </c>
      <c r="FC20" s="40">
        <v>21</v>
      </c>
      <c r="FD20" s="40">
        <v>34</v>
      </c>
      <c r="FE20" s="39">
        <v>55</v>
      </c>
      <c r="FF20" s="94">
        <v>1.2048192771084338</v>
      </c>
      <c r="FG20" s="94">
        <v>1.9230769230769229</v>
      </c>
      <c r="FH20" s="94">
        <v>1.6042780748663101</v>
      </c>
      <c r="FI20" s="95">
        <v>25.30120481927711</v>
      </c>
      <c r="FJ20" s="95">
        <v>32.692307692307693</v>
      </c>
      <c r="FK20" s="95">
        <v>29.411764705882351</v>
      </c>
      <c r="FL20" s="39">
        <v>535</v>
      </c>
      <c r="FM20" s="39">
        <v>564</v>
      </c>
      <c r="FN20" s="39">
        <v>1099</v>
      </c>
      <c r="FO20" s="39">
        <v>24</v>
      </c>
      <c r="FP20" s="39">
        <v>19</v>
      </c>
      <c r="FQ20" s="39">
        <v>43</v>
      </c>
      <c r="FR20" s="39">
        <v>175</v>
      </c>
      <c r="FS20" s="39">
        <v>170</v>
      </c>
      <c r="FT20" s="39">
        <v>345</v>
      </c>
      <c r="FU20" s="94">
        <v>4.4859813084112155</v>
      </c>
      <c r="FV20" s="94">
        <v>3.3687943262411348</v>
      </c>
      <c r="FW20" s="94">
        <v>3.9126478616924474</v>
      </c>
      <c r="FX20" s="95">
        <v>32.710280373831779</v>
      </c>
      <c r="FY20" s="95">
        <v>30.141843971631207</v>
      </c>
      <c r="FZ20" s="95">
        <v>31.392174704276613</v>
      </c>
    </row>
    <row r="21" spans="1:182" ht="29.25" customHeight="1">
      <c r="A21" s="72">
        <v>12</v>
      </c>
      <c r="B21" s="191" t="s">
        <v>76</v>
      </c>
      <c r="C21" s="89">
        <v>313300</v>
      </c>
      <c r="D21" s="89">
        <v>215154</v>
      </c>
      <c r="E21" s="90">
        <v>528454</v>
      </c>
      <c r="F21" s="89">
        <v>223321</v>
      </c>
      <c r="G21" s="89">
        <v>178225</v>
      </c>
      <c r="H21" s="39">
        <v>401546</v>
      </c>
      <c r="I21" s="91">
        <v>20002</v>
      </c>
      <c r="J21" s="91">
        <v>10452</v>
      </c>
      <c r="K21" s="98">
        <v>30454</v>
      </c>
      <c r="L21" s="89">
        <v>243323</v>
      </c>
      <c r="M21" s="89">
        <v>188677</v>
      </c>
      <c r="N21" s="89">
        <v>432000</v>
      </c>
      <c r="O21" s="93">
        <v>77.664538780721344</v>
      </c>
      <c r="P21" s="93">
        <v>87.69393085882669</v>
      </c>
      <c r="Q21" s="93">
        <v>81.747891017950465</v>
      </c>
      <c r="R21" s="89">
        <v>66273</v>
      </c>
      <c r="S21" s="89">
        <v>20328</v>
      </c>
      <c r="T21" s="39">
        <v>86601</v>
      </c>
      <c r="U21" s="89">
        <v>27484</v>
      </c>
      <c r="V21" s="89">
        <v>10664</v>
      </c>
      <c r="W21" s="39">
        <v>38148</v>
      </c>
      <c r="X21" s="91">
        <v>4604</v>
      </c>
      <c r="Y21" s="96">
        <v>1598</v>
      </c>
      <c r="Z21" s="92">
        <v>6202</v>
      </c>
      <c r="AA21" s="89">
        <v>32088</v>
      </c>
      <c r="AB21" s="89">
        <v>12262</v>
      </c>
      <c r="AC21" s="92">
        <v>44350</v>
      </c>
      <c r="AD21" s="94">
        <v>48.417907745235617</v>
      </c>
      <c r="AE21" s="94">
        <v>60.320739866194415</v>
      </c>
      <c r="AF21" s="94">
        <v>51.211879770441449</v>
      </c>
      <c r="AG21" s="92">
        <v>379573</v>
      </c>
      <c r="AH21" s="92">
        <v>235482</v>
      </c>
      <c r="AI21" s="92">
        <v>615055</v>
      </c>
      <c r="AJ21" s="92">
        <v>250805</v>
      </c>
      <c r="AK21" s="92">
        <v>188889</v>
      </c>
      <c r="AL21" s="92">
        <v>439694</v>
      </c>
      <c r="AM21" s="92">
        <v>24606</v>
      </c>
      <c r="AN21" s="92">
        <v>12050</v>
      </c>
      <c r="AO21" s="92">
        <v>36656</v>
      </c>
      <c r="AP21" s="89">
        <v>275411</v>
      </c>
      <c r="AQ21" s="89">
        <v>200939</v>
      </c>
      <c r="AR21" s="92">
        <v>476350</v>
      </c>
      <c r="AS21" s="94">
        <v>72.558111351439649</v>
      </c>
      <c r="AT21" s="94">
        <v>85.330938245810714</v>
      </c>
      <c r="AU21" s="94">
        <v>77.44835827690207</v>
      </c>
      <c r="AV21" s="91">
        <v>24673</v>
      </c>
      <c r="AW21" s="91">
        <v>17877</v>
      </c>
      <c r="AX21" s="92">
        <v>42550</v>
      </c>
      <c r="AY21" s="91">
        <v>15534</v>
      </c>
      <c r="AZ21" s="91">
        <v>13518</v>
      </c>
      <c r="BA21" s="92">
        <v>29052</v>
      </c>
      <c r="BB21" s="91">
        <v>2083</v>
      </c>
      <c r="BC21" s="91">
        <v>1239</v>
      </c>
      <c r="BD21" s="92">
        <v>3322</v>
      </c>
      <c r="BE21" s="89">
        <v>17617</v>
      </c>
      <c r="BF21" s="89">
        <v>14757</v>
      </c>
      <c r="BG21" s="89">
        <v>32374</v>
      </c>
      <c r="BH21" s="94">
        <v>71.401937340412601</v>
      </c>
      <c r="BI21" s="94">
        <v>82.547407283101194</v>
      </c>
      <c r="BJ21" s="94">
        <v>76.084606345475919</v>
      </c>
      <c r="BK21" s="91">
        <v>7504</v>
      </c>
      <c r="BL21" s="91">
        <v>2553</v>
      </c>
      <c r="BM21" s="92">
        <v>10057</v>
      </c>
      <c r="BN21" s="91">
        <v>2922</v>
      </c>
      <c r="BO21" s="91">
        <v>1196</v>
      </c>
      <c r="BP21" s="92">
        <v>4118</v>
      </c>
      <c r="BQ21" s="91">
        <v>536</v>
      </c>
      <c r="BR21" s="91">
        <v>224</v>
      </c>
      <c r="BS21" s="92">
        <v>760</v>
      </c>
      <c r="BT21" s="89">
        <v>3458</v>
      </c>
      <c r="BU21" s="89">
        <v>1420</v>
      </c>
      <c r="BV21" s="92">
        <v>4878</v>
      </c>
      <c r="BW21" s="94">
        <v>46.082089552238806</v>
      </c>
      <c r="BX21" s="94">
        <v>55.620838229533888</v>
      </c>
      <c r="BY21" s="94">
        <v>48.503529879685793</v>
      </c>
      <c r="BZ21" s="92">
        <v>32177</v>
      </c>
      <c r="CA21" s="92">
        <v>20430</v>
      </c>
      <c r="CB21" s="92">
        <v>52607</v>
      </c>
      <c r="CC21" s="92">
        <v>18456</v>
      </c>
      <c r="CD21" s="92">
        <v>14714</v>
      </c>
      <c r="CE21" s="92">
        <v>33170</v>
      </c>
      <c r="CF21" s="92">
        <v>2619</v>
      </c>
      <c r="CG21" s="92">
        <v>1463</v>
      </c>
      <c r="CH21" s="92">
        <v>4082</v>
      </c>
      <c r="CI21" s="89">
        <v>21075</v>
      </c>
      <c r="CJ21" s="89">
        <v>16177</v>
      </c>
      <c r="CK21" s="92">
        <v>37252</v>
      </c>
      <c r="CL21" s="94">
        <v>65.497094197718866</v>
      </c>
      <c r="CM21" s="94">
        <v>79.182574645129705</v>
      </c>
      <c r="CN21" s="94">
        <v>70.811869142889734</v>
      </c>
      <c r="CO21" s="91">
        <v>40850</v>
      </c>
      <c r="CP21" s="91">
        <v>67538</v>
      </c>
      <c r="CQ21" s="92">
        <v>108388</v>
      </c>
      <c r="CR21" s="91">
        <v>27828</v>
      </c>
      <c r="CS21" s="91">
        <v>54106</v>
      </c>
      <c r="CT21" s="92">
        <v>81934</v>
      </c>
      <c r="CU21" s="91">
        <v>2048</v>
      </c>
      <c r="CV21" s="91">
        <v>3810</v>
      </c>
      <c r="CW21" s="92">
        <v>5858</v>
      </c>
      <c r="CX21" s="89">
        <v>29876</v>
      </c>
      <c r="CY21" s="89">
        <v>57916</v>
      </c>
      <c r="CZ21" s="92">
        <v>87792</v>
      </c>
      <c r="DA21" s="94">
        <v>73.135862913096688</v>
      </c>
      <c r="DB21" s="94">
        <v>85.753205602771772</v>
      </c>
      <c r="DC21" s="94">
        <v>80.997896446101052</v>
      </c>
      <c r="DD21" s="91">
        <v>3954</v>
      </c>
      <c r="DE21" s="91">
        <v>8706</v>
      </c>
      <c r="DF21" s="92">
        <v>12660</v>
      </c>
      <c r="DG21" s="91">
        <v>1905</v>
      </c>
      <c r="DH21" s="91">
        <v>4723</v>
      </c>
      <c r="DI21" s="92">
        <v>6628</v>
      </c>
      <c r="DJ21" s="96">
        <v>230</v>
      </c>
      <c r="DK21" s="96">
        <v>80</v>
      </c>
      <c r="DL21" s="96">
        <v>310</v>
      </c>
      <c r="DM21" s="89">
        <v>2135</v>
      </c>
      <c r="DN21" s="89">
        <v>4803</v>
      </c>
      <c r="DO21" s="92">
        <v>6938</v>
      </c>
      <c r="DP21" s="94">
        <v>53.995953464845726</v>
      </c>
      <c r="DQ21" s="94">
        <v>55.168849069607163</v>
      </c>
      <c r="DR21" s="94">
        <v>54.802527646129541</v>
      </c>
      <c r="DS21" s="92">
        <v>44804</v>
      </c>
      <c r="DT21" s="92">
        <v>76244</v>
      </c>
      <c r="DU21" s="92">
        <v>121048</v>
      </c>
      <c r="DV21" s="92">
        <v>29733</v>
      </c>
      <c r="DW21" s="92">
        <v>58829</v>
      </c>
      <c r="DX21" s="92">
        <v>88562</v>
      </c>
      <c r="DY21" s="92">
        <v>2278</v>
      </c>
      <c r="DZ21" s="92">
        <v>3890</v>
      </c>
      <c r="EA21" s="92">
        <v>6168</v>
      </c>
      <c r="EB21" s="89">
        <v>32011</v>
      </c>
      <c r="EC21" s="89">
        <v>62719</v>
      </c>
      <c r="ED21" s="92">
        <v>94730</v>
      </c>
      <c r="EE21" s="94">
        <v>71.446745826265513</v>
      </c>
      <c r="EF21" s="94">
        <v>82.260899218299144</v>
      </c>
      <c r="EG21" s="94">
        <v>78.25821161853149</v>
      </c>
      <c r="EH21" s="39">
        <v>275411</v>
      </c>
      <c r="EI21" s="39">
        <v>200939</v>
      </c>
      <c r="EJ21" s="39">
        <v>476350</v>
      </c>
      <c r="EK21" s="39">
        <v>14121</v>
      </c>
      <c r="EL21" s="39">
        <v>20913</v>
      </c>
      <c r="EM21" s="39">
        <v>35034</v>
      </c>
      <c r="EN21" s="39">
        <v>79293</v>
      </c>
      <c r="EO21" s="39">
        <v>81417</v>
      </c>
      <c r="EP21" s="39">
        <v>160710</v>
      </c>
      <c r="EQ21" s="94">
        <v>5.1272461884238467</v>
      </c>
      <c r="ER21" s="94">
        <v>10.407636148283807</v>
      </c>
      <c r="ES21" s="94">
        <v>7.354676183478535</v>
      </c>
      <c r="ET21" s="95">
        <v>28.790789038927276</v>
      </c>
      <c r="EU21" s="95">
        <v>40.51826673766665</v>
      </c>
      <c r="EV21" s="95">
        <v>33.737797837724365</v>
      </c>
      <c r="EW21" s="39">
        <v>21075</v>
      </c>
      <c r="EX21" s="39">
        <v>16177</v>
      </c>
      <c r="EY21" s="39">
        <v>37252</v>
      </c>
      <c r="EZ21" s="39">
        <v>625</v>
      </c>
      <c r="FA21" s="39">
        <v>1027</v>
      </c>
      <c r="FB21" s="39">
        <v>1652</v>
      </c>
      <c r="FC21" s="39">
        <v>5211</v>
      </c>
      <c r="FD21" s="39">
        <v>5810</v>
      </c>
      <c r="FE21" s="39">
        <v>11021</v>
      </c>
      <c r="FF21" s="94">
        <v>2.9655990510083039</v>
      </c>
      <c r="FG21" s="94">
        <v>6.3485195029980837</v>
      </c>
      <c r="FH21" s="94">
        <v>4.4346612262428868</v>
      </c>
      <c r="FI21" s="95">
        <v>24.725978647686834</v>
      </c>
      <c r="FJ21" s="95">
        <v>35.91518823020337</v>
      </c>
      <c r="FK21" s="95">
        <v>29.584988725437562</v>
      </c>
      <c r="FL21" s="39">
        <v>32011</v>
      </c>
      <c r="FM21" s="39">
        <v>62719</v>
      </c>
      <c r="FN21" s="39">
        <v>94730</v>
      </c>
      <c r="FO21" s="39">
        <v>1185</v>
      </c>
      <c r="FP21" s="39">
        <v>6966</v>
      </c>
      <c r="FQ21" s="39">
        <v>8151</v>
      </c>
      <c r="FR21" s="39">
        <v>9854</v>
      </c>
      <c r="FS21" s="39">
        <v>30011</v>
      </c>
      <c r="FT21" s="39">
        <v>39865</v>
      </c>
      <c r="FU21" s="94">
        <v>3.7018524882071788</v>
      </c>
      <c r="FV21" s="94">
        <v>11.106682185621581</v>
      </c>
      <c r="FW21" s="94">
        <v>8.6044547661775574</v>
      </c>
      <c r="FX21" s="95">
        <v>30.78316828590172</v>
      </c>
      <c r="FY21" s="95">
        <v>47.849933831853185</v>
      </c>
      <c r="FZ21" s="95">
        <v>42.082761532777369</v>
      </c>
    </row>
    <row r="22" spans="1:182" s="78" customFormat="1" ht="27" customHeight="1">
      <c r="A22" s="72">
        <v>13</v>
      </c>
      <c r="B22" s="191" t="s">
        <v>39</v>
      </c>
      <c r="C22" s="97">
        <v>151665</v>
      </c>
      <c r="D22" s="97">
        <v>116369</v>
      </c>
      <c r="E22" s="161">
        <f>C22+D22</f>
        <v>268034</v>
      </c>
      <c r="F22" s="97">
        <v>102358</v>
      </c>
      <c r="G22" s="97">
        <v>94339</v>
      </c>
      <c r="H22" s="40">
        <f t="shared" ref="H22" si="80">F22+G22</f>
        <v>196697</v>
      </c>
      <c r="I22" s="99">
        <v>14024</v>
      </c>
      <c r="J22" s="99">
        <v>7254</v>
      </c>
      <c r="K22" s="172">
        <f t="shared" ref="K22" si="81">I22+J22</f>
        <v>21278</v>
      </c>
      <c r="L22" s="97">
        <f t="shared" ref="L22:N22" si="82">SUM(F22,I22)</f>
        <v>116382</v>
      </c>
      <c r="M22" s="97">
        <f t="shared" si="82"/>
        <v>101593</v>
      </c>
      <c r="N22" s="97">
        <f t="shared" si="82"/>
        <v>217975</v>
      </c>
      <c r="O22" s="93">
        <f t="shared" ref="O22:Q22" si="83">L22/C22*100</f>
        <v>76.736227870635943</v>
      </c>
      <c r="P22" s="93">
        <f t="shared" si="83"/>
        <v>87.302460277221599</v>
      </c>
      <c r="Q22" s="93">
        <f t="shared" si="83"/>
        <v>81.323638045919537</v>
      </c>
      <c r="R22" s="194">
        <v>31132</v>
      </c>
      <c r="S22" s="194">
        <v>12497</v>
      </c>
      <c r="T22" s="40">
        <f t="shared" ref="T22" si="84">R22+S22</f>
        <v>43629</v>
      </c>
      <c r="U22" s="97">
        <v>16757</v>
      </c>
      <c r="V22" s="97">
        <v>6952</v>
      </c>
      <c r="W22" s="40">
        <f t="shared" ref="W22" si="85">U22+V22</f>
        <v>23709</v>
      </c>
      <c r="X22" s="100">
        <v>508</v>
      </c>
      <c r="Y22" s="100">
        <v>180</v>
      </c>
      <c r="Z22" s="101">
        <f t="shared" ref="Z22" si="86">X22+Y22</f>
        <v>688</v>
      </c>
      <c r="AA22" s="97">
        <f t="shared" ref="AA22:AC22" si="87">SUM(U22,X22)</f>
        <v>17265</v>
      </c>
      <c r="AB22" s="97">
        <f t="shared" si="87"/>
        <v>7132</v>
      </c>
      <c r="AC22" s="97">
        <f t="shared" si="87"/>
        <v>24397</v>
      </c>
      <c r="AD22" s="93">
        <f t="shared" ref="AD22:AF22" si="88">IF(R22=0,"",AA22/R22*100)</f>
        <v>55.457407169471928</v>
      </c>
      <c r="AE22" s="93">
        <f t="shared" si="88"/>
        <v>57.069696727214534</v>
      </c>
      <c r="AF22" s="93">
        <f t="shared" si="88"/>
        <v>55.919228036397804</v>
      </c>
      <c r="AG22" s="101">
        <f t="shared" ref="AG22:AH22" si="89">C22+R22</f>
        <v>182797</v>
      </c>
      <c r="AH22" s="101">
        <f t="shared" si="89"/>
        <v>128866</v>
      </c>
      <c r="AI22" s="101">
        <f t="shared" ref="AI22" si="90">AG22+AH22</f>
        <v>311663</v>
      </c>
      <c r="AJ22" s="101">
        <f t="shared" ref="AJ22:AK22" si="91">F22+U22</f>
        <v>119115</v>
      </c>
      <c r="AK22" s="101">
        <f t="shared" si="91"/>
        <v>101291</v>
      </c>
      <c r="AL22" s="101">
        <f t="shared" ref="AL22" si="92">AJ22+AK22</f>
        <v>220406</v>
      </c>
      <c r="AM22" s="101">
        <f t="shared" ref="AM22:AN22" si="93">I22+X22</f>
        <v>14532</v>
      </c>
      <c r="AN22" s="101">
        <f t="shared" si="93"/>
        <v>7434</v>
      </c>
      <c r="AO22" s="101">
        <f t="shared" ref="AO22" si="94">AM22+AN22</f>
        <v>21966</v>
      </c>
      <c r="AP22" s="97">
        <f t="shared" ref="AP22:AQ22" si="95">SUM(AJ22,AM22)</f>
        <v>133647</v>
      </c>
      <c r="AQ22" s="97">
        <f t="shared" si="95"/>
        <v>108725</v>
      </c>
      <c r="AR22" s="101">
        <f t="shared" ref="AR22" si="96">SUM(AP22,AQ22)</f>
        <v>242372</v>
      </c>
      <c r="AS22" s="93">
        <f t="shared" ref="AS22:AU22" si="97">IF(AG22=0,"",AP22/AG22*100)</f>
        <v>73.112250201042684</v>
      </c>
      <c r="AT22" s="93">
        <f t="shared" si="97"/>
        <v>84.370586500706153</v>
      </c>
      <c r="AU22" s="93">
        <f t="shared" si="97"/>
        <v>77.76733202208797</v>
      </c>
      <c r="AV22" s="99">
        <v>27271</v>
      </c>
      <c r="AW22" s="99">
        <v>23104</v>
      </c>
      <c r="AX22" s="101">
        <f t="shared" ref="AX22" si="98">AV22+AW22</f>
        <v>50375</v>
      </c>
      <c r="AY22" s="99">
        <v>16746</v>
      </c>
      <c r="AZ22" s="99">
        <v>16691</v>
      </c>
      <c r="BA22" s="101">
        <f t="shared" ref="BA22" si="99">AY22+AZ22</f>
        <v>33437</v>
      </c>
      <c r="BB22" s="100">
        <v>2620</v>
      </c>
      <c r="BC22" s="100">
        <v>1871</v>
      </c>
      <c r="BD22" s="101">
        <f t="shared" ref="BD22" si="100">BB22+BC22</f>
        <v>4491</v>
      </c>
      <c r="BE22" s="97">
        <f t="shared" ref="BE22:BG22" si="101">SUM(AY22,BB22)</f>
        <v>19366</v>
      </c>
      <c r="BF22" s="97">
        <f t="shared" si="101"/>
        <v>18562</v>
      </c>
      <c r="BG22" s="97">
        <f t="shared" si="101"/>
        <v>37928</v>
      </c>
      <c r="BH22" s="93">
        <f t="shared" ref="BH22:BJ22" si="102">IF(AV22=0,"",BE22/AV22*100)</f>
        <v>71.01316416706392</v>
      </c>
      <c r="BI22" s="93">
        <f t="shared" si="102"/>
        <v>80.34106648199446</v>
      </c>
      <c r="BJ22" s="93">
        <f t="shared" si="102"/>
        <v>75.291315136476427</v>
      </c>
      <c r="BK22" s="195">
        <v>6364</v>
      </c>
      <c r="BL22" s="195">
        <v>3568</v>
      </c>
      <c r="BM22" s="101">
        <f t="shared" ref="BM22" si="103">BK22+BL22</f>
        <v>9932</v>
      </c>
      <c r="BN22" s="99">
        <v>3137</v>
      </c>
      <c r="BO22" s="99">
        <v>1803</v>
      </c>
      <c r="BP22" s="101">
        <f t="shared" ref="BP22" si="104">BN22+BO22</f>
        <v>4940</v>
      </c>
      <c r="BQ22" s="99">
        <v>43</v>
      </c>
      <c r="BR22" s="99">
        <v>18</v>
      </c>
      <c r="BS22" s="101">
        <f t="shared" ref="BS22" si="105">BQ22+BR22</f>
        <v>61</v>
      </c>
      <c r="BT22" s="97">
        <f t="shared" ref="BT22:BU22" si="106">SUM(BN22,BQ22)</f>
        <v>3180</v>
      </c>
      <c r="BU22" s="97">
        <f t="shared" si="106"/>
        <v>1821</v>
      </c>
      <c r="BV22" s="101">
        <f t="shared" ref="BV22" si="107">SUM(BT22,BU22)</f>
        <v>5001</v>
      </c>
      <c r="BW22" s="93">
        <f t="shared" ref="BW22:BY22" si="108">IF(BK22=0,"",BT22/BK22*100)</f>
        <v>49.968573224387178</v>
      </c>
      <c r="BX22" s="93">
        <f t="shared" si="108"/>
        <v>51.036995515695068</v>
      </c>
      <c r="BY22" s="93">
        <f t="shared" si="108"/>
        <v>50.35239629480467</v>
      </c>
      <c r="BZ22" s="101">
        <f t="shared" ref="BZ22:CD22" si="109">AV22+BK22</f>
        <v>33635</v>
      </c>
      <c r="CA22" s="101">
        <f t="shared" si="109"/>
        <v>26672</v>
      </c>
      <c r="CB22" s="101">
        <f t="shared" si="109"/>
        <v>60307</v>
      </c>
      <c r="CC22" s="101">
        <f t="shared" si="109"/>
        <v>19883</v>
      </c>
      <c r="CD22" s="101">
        <f t="shared" si="109"/>
        <v>18494</v>
      </c>
      <c r="CE22" s="101">
        <f t="shared" ref="CE22" si="110">CC22+CD22</f>
        <v>38377</v>
      </c>
      <c r="CF22" s="101">
        <f t="shared" ref="CF22:CG22" si="111">BB22+BQ22</f>
        <v>2663</v>
      </c>
      <c r="CG22" s="101">
        <f t="shared" si="111"/>
        <v>1889</v>
      </c>
      <c r="CH22" s="101">
        <f t="shared" ref="CH22" si="112">CF22+CG22</f>
        <v>4552</v>
      </c>
      <c r="CI22" s="97">
        <f t="shared" ref="CI22:CJ22" si="113">SUM(CC22,CF22)</f>
        <v>22546</v>
      </c>
      <c r="CJ22" s="97">
        <f t="shared" si="113"/>
        <v>20383</v>
      </c>
      <c r="CK22" s="101">
        <f t="shared" ref="CK22" si="114">SUM(CI22,CJ22)</f>
        <v>42929</v>
      </c>
      <c r="CL22" s="93">
        <f t="shared" ref="CL22:CN22" si="115">IF(BZ22=0,"",CI22/BZ22*100)</f>
        <v>67.031366136464982</v>
      </c>
      <c r="CM22" s="93">
        <f t="shared" si="115"/>
        <v>76.420965806838637</v>
      </c>
      <c r="CN22" s="93">
        <f t="shared" si="115"/>
        <v>71.184107980831413</v>
      </c>
      <c r="CO22" s="99">
        <v>37</v>
      </c>
      <c r="CP22" s="99">
        <v>31</v>
      </c>
      <c r="CQ22" s="101">
        <f t="shared" ref="CQ22" si="116">CO22+CP22</f>
        <v>68</v>
      </c>
      <c r="CR22" s="99">
        <v>23</v>
      </c>
      <c r="CS22" s="99">
        <v>26</v>
      </c>
      <c r="CT22" s="101">
        <f>CR22+CS22</f>
        <v>49</v>
      </c>
      <c r="CU22" s="99">
        <v>2</v>
      </c>
      <c r="CV22" s="99">
        <v>1</v>
      </c>
      <c r="CW22" s="101">
        <f t="shared" ref="CW22" si="117">CU22+CV22</f>
        <v>3</v>
      </c>
      <c r="CX22" s="97">
        <f t="shared" ref="CX22:CY22" si="118">SUM(CR22,CU22)</f>
        <v>25</v>
      </c>
      <c r="CY22" s="97">
        <f t="shared" si="118"/>
        <v>27</v>
      </c>
      <c r="CZ22" s="101">
        <f t="shared" ref="CZ22" si="119">SUM(CX22,CY22)</f>
        <v>52</v>
      </c>
      <c r="DA22" s="93">
        <f t="shared" ref="DA22:DC22" si="120">IF(CO22=0,"",CX22/CO22*100)</f>
        <v>67.567567567567565</v>
      </c>
      <c r="DB22" s="93">
        <f t="shared" si="120"/>
        <v>87.096774193548384</v>
      </c>
      <c r="DC22" s="93">
        <f t="shared" si="120"/>
        <v>76.470588235294116</v>
      </c>
      <c r="DD22" s="99">
        <v>17</v>
      </c>
      <c r="DE22" s="99">
        <v>3</v>
      </c>
      <c r="DF22" s="101">
        <f t="shared" ref="DF22" si="121">DD22+DE22</f>
        <v>20</v>
      </c>
      <c r="DG22" s="99">
        <v>9</v>
      </c>
      <c r="DH22" s="99">
        <v>2</v>
      </c>
      <c r="DI22" s="101">
        <f t="shared" ref="DI22" si="122">DG22+DH22</f>
        <v>11</v>
      </c>
      <c r="DJ22" s="99">
        <v>1</v>
      </c>
      <c r="DK22" s="99">
        <v>0</v>
      </c>
      <c r="DL22" s="100">
        <f t="shared" ref="DL22" si="123">SUM(DJ22:DK22)</f>
        <v>1</v>
      </c>
      <c r="DM22" s="97">
        <f t="shared" ref="DM22:DN22" si="124">SUM(DG22,DJ22)</f>
        <v>10</v>
      </c>
      <c r="DN22" s="97">
        <f t="shared" si="124"/>
        <v>2</v>
      </c>
      <c r="DO22" s="101">
        <f t="shared" ref="DO22" si="125">SUM(DM22,DN22)</f>
        <v>12</v>
      </c>
      <c r="DP22" s="93">
        <f t="shared" ref="DP22:DR22" si="126">IF(DD22=0,"",DM22/DD22*100)</f>
        <v>58.82352941176471</v>
      </c>
      <c r="DQ22" s="93">
        <f t="shared" si="126"/>
        <v>66.666666666666657</v>
      </c>
      <c r="DR22" s="93">
        <f t="shared" si="126"/>
        <v>60</v>
      </c>
      <c r="DS22" s="101">
        <f t="shared" ref="DS22:DT22" si="127">CO22+DD22</f>
        <v>54</v>
      </c>
      <c r="DT22" s="101">
        <f t="shared" si="127"/>
        <v>34</v>
      </c>
      <c r="DU22" s="101">
        <f t="shared" ref="DU22" si="128">DS22+DT22</f>
        <v>88</v>
      </c>
      <c r="DV22" s="101">
        <f t="shared" ref="DV22:DW22" si="129">CR22+DG22</f>
        <v>32</v>
      </c>
      <c r="DW22" s="101">
        <f t="shared" si="129"/>
        <v>28</v>
      </c>
      <c r="DX22" s="101">
        <f t="shared" ref="DX22" si="130">DV22+DW22</f>
        <v>60</v>
      </c>
      <c r="DY22" s="101">
        <f t="shared" ref="DY22:DZ22" si="131">CU22+DJ22</f>
        <v>3</v>
      </c>
      <c r="DZ22" s="101">
        <f t="shared" si="131"/>
        <v>1</v>
      </c>
      <c r="EA22" s="101">
        <f t="shared" ref="EA22" si="132">DY22+DZ22</f>
        <v>4</v>
      </c>
      <c r="EB22" s="97">
        <f t="shared" ref="EB22:EC22" si="133">SUM(DV22,DY22)</f>
        <v>35</v>
      </c>
      <c r="EC22" s="97">
        <f t="shared" si="133"/>
        <v>29</v>
      </c>
      <c r="ED22" s="101">
        <f t="shared" ref="ED22" si="134">SUM(EB22,EC22)</f>
        <v>64</v>
      </c>
      <c r="EE22" s="93">
        <f t="shared" ref="EE22:EG22" si="135">IF(DS22=0,"",EB22/DS22*100)</f>
        <v>64.81481481481481</v>
      </c>
      <c r="EF22" s="93">
        <f t="shared" si="135"/>
        <v>85.294117647058826</v>
      </c>
      <c r="EG22" s="93">
        <f t="shared" si="135"/>
        <v>72.727272727272734</v>
      </c>
      <c r="EH22" s="40">
        <f t="shared" ref="EH22:EJ22" si="136">AP22</f>
        <v>133647</v>
      </c>
      <c r="EI22" s="40">
        <f t="shared" si="136"/>
        <v>108725</v>
      </c>
      <c r="EJ22" s="40">
        <f t="shared" si="136"/>
        <v>242372</v>
      </c>
      <c r="EK22" s="40">
        <v>15672</v>
      </c>
      <c r="EL22" s="40">
        <v>28587</v>
      </c>
      <c r="EM22" s="40">
        <f t="shared" ref="EM22" si="137">EK22+EL22</f>
        <v>44259</v>
      </c>
      <c r="EN22" s="40">
        <v>62361</v>
      </c>
      <c r="EO22" s="40">
        <v>53902</v>
      </c>
      <c r="EP22" s="40">
        <f t="shared" ref="EP22" si="138">EN22+EO22</f>
        <v>116263</v>
      </c>
      <c r="EQ22" s="93">
        <f t="shared" ref="EQ22:ES22" si="139">EK22/EH22%</f>
        <v>11.726413611977822</v>
      </c>
      <c r="ER22" s="93">
        <f t="shared" si="139"/>
        <v>26.29294090595539</v>
      </c>
      <c r="ES22" s="93">
        <f t="shared" si="139"/>
        <v>18.260772696516099</v>
      </c>
      <c r="ET22" s="163">
        <f t="shared" ref="ET22:EV22" si="140">EN22/EH22%</f>
        <v>46.660980044445438</v>
      </c>
      <c r="EU22" s="163">
        <f t="shared" si="140"/>
        <v>49.57645435732352</v>
      </c>
      <c r="EV22" s="163">
        <f t="shared" si="140"/>
        <v>47.968824781740466</v>
      </c>
      <c r="EW22" s="40">
        <f t="shared" ref="EW22:EY22" si="141">CI22</f>
        <v>22546</v>
      </c>
      <c r="EX22" s="40">
        <f t="shared" si="141"/>
        <v>20383</v>
      </c>
      <c r="EY22" s="40">
        <f t="shared" si="141"/>
        <v>42929</v>
      </c>
      <c r="EZ22" s="40">
        <v>1467</v>
      </c>
      <c r="FA22" s="40">
        <v>2476</v>
      </c>
      <c r="FB22" s="40">
        <f t="shared" ref="FB22" si="142">EZ22+FA22</f>
        <v>3943</v>
      </c>
      <c r="FC22" s="40">
        <v>9368</v>
      </c>
      <c r="FD22" s="40">
        <v>10251</v>
      </c>
      <c r="FE22" s="40">
        <f t="shared" ref="FE22" si="143">FC22+FD22</f>
        <v>19619</v>
      </c>
      <c r="FF22" s="93">
        <f t="shared" ref="FF22:FH22" si="144">EZ22/EW22%</f>
        <v>6.5066974186108402</v>
      </c>
      <c r="FG22" s="93">
        <f t="shared" si="144"/>
        <v>12.147377716724721</v>
      </c>
      <c r="FH22" s="93">
        <f t="shared" si="144"/>
        <v>9.1849332618975517</v>
      </c>
      <c r="FI22" s="163">
        <f t="shared" ref="FI22:FK22" si="145">FC22/EW22%</f>
        <v>41.550607646589192</v>
      </c>
      <c r="FJ22" s="163">
        <f t="shared" si="145"/>
        <v>50.291909924937443</v>
      </c>
      <c r="FK22" s="163">
        <f t="shared" si="145"/>
        <v>45.701041254163847</v>
      </c>
      <c r="FL22" s="40">
        <f t="shared" ref="FL22:FN22" si="146">EB22</f>
        <v>35</v>
      </c>
      <c r="FM22" s="40">
        <f t="shared" si="146"/>
        <v>29</v>
      </c>
      <c r="FN22" s="40">
        <f t="shared" si="146"/>
        <v>64</v>
      </c>
      <c r="FO22" s="189">
        <v>2</v>
      </c>
      <c r="FP22" s="189">
        <v>9</v>
      </c>
      <c r="FQ22" s="189">
        <f t="shared" ref="FQ22" si="147">FO22+FP22</f>
        <v>11</v>
      </c>
      <c r="FR22" s="189">
        <v>17</v>
      </c>
      <c r="FS22" s="189">
        <v>15</v>
      </c>
      <c r="FT22" s="189">
        <f t="shared" ref="FT22" si="148">FR22+FS22</f>
        <v>32</v>
      </c>
      <c r="FU22" s="170">
        <f t="shared" ref="FU22:FW22" si="149">FO22/FL22%</f>
        <v>5.7142857142857144</v>
      </c>
      <c r="FV22" s="170">
        <f t="shared" si="149"/>
        <v>31.03448275862069</v>
      </c>
      <c r="FW22" s="170">
        <f t="shared" si="149"/>
        <v>17.1875</v>
      </c>
      <c r="FX22" s="171">
        <f t="shared" ref="FX22:FZ22" si="150">FR22/FL22%</f>
        <v>48.571428571428577</v>
      </c>
      <c r="FY22" s="171">
        <f t="shared" si="150"/>
        <v>51.724137931034484</v>
      </c>
      <c r="FZ22" s="171">
        <f t="shared" si="150"/>
        <v>50</v>
      </c>
    </row>
    <row r="23" spans="1:182" ht="20.25" customHeight="1">
      <c r="A23" s="72">
        <v>14</v>
      </c>
      <c r="B23" s="191" t="s">
        <v>68</v>
      </c>
      <c r="C23" s="89">
        <v>52081</v>
      </c>
      <c r="D23" s="102">
        <v>48653</v>
      </c>
      <c r="E23" s="90">
        <v>100734</v>
      </c>
      <c r="F23" s="89">
        <v>35589</v>
      </c>
      <c r="G23" s="89">
        <v>34948</v>
      </c>
      <c r="H23" s="39">
        <v>70537</v>
      </c>
      <c r="I23" s="96">
        <v>5860</v>
      </c>
      <c r="J23" s="96">
        <v>5360</v>
      </c>
      <c r="K23" s="98">
        <v>11220</v>
      </c>
      <c r="L23" s="89">
        <v>41449</v>
      </c>
      <c r="M23" s="89">
        <v>40308</v>
      </c>
      <c r="N23" s="89">
        <v>81757</v>
      </c>
      <c r="O23" s="93">
        <v>79.58564543691557</v>
      </c>
      <c r="P23" s="93">
        <v>82.847923046883025</v>
      </c>
      <c r="Q23" s="93">
        <v>81.161276232453787</v>
      </c>
      <c r="R23" s="96">
        <v>3736</v>
      </c>
      <c r="S23" s="96">
        <v>2780</v>
      </c>
      <c r="T23" s="39">
        <v>6516</v>
      </c>
      <c r="U23" s="96">
        <v>2268</v>
      </c>
      <c r="V23" s="96">
        <v>1899</v>
      </c>
      <c r="W23" s="39">
        <v>4167</v>
      </c>
      <c r="X23" s="96">
        <v>984</v>
      </c>
      <c r="Y23" s="96">
        <v>712</v>
      </c>
      <c r="Z23" s="92">
        <v>1696</v>
      </c>
      <c r="AA23" s="89">
        <v>3252</v>
      </c>
      <c r="AB23" s="89">
        <v>2611</v>
      </c>
      <c r="AC23" s="92">
        <v>5863</v>
      </c>
      <c r="AD23" s="94">
        <v>87.04496788008565</v>
      </c>
      <c r="AE23" s="94">
        <v>93.920863309352526</v>
      </c>
      <c r="AF23" s="94">
        <v>89.978514426028227</v>
      </c>
      <c r="AG23" s="92">
        <v>55817</v>
      </c>
      <c r="AH23" s="92">
        <v>51433</v>
      </c>
      <c r="AI23" s="92">
        <v>107250</v>
      </c>
      <c r="AJ23" s="92">
        <v>37857</v>
      </c>
      <c r="AK23" s="92">
        <v>36847</v>
      </c>
      <c r="AL23" s="92">
        <v>74704</v>
      </c>
      <c r="AM23" s="92">
        <v>6844</v>
      </c>
      <c r="AN23" s="92">
        <v>6072</v>
      </c>
      <c r="AO23" s="92">
        <v>12916</v>
      </c>
      <c r="AP23" s="89">
        <v>44701</v>
      </c>
      <c r="AQ23" s="89">
        <v>42919</v>
      </c>
      <c r="AR23" s="92">
        <v>87620</v>
      </c>
      <c r="AS23" s="94">
        <v>80.08492036476342</v>
      </c>
      <c r="AT23" s="94">
        <v>83.446425446697646</v>
      </c>
      <c r="AU23" s="94">
        <v>81.696969696969703</v>
      </c>
      <c r="AV23" s="91">
        <v>12404</v>
      </c>
      <c r="AW23" s="91">
        <v>11916</v>
      </c>
      <c r="AX23" s="92">
        <v>24320</v>
      </c>
      <c r="AY23" s="91">
        <v>8322</v>
      </c>
      <c r="AZ23" s="91">
        <v>8472</v>
      </c>
      <c r="BA23" s="92">
        <v>16794</v>
      </c>
      <c r="BB23" s="96">
        <v>1421</v>
      </c>
      <c r="BC23" s="96">
        <v>1311</v>
      </c>
      <c r="BD23" s="92">
        <v>2732</v>
      </c>
      <c r="BE23" s="89">
        <v>9743</v>
      </c>
      <c r="BF23" s="89">
        <v>9783</v>
      </c>
      <c r="BG23" s="89">
        <v>19526</v>
      </c>
      <c r="BH23" s="94">
        <v>78.547242824895193</v>
      </c>
      <c r="BI23" s="94">
        <v>82.099697885196377</v>
      </c>
      <c r="BJ23" s="94">
        <v>80.287828947368425</v>
      </c>
      <c r="BK23" s="96">
        <v>900</v>
      </c>
      <c r="BL23" s="96">
        <v>682</v>
      </c>
      <c r="BM23" s="92">
        <v>1582</v>
      </c>
      <c r="BN23" s="96">
        <v>588</v>
      </c>
      <c r="BO23" s="96">
        <v>468</v>
      </c>
      <c r="BP23" s="92">
        <v>1056</v>
      </c>
      <c r="BQ23" s="91">
        <v>49</v>
      </c>
      <c r="BR23" s="91">
        <v>32</v>
      </c>
      <c r="BS23" s="92">
        <v>81</v>
      </c>
      <c r="BT23" s="89">
        <v>637</v>
      </c>
      <c r="BU23" s="89">
        <v>500</v>
      </c>
      <c r="BV23" s="92">
        <v>1137</v>
      </c>
      <c r="BW23" s="94">
        <v>70.777777777777771</v>
      </c>
      <c r="BX23" s="94">
        <v>73.313782991202345</v>
      </c>
      <c r="BY23" s="94">
        <v>71.871049304677626</v>
      </c>
      <c r="BZ23" s="92">
        <v>13304</v>
      </c>
      <c r="CA23" s="92">
        <v>12598</v>
      </c>
      <c r="CB23" s="92">
        <v>25902</v>
      </c>
      <c r="CC23" s="92">
        <v>8910</v>
      </c>
      <c r="CD23" s="92">
        <v>8940</v>
      </c>
      <c r="CE23" s="92">
        <v>17850</v>
      </c>
      <c r="CF23" s="92">
        <v>1470</v>
      </c>
      <c r="CG23" s="92">
        <v>1343</v>
      </c>
      <c r="CH23" s="92">
        <v>2813</v>
      </c>
      <c r="CI23" s="89">
        <v>10380</v>
      </c>
      <c r="CJ23" s="89">
        <v>10283</v>
      </c>
      <c r="CK23" s="92">
        <v>20663</v>
      </c>
      <c r="CL23" s="94">
        <v>78.021647624774502</v>
      </c>
      <c r="CM23" s="94">
        <v>81.624067312271791</v>
      </c>
      <c r="CN23" s="94">
        <v>79.773762643811281</v>
      </c>
      <c r="CO23" s="91">
        <v>3089</v>
      </c>
      <c r="CP23" s="91">
        <v>2931</v>
      </c>
      <c r="CQ23" s="92">
        <v>6020</v>
      </c>
      <c r="CR23" s="91">
        <v>2110</v>
      </c>
      <c r="CS23" s="91">
        <v>2183</v>
      </c>
      <c r="CT23" s="92">
        <v>4293</v>
      </c>
      <c r="CU23" s="96">
        <v>309</v>
      </c>
      <c r="CV23" s="96">
        <v>284</v>
      </c>
      <c r="CW23" s="92">
        <v>593</v>
      </c>
      <c r="CX23" s="89">
        <v>2419</v>
      </c>
      <c r="CY23" s="89">
        <v>2467</v>
      </c>
      <c r="CZ23" s="92">
        <v>4886</v>
      </c>
      <c r="DA23" s="94">
        <v>78.310132729038529</v>
      </c>
      <c r="DB23" s="94">
        <v>84.169225520300245</v>
      </c>
      <c r="DC23" s="94">
        <v>81.16279069767441</v>
      </c>
      <c r="DD23" s="96">
        <v>221</v>
      </c>
      <c r="DE23" s="96">
        <v>160</v>
      </c>
      <c r="DF23" s="92">
        <v>381</v>
      </c>
      <c r="DG23" s="96">
        <v>126</v>
      </c>
      <c r="DH23" s="96">
        <v>113</v>
      </c>
      <c r="DI23" s="92">
        <v>239</v>
      </c>
      <c r="DJ23" s="96">
        <v>3</v>
      </c>
      <c r="DK23" s="96">
        <v>8</v>
      </c>
      <c r="DL23" s="96">
        <v>11</v>
      </c>
      <c r="DM23" s="89">
        <v>129</v>
      </c>
      <c r="DN23" s="89">
        <v>121</v>
      </c>
      <c r="DO23" s="92">
        <v>250</v>
      </c>
      <c r="DP23" s="94">
        <v>58.371040723981906</v>
      </c>
      <c r="DQ23" s="94">
        <v>75.625</v>
      </c>
      <c r="DR23" s="94">
        <v>65.616797900262469</v>
      </c>
      <c r="DS23" s="92">
        <v>3310</v>
      </c>
      <c r="DT23" s="92">
        <v>3091</v>
      </c>
      <c r="DU23" s="92">
        <v>6401</v>
      </c>
      <c r="DV23" s="92">
        <v>2236</v>
      </c>
      <c r="DW23" s="92">
        <v>2296</v>
      </c>
      <c r="DX23" s="92">
        <v>4532</v>
      </c>
      <c r="DY23" s="92">
        <v>312</v>
      </c>
      <c r="DZ23" s="92">
        <v>292</v>
      </c>
      <c r="EA23" s="92">
        <v>604</v>
      </c>
      <c r="EB23" s="89">
        <v>2548</v>
      </c>
      <c r="EC23" s="89">
        <v>2588</v>
      </c>
      <c r="ED23" s="92">
        <v>5136</v>
      </c>
      <c r="EE23" s="94">
        <v>76.978851963746223</v>
      </c>
      <c r="EF23" s="94">
        <v>83.726949207376251</v>
      </c>
      <c r="EG23" s="94">
        <v>80.237462896422429</v>
      </c>
      <c r="EH23" s="39">
        <v>44701</v>
      </c>
      <c r="EI23" s="39">
        <v>42919</v>
      </c>
      <c r="EJ23" s="39">
        <v>87620</v>
      </c>
      <c r="EK23" s="39">
        <v>2972</v>
      </c>
      <c r="EL23" s="39">
        <v>3408</v>
      </c>
      <c r="EM23" s="39">
        <v>6380</v>
      </c>
      <c r="EN23" s="39">
        <v>2558</v>
      </c>
      <c r="EO23" s="39">
        <v>3374</v>
      </c>
      <c r="EP23" s="39">
        <v>5932</v>
      </c>
      <c r="EQ23" s="94">
        <v>6.6486208362229036</v>
      </c>
      <c r="ER23" s="94">
        <v>7.94053915515273</v>
      </c>
      <c r="ES23" s="94">
        <v>7.2814425930152931</v>
      </c>
      <c r="ET23" s="95">
        <v>5.7224670589024855</v>
      </c>
      <c r="EU23" s="95">
        <v>7.8613201612339525</v>
      </c>
      <c r="EV23" s="95">
        <v>6.7701438027847516</v>
      </c>
      <c r="EW23" s="39">
        <v>10380</v>
      </c>
      <c r="EX23" s="39">
        <v>10283</v>
      </c>
      <c r="EY23" s="39">
        <v>20663</v>
      </c>
      <c r="EZ23" s="39">
        <v>479</v>
      </c>
      <c r="FA23" s="39">
        <v>587</v>
      </c>
      <c r="FB23" s="39">
        <v>1066</v>
      </c>
      <c r="FC23" s="39">
        <v>482</v>
      </c>
      <c r="FD23" s="39">
        <v>659</v>
      </c>
      <c r="FE23" s="39">
        <v>1141</v>
      </c>
      <c r="FF23" s="94">
        <v>4.6146435452793835</v>
      </c>
      <c r="FG23" s="94">
        <v>5.7084508411942041</v>
      </c>
      <c r="FH23" s="94">
        <v>5.1589798190001455</v>
      </c>
      <c r="FI23" s="95">
        <v>4.6435452793834298</v>
      </c>
      <c r="FJ23" s="95">
        <v>6.4086356121754351</v>
      </c>
      <c r="FK23" s="95">
        <v>5.5219474422881483</v>
      </c>
      <c r="FL23" s="39">
        <v>2548</v>
      </c>
      <c r="FM23" s="39">
        <v>2588</v>
      </c>
      <c r="FN23" s="39">
        <v>5136</v>
      </c>
      <c r="FO23" s="39">
        <v>144</v>
      </c>
      <c r="FP23" s="39">
        <v>158</v>
      </c>
      <c r="FQ23" s="39">
        <v>302</v>
      </c>
      <c r="FR23" s="39">
        <v>142</v>
      </c>
      <c r="FS23" s="39">
        <v>196</v>
      </c>
      <c r="FT23" s="39">
        <v>338</v>
      </c>
      <c r="FU23" s="94">
        <v>5.6514913657770798</v>
      </c>
      <c r="FV23" s="94">
        <v>6.1051004636785162</v>
      </c>
      <c r="FW23" s="94">
        <v>5.88006230529595</v>
      </c>
      <c r="FX23" s="95">
        <v>5.5729984301412872</v>
      </c>
      <c r="FY23" s="95">
        <v>7.5734157650695524</v>
      </c>
      <c r="FZ23" s="95">
        <v>6.5809968847352023</v>
      </c>
    </row>
    <row r="24" spans="1:182" ht="30.75" customHeight="1">
      <c r="A24" s="72">
        <v>15</v>
      </c>
      <c r="B24" s="191" t="s">
        <v>40</v>
      </c>
      <c r="C24" s="89">
        <v>56158</v>
      </c>
      <c r="D24" s="89">
        <v>47494</v>
      </c>
      <c r="E24" s="90">
        <v>103652</v>
      </c>
      <c r="F24" s="89">
        <v>28789</v>
      </c>
      <c r="G24" s="89">
        <v>26511</v>
      </c>
      <c r="H24" s="39">
        <v>55300</v>
      </c>
      <c r="I24" s="123"/>
      <c r="J24" s="123"/>
      <c r="K24" s="124"/>
      <c r="L24" s="89">
        <v>28789</v>
      </c>
      <c r="M24" s="89">
        <v>26511</v>
      </c>
      <c r="N24" s="89">
        <v>55300</v>
      </c>
      <c r="O24" s="93">
        <v>51.264290038819048</v>
      </c>
      <c r="P24" s="93">
        <v>55.819682486208791</v>
      </c>
      <c r="Q24" s="93">
        <v>53.351599583220775</v>
      </c>
      <c r="R24" s="91">
        <v>40665</v>
      </c>
      <c r="S24" s="91">
        <v>28538</v>
      </c>
      <c r="T24" s="39">
        <v>69203</v>
      </c>
      <c r="U24" s="91">
        <v>9803</v>
      </c>
      <c r="V24" s="91">
        <v>7348</v>
      </c>
      <c r="W24" s="39">
        <v>17151</v>
      </c>
      <c r="X24" s="91">
        <v>7351</v>
      </c>
      <c r="Y24" s="91">
        <v>4953</v>
      </c>
      <c r="Z24" s="92">
        <v>12304</v>
      </c>
      <c r="AA24" s="89">
        <v>17154</v>
      </c>
      <c r="AB24" s="89">
        <v>12301</v>
      </c>
      <c r="AC24" s="92">
        <v>29455</v>
      </c>
      <c r="AD24" s="94">
        <v>42.183696053116932</v>
      </c>
      <c r="AE24" s="94">
        <v>43.103931599971965</v>
      </c>
      <c r="AF24" s="94">
        <v>42.563183677008219</v>
      </c>
      <c r="AG24" s="92">
        <v>96823</v>
      </c>
      <c r="AH24" s="92">
        <v>76032</v>
      </c>
      <c r="AI24" s="92">
        <v>172855</v>
      </c>
      <c r="AJ24" s="92">
        <v>38592</v>
      </c>
      <c r="AK24" s="92">
        <v>33859</v>
      </c>
      <c r="AL24" s="92">
        <v>72451</v>
      </c>
      <c r="AM24" s="92">
        <v>7351</v>
      </c>
      <c r="AN24" s="92">
        <v>4953</v>
      </c>
      <c r="AO24" s="92">
        <v>12304</v>
      </c>
      <c r="AP24" s="89">
        <v>45943</v>
      </c>
      <c r="AQ24" s="89">
        <v>38812</v>
      </c>
      <c r="AR24" s="92">
        <v>84755</v>
      </c>
      <c r="AS24" s="94">
        <v>47.450502463257699</v>
      </c>
      <c r="AT24" s="94">
        <v>51.046927609427605</v>
      </c>
      <c r="AU24" s="94">
        <v>49.032426021810188</v>
      </c>
      <c r="AV24" s="91">
        <v>2774</v>
      </c>
      <c r="AW24" s="91">
        <v>2614</v>
      </c>
      <c r="AX24" s="92">
        <v>5388</v>
      </c>
      <c r="AY24" s="91">
        <v>1117</v>
      </c>
      <c r="AZ24" s="91">
        <v>1343</v>
      </c>
      <c r="BA24" s="92">
        <v>2460</v>
      </c>
      <c r="BB24" s="123"/>
      <c r="BC24" s="123"/>
      <c r="BD24" s="122">
        <v>0</v>
      </c>
      <c r="BE24" s="89">
        <v>1117</v>
      </c>
      <c r="BF24" s="89">
        <v>1343</v>
      </c>
      <c r="BG24" s="89">
        <v>2460</v>
      </c>
      <c r="BH24" s="94">
        <v>40.266762797404468</v>
      </c>
      <c r="BI24" s="94">
        <v>51.377199693955625</v>
      </c>
      <c r="BJ24" s="94">
        <v>45.657015590200444</v>
      </c>
      <c r="BK24" s="91">
        <v>1078</v>
      </c>
      <c r="BL24" s="91">
        <v>728</v>
      </c>
      <c r="BM24" s="92">
        <v>1806</v>
      </c>
      <c r="BN24" s="91">
        <v>257</v>
      </c>
      <c r="BO24" s="91">
        <v>177</v>
      </c>
      <c r="BP24" s="92">
        <v>434</v>
      </c>
      <c r="BQ24" s="91">
        <v>302</v>
      </c>
      <c r="BR24" s="91">
        <v>212</v>
      </c>
      <c r="BS24" s="92">
        <v>514</v>
      </c>
      <c r="BT24" s="89">
        <v>559</v>
      </c>
      <c r="BU24" s="89">
        <v>389</v>
      </c>
      <c r="BV24" s="92">
        <v>948</v>
      </c>
      <c r="BW24" s="94">
        <v>51.855287569573285</v>
      </c>
      <c r="BX24" s="94">
        <v>53.434065934065934</v>
      </c>
      <c r="BY24" s="94">
        <v>52.49169435215947</v>
      </c>
      <c r="BZ24" s="92">
        <v>3852</v>
      </c>
      <c r="CA24" s="92">
        <v>3342</v>
      </c>
      <c r="CB24" s="92">
        <v>7194</v>
      </c>
      <c r="CC24" s="92">
        <v>1374</v>
      </c>
      <c r="CD24" s="92">
        <v>1520</v>
      </c>
      <c r="CE24" s="92">
        <v>2894</v>
      </c>
      <c r="CF24" s="92">
        <v>302</v>
      </c>
      <c r="CG24" s="92">
        <v>212</v>
      </c>
      <c r="CH24" s="92">
        <v>514</v>
      </c>
      <c r="CI24" s="89">
        <v>1676</v>
      </c>
      <c r="CJ24" s="89">
        <v>1732</v>
      </c>
      <c r="CK24" s="92">
        <v>3408</v>
      </c>
      <c r="CL24" s="94">
        <v>43.509865005192104</v>
      </c>
      <c r="CM24" s="94">
        <v>51.825254338719326</v>
      </c>
      <c r="CN24" s="94">
        <v>47.372810675562974</v>
      </c>
      <c r="CO24" s="91">
        <v>3197</v>
      </c>
      <c r="CP24" s="91">
        <v>2026</v>
      </c>
      <c r="CQ24" s="92">
        <v>5223</v>
      </c>
      <c r="CR24" s="91">
        <v>1322</v>
      </c>
      <c r="CS24" s="91">
        <v>1001</v>
      </c>
      <c r="CT24" s="92">
        <v>2323</v>
      </c>
      <c r="CU24" s="123"/>
      <c r="CV24" s="123"/>
      <c r="CW24" s="122">
        <v>0</v>
      </c>
      <c r="CX24" s="89">
        <v>1322</v>
      </c>
      <c r="CY24" s="89">
        <v>1001</v>
      </c>
      <c r="CZ24" s="92">
        <v>2323</v>
      </c>
      <c r="DA24" s="94">
        <v>41.351266812636844</v>
      </c>
      <c r="DB24" s="94">
        <v>49.407699901283323</v>
      </c>
      <c r="DC24" s="94">
        <v>44.476354585487265</v>
      </c>
      <c r="DD24" s="91">
        <v>1781</v>
      </c>
      <c r="DE24" s="91">
        <v>957</v>
      </c>
      <c r="DF24" s="92">
        <v>2738</v>
      </c>
      <c r="DG24" s="91">
        <v>430</v>
      </c>
      <c r="DH24" s="91">
        <v>208</v>
      </c>
      <c r="DI24" s="92">
        <v>638</v>
      </c>
      <c r="DJ24" s="91">
        <v>384</v>
      </c>
      <c r="DK24" s="91">
        <v>249</v>
      </c>
      <c r="DL24" s="96">
        <v>633</v>
      </c>
      <c r="DM24" s="89">
        <v>814</v>
      </c>
      <c r="DN24" s="89">
        <v>457</v>
      </c>
      <c r="DO24" s="92">
        <v>1271</v>
      </c>
      <c r="DP24" s="94">
        <v>45.704660303200448</v>
      </c>
      <c r="DQ24" s="94">
        <v>47.753396029258099</v>
      </c>
      <c r="DR24" s="94">
        <v>46.420745069393718</v>
      </c>
      <c r="DS24" s="92">
        <v>4978</v>
      </c>
      <c r="DT24" s="92">
        <v>2983</v>
      </c>
      <c r="DU24" s="92">
        <v>7961</v>
      </c>
      <c r="DV24" s="92">
        <v>1752</v>
      </c>
      <c r="DW24" s="92">
        <v>1209</v>
      </c>
      <c r="DX24" s="92">
        <v>2961</v>
      </c>
      <c r="DY24" s="92">
        <v>384</v>
      </c>
      <c r="DZ24" s="92">
        <v>249</v>
      </c>
      <c r="EA24" s="92">
        <v>633</v>
      </c>
      <c r="EB24" s="89">
        <v>2136</v>
      </c>
      <c r="EC24" s="89">
        <v>1458</v>
      </c>
      <c r="ED24" s="92">
        <v>3594</v>
      </c>
      <c r="EE24" s="94">
        <v>42.908798714343114</v>
      </c>
      <c r="EF24" s="94">
        <v>48.876969493798192</v>
      </c>
      <c r="EG24" s="94">
        <v>45.145082276095962</v>
      </c>
      <c r="EH24" s="39">
        <v>45943</v>
      </c>
      <c r="EI24" s="39">
        <v>38812</v>
      </c>
      <c r="EJ24" s="39">
        <v>84755</v>
      </c>
      <c r="EK24" s="39">
        <v>6036</v>
      </c>
      <c r="EL24" s="39">
        <v>5698</v>
      </c>
      <c r="EM24" s="39">
        <v>11734</v>
      </c>
      <c r="EN24" s="39">
        <v>14600</v>
      </c>
      <c r="EO24" s="39">
        <v>11973</v>
      </c>
      <c r="EP24" s="39">
        <v>26573</v>
      </c>
      <c r="EQ24" s="94">
        <v>13.138018849443876</v>
      </c>
      <c r="ER24" s="94">
        <v>14.681026486653613</v>
      </c>
      <c r="ES24" s="94">
        <v>13.844610937407824</v>
      </c>
      <c r="ET24" s="95">
        <v>31.778508151405003</v>
      </c>
      <c r="EU24" s="95">
        <v>30.848706585592083</v>
      </c>
      <c r="EV24" s="95">
        <v>31.352722553241698</v>
      </c>
      <c r="EW24" s="39">
        <v>1676</v>
      </c>
      <c r="EX24" s="39">
        <v>1732</v>
      </c>
      <c r="EY24" s="39">
        <v>3408</v>
      </c>
      <c r="EZ24" s="39">
        <v>158</v>
      </c>
      <c r="FA24" s="39">
        <v>187</v>
      </c>
      <c r="FB24" s="39">
        <v>345</v>
      </c>
      <c r="FC24" s="39">
        <v>494</v>
      </c>
      <c r="FD24" s="39">
        <v>524</v>
      </c>
      <c r="FE24" s="39">
        <v>1018</v>
      </c>
      <c r="FF24" s="94">
        <v>9.4272076372315023</v>
      </c>
      <c r="FG24" s="94">
        <v>10.796766743648961</v>
      </c>
      <c r="FH24" s="94">
        <v>10.123239436619718</v>
      </c>
      <c r="FI24" s="95">
        <v>29.474940334128874</v>
      </c>
      <c r="FJ24" s="95">
        <v>30.254041570438797</v>
      </c>
      <c r="FK24" s="95">
        <v>29.870892018779344</v>
      </c>
      <c r="FL24" s="39">
        <v>2136</v>
      </c>
      <c r="FM24" s="39">
        <v>1458</v>
      </c>
      <c r="FN24" s="39">
        <v>3594</v>
      </c>
      <c r="FO24" s="39">
        <v>135</v>
      </c>
      <c r="FP24" s="39">
        <v>81</v>
      </c>
      <c r="FQ24" s="39">
        <v>216</v>
      </c>
      <c r="FR24" s="39">
        <v>565</v>
      </c>
      <c r="FS24" s="39">
        <v>371</v>
      </c>
      <c r="FT24" s="39">
        <v>936</v>
      </c>
      <c r="FU24" s="94">
        <v>6.320224719101124</v>
      </c>
      <c r="FV24" s="94">
        <v>5.5555555555555554</v>
      </c>
      <c r="FW24" s="94">
        <v>6.010016694490818</v>
      </c>
      <c r="FX24" s="95">
        <v>26.45131086142322</v>
      </c>
      <c r="FY24" s="95">
        <v>25.445816186556929</v>
      </c>
      <c r="FZ24" s="95">
        <v>26.043405676126881</v>
      </c>
    </row>
    <row r="25" spans="1:182" ht="27.75" customHeight="1">
      <c r="A25" s="72">
        <v>16</v>
      </c>
      <c r="B25" s="191" t="s">
        <v>41</v>
      </c>
      <c r="C25" s="103">
        <v>131139</v>
      </c>
      <c r="D25" s="91">
        <v>112049</v>
      </c>
      <c r="E25" s="90">
        <v>243188</v>
      </c>
      <c r="F25" s="104">
        <v>99008</v>
      </c>
      <c r="G25" s="91">
        <v>94262</v>
      </c>
      <c r="H25" s="39">
        <v>193270</v>
      </c>
      <c r="I25" s="96">
        <v>6886</v>
      </c>
      <c r="J25" s="96">
        <v>5565</v>
      </c>
      <c r="K25" s="98">
        <v>12451</v>
      </c>
      <c r="L25" s="89">
        <v>105894</v>
      </c>
      <c r="M25" s="89">
        <v>99827</v>
      </c>
      <c r="N25" s="89">
        <v>205721</v>
      </c>
      <c r="O25" s="93">
        <v>80.749433806876667</v>
      </c>
      <c r="P25" s="93">
        <v>89.092272130942717</v>
      </c>
      <c r="Q25" s="93">
        <v>84.593400990180427</v>
      </c>
      <c r="R25" s="96">
        <v>34826</v>
      </c>
      <c r="S25" s="96">
        <v>17637</v>
      </c>
      <c r="T25" s="39">
        <v>52463</v>
      </c>
      <c r="U25" s="96">
        <v>22063</v>
      </c>
      <c r="V25" s="96">
        <v>12160</v>
      </c>
      <c r="W25" s="39">
        <v>34223</v>
      </c>
      <c r="X25" s="96">
        <v>3469</v>
      </c>
      <c r="Y25" s="96">
        <v>1774</v>
      </c>
      <c r="Z25" s="92">
        <v>5243</v>
      </c>
      <c r="AA25" s="89">
        <v>25532</v>
      </c>
      <c r="AB25" s="89">
        <v>13934</v>
      </c>
      <c r="AC25" s="92">
        <v>39466</v>
      </c>
      <c r="AD25" s="94">
        <v>73.313041980129796</v>
      </c>
      <c r="AE25" s="94">
        <v>79.004365821851792</v>
      </c>
      <c r="AF25" s="94">
        <v>75.226349999046946</v>
      </c>
      <c r="AG25" s="92">
        <v>165965</v>
      </c>
      <c r="AH25" s="92">
        <v>129686</v>
      </c>
      <c r="AI25" s="92">
        <v>295651</v>
      </c>
      <c r="AJ25" s="92">
        <v>121071</v>
      </c>
      <c r="AK25" s="92">
        <v>106422</v>
      </c>
      <c r="AL25" s="92">
        <v>227493</v>
      </c>
      <c r="AM25" s="92">
        <v>10355</v>
      </c>
      <c r="AN25" s="92">
        <v>7339</v>
      </c>
      <c r="AO25" s="92">
        <v>17694</v>
      </c>
      <c r="AP25" s="89">
        <v>131426</v>
      </c>
      <c r="AQ25" s="89">
        <v>113761</v>
      </c>
      <c r="AR25" s="92">
        <v>245187</v>
      </c>
      <c r="AS25" s="94">
        <v>79.188985629500195</v>
      </c>
      <c r="AT25" s="94">
        <v>87.720339897907252</v>
      </c>
      <c r="AU25" s="94">
        <v>82.931226344575194</v>
      </c>
      <c r="AV25" s="98">
        <v>15124</v>
      </c>
      <c r="AW25" s="98">
        <v>10253</v>
      </c>
      <c r="AX25" s="92">
        <v>25377</v>
      </c>
      <c r="AY25" s="92">
        <v>11111</v>
      </c>
      <c r="AZ25" s="92">
        <v>8204</v>
      </c>
      <c r="BA25" s="92">
        <v>19315</v>
      </c>
      <c r="BB25" s="92">
        <v>799</v>
      </c>
      <c r="BC25" s="92">
        <v>600</v>
      </c>
      <c r="BD25" s="92">
        <v>1399</v>
      </c>
      <c r="BE25" s="89">
        <v>11910</v>
      </c>
      <c r="BF25" s="89">
        <v>8804</v>
      </c>
      <c r="BG25" s="89">
        <v>20714</v>
      </c>
      <c r="BH25" s="94">
        <v>78.749008198889186</v>
      </c>
      <c r="BI25" s="94">
        <v>85.86755096069443</v>
      </c>
      <c r="BJ25" s="94">
        <v>81.62509358868266</v>
      </c>
      <c r="BK25" s="91">
        <v>4385</v>
      </c>
      <c r="BL25" s="91">
        <v>1888</v>
      </c>
      <c r="BM25" s="92">
        <v>6273</v>
      </c>
      <c r="BN25" s="91">
        <v>2719</v>
      </c>
      <c r="BO25" s="91">
        <v>1256</v>
      </c>
      <c r="BP25" s="92">
        <v>3975</v>
      </c>
      <c r="BQ25" s="96">
        <v>458</v>
      </c>
      <c r="BR25" s="96">
        <v>187</v>
      </c>
      <c r="BS25" s="92">
        <v>645</v>
      </c>
      <c r="BT25" s="89">
        <v>3177</v>
      </c>
      <c r="BU25" s="89">
        <v>1443</v>
      </c>
      <c r="BV25" s="92">
        <v>4620</v>
      </c>
      <c r="BW25" s="94">
        <v>72.451539338654499</v>
      </c>
      <c r="BX25" s="94">
        <v>76.430084745762713</v>
      </c>
      <c r="BY25" s="94">
        <v>73.648971783835478</v>
      </c>
      <c r="BZ25" s="92">
        <v>19509</v>
      </c>
      <c r="CA25" s="92">
        <v>12141</v>
      </c>
      <c r="CB25" s="92">
        <v>31650</v>
      </c>
      <c r="CC25" s="92">
        <v>13830</v>
      </c>
      <c r="CD25" s="92">
        <v>9460</v>
      </c>
      <c r="CE25" s="92">
        <v>23290</v>
      </c>
      <c r="CF25" s="92">
        <v>1257</v>
      </c>
      <c r="CG25" s="92">
        <v>787</v>
      </c>
      <c r="CH25" s="92">
        <v>2044</v>
      </c>
      <c r="CI25" s="89">
        <v>15087</v>
      </c>
      <c r="CJ25" s="89">
        <v>10247</v>
      </c>
      <c r="CK25" s="92">
        <v>25334</v>
      </c>
      <c r="CL25" s="94">
        <v>77.33353836690759</v>
      </c>
      <c r="CM25" s="94">
        <v>84.399967053784692</v>
      </c>
      <c r="CN25" s="94">
        <v>80.044233807266991</v>
      </c>
      <c r="CO25" s="92">
        <v>28001</v>
      </c>
      <c r="CP25" s="92">
        <v>26454</v>
      </c>
      <c r="CQ25" s="92">
        <v>54455</v>
      </c>
      <c r="CR25" s="92">
        <v>20305</v>
      </c>
      <c r="CS25" s="92">
        <v>21843</v>
      </c>
      <c r="CT25" s="92">
        <v>42148</v>
      </c>
      <c r="CU25" s="92">
        <v>873</v>
      </c>
      <c r="CV25" s="92">
        <v>907</v>
      </c>
      <c r="CW25" s="92">
        <v>1780</v>
      </c>
      <c r="CX25" s="89">
        <v>21178</v>
      </c>
      <c r="CY25" s="89">
        <v>22750</v>
      </c>
      <c r="CZ25" s="92">
        <v>43928</v>
      </c>
      <c r="DA25" s="94">
        <v>75.633013106674767</v>
      </c>
      <c r="DB25" s="94">
        <v>85.99833673546533</v>
      </c>
      <c r="DC25" s="94">
        <v>80.668441832705909</v>
      </c>
      <c r="DD25" s="91">
        <v>9045</v>
      </c>
      <c r="DE25" s="91">
        <v>5717</v>
      </c>
      <c r="DF25" s="92">
        <v>14762</v>
      </c>
      <c r="DG25" s="91">
        <v>5269</v>
      </c>
      <c r="DH25" s="91">
        <v>3681</v>
      </c>
      <c r="DI25" s="92">
        <v>8950</v>
      </c>
      <c r="DJ25" s="96">
        <v>787</v>
      </c>
      <c r="DK25" s="96">
        <v>572</v>
      </c>
      <c r="DL25" s="96">
        <v>1359</v>
      </c>
      <c r="DM25" s="89">
        <v>6056</v>
      </c>
      <c r="DN25" s="89">
        <v>4253</v>
      </c>
      <c r="DO25" s="92">
        <v>10309</v>
      </c>
      <c r="DP25" s="94">
        <v>66.954118297401877</v>
      </c>
      <c r="DQ25" s="94">
        <v>74.392163722231942</v>
      </c>
      <c r="DR25" s="94">
        <v>69.834710743801651</v>
      </c>
      <c r="DS25" s="92">
        <v>37046</v>
      </c>
      <c r="DT25" s="92">
        <v>32171</v>
      </c>
      <c r="DU25" s="92">
        <v>69217</v>
      </c>
      <c r="DV25" s="92">
        <v>25574</v>
      </c>
      <c r="DW25" s="92">
        <v>25524</v>
      </c>
      <c r="DX25" s="92">
        <v>51098</v>
      </c>
      <c r="DY25" s="92">
        <v>1660</v>
      </c>
      <c r="DZ25" s="92">
        <v>1479</v>
      </c>
      <c r="EA25" s="92">
        <v>3139</v>
      </c>
      <c r="EB25" s="89">
        <v>27234</v>
      </c>
      <c r="EC25" s="89">
        <v>27003</v>
      </c>
      <c r="ED25" s="92">
        <v>54237</v>
      </c>
      <c r="EE25" s="94">
        <v>73.51400960967446</v>
      </c>
      <c r="EF25" s="94">
        <v>83.935842839824687</v>
      </c>
      <c r="EG25" s="94">
        <v>78.357917852550671</v>
      </c>
      <c r="EH25" s="39">
        <v>131426</v>
      </c>
      <c r="EI25" s="39">
        <v>113761</v>
      </c>
      <c r="EJ25" s="39">
        <v>245187</v>
      </c>
      <c r="EK25" s="116"/>
      <c r="EL25" s="116"/>
      <c r="EM25" s="39">
        <v>517</v>
      </c>
      <c r="EN25" s="116"/>
      <c r="EO25" s="116"/>
      <c r="EP25" s="39">
        <v>29578</v>
      </c>
      <c r="EQ25" s="121">
        <v>0</v>
      </c>
      <c r="ER25" s="121">
        <v>0</v>
      </c>
      <c r="ES25" s="94">
        <v>0.21085946644805803</v>
      </c>
      <c r="ET25" s="117">
        <v>0</v>
      </c>
      <c r="EU25" s="117">
        <v>0</v>
      </c>
      <c r="EV25" s="95">
        <v>12.063445451838801</v>
      </c>
      <c r="EW25" s="39">
        <v>15087</v>
      </c>
      <c r="EX25" s="39">
        <v>10247</v>
      </c>
      <c r="EY25" s="39">
        <v>25334</v>
      </c>
      <c r="EZ25" s="116"/>
      <c r="FA25" s="116"/>
      <c r="FB25" s="39">
        <v>21</v>
      </c>
      <c r="FC25" s="116"/>
      <c r="FD25" s="116"/>
      <c r="FE25" s="39">
        <v>1986</v>
      </c>
      <c r="FF25" s="121">
        <v>0</v>
      </c>
      <c r="FG25" s="121">
        <v>0</v>
      </c>
      <c r="FH25" s="94">
        <v>8.2892555459066861E-2</v>
      </c>
      <c r="FI25" s="117">
        <v>0</v>
      </c>
      <c r="FJ25" s="117">
        <v>0</v>
      </c>
      <c r="FK25" s="95">
        <v>7.8392673877003238</v>
      </c>
      <c r="FL25" s="39">
        <v>27234</v>
      </c>
      <c r="FM25" s="39">
        <v>27003</v>
      </c>
      <c r="FN25" s="39">
        <v>54237</v>
      </c>
      <c r="FO25" s="116"/>
      <c r="FP25" s="116"/>
      <c r="FQ25" s="39">
        <v>33</v>
      </c>
      <c r="FR25" s="116"/>
      <c r="FS25" s="116"/>
      <c r="FT25" s="39">
        <v>5012</v>
      </c>
      <c r="FU25" s="121">
        <v>0</v>
      </c>
      <c r="FV25" s="121">
        <v>0</v>
      </c>
      <c r="FW25" s="94">
        <v>6.0844073234139054E-2</v>
      </c>
      <c r="FX25" s="117">
        <v>0</v>
      </c>
      <c r="FY25" s="117">
        <v>0</v>
      </c>
      <c r="FZ25" s="95">
        <v>9.2409240924092408</v>
      </c>
    </row>
    <row r="26" spans="1:182" ht="27.75" customHeight="1">
      <c r="A26" s="72">
        <v>17</v>
      </c>
      <c r="B26" s="191" t="s">
        <v>42</v>
      </c>
      <c r="C26" s="89">
        <v>290605</v>
      </c>
      <c r="D26" s="89">
        <v>287112</v>
      </c>
      <c r="E26" s="90">
        <v>577717</v>
      </c>
      <c r="F26" s="89">
        <v>165137</v>
      </c>
      <c r="G26" s="89">
        <v>195632</v>
      </c>
      <c r="H26" s="39">
        <v>360769</v>
      </c>
      <c r="I26" s="91">
        <v>36018</v>
      </c>
      <c r="J26" s="91">
        <v>31345</v>
      </c>
      <c r="K26" s="98">
        <v>67363</v>
      </c>
      <c r="L26" s="89">
        <v>201155</v>
      </c>
      <c r="M26" s="89">
        <v>226977</v>
      </c>
      <c r="N26" s="89">
        <v>428132</v>
      </c>
      <c r="O26" s="93">
        <v>69.219387140620427</v>
      </c>
      <c r="P26" s="93">
        <v>79.055211903368715</v>
      </c>
      <c r="Q26" s="93">
        <v>74.107564776525521</v>
      </c>
      <c r="R26" s="89">
        <v>24421</v>
      </c>
      <c r="S26" s="89">
        <v>11565</v>
      </c>
      <c r="T26" s="39">
        <v>35986</v>
      </c>
      <c r="U26" s="89">
        <v>6643</v>
      </c>
      <c r="V26" s="89">
        <v>4091</v>
      </c>
      <c r="W26" s="39">
        <v>10734</v>
      </c>
      <c r="X26" s="125"/>
      <c r="Y26" s="125"/>
      <c r="Z26" s="122">
        <v>0</v>
      </c>
      <c r="AA26" s="89">
        <v>6643</v>
      </c>
      <c r="AB26" s="89">
        <v>4091</v>
      </c>
      <c r="AC26" s="92">
        <v>10734</v>
      </c>
      <c r="AD26" s="94">
        <v>27.201998280168709</v>
      </c>
      <c r="AE26" s="94">
        <v>35.37397319498487</v>
      </c>
      <c r="AF26" s="94">
        <v>29.828266548102039</v>
      </c>
      <c r="AG26" s="92">
        <v>315026</v>
      </c>
      <c r="AH26" s="92">
        <v>298677</v>
      </c>
      <c r="AI26" s="92">
        <v>613703</v>
      </c>
      <c r="AJ26" s="92">
        <v>171780</v>
      </c>
      <c r="AK26" s="92">
        <v>199723</v>
      </c>
      <c r="AL26" s="92">
        <v>371503</v>
      </c>
      <c r="AM26" s="92">
        <v>36018</v>
      </c>
      <c r="AN26" s="92">
        <v>31345</v>
      </c>
      <c r="AO26" s="92">
        <v>67363</v>
      </c>
      <c r="AP26" s="89">
        <v>207798</v>
      </c>
      <c r="AQ26" s="89">
        <v>231068</v>
      </c>
      <c r="AR26" s="92">
        <v>438866</v>
      </c>
      <c r="AS26" s="94">
        <v>65.962174550672003</v>
      </c>
      <c r="AT26" s="94">
        <v>77.363841206386823</v>
      </c>
      <c r="AU26" s="94">
        <v>71.511138123815584</v>
      </c>
      <c r="AV26" s="91">
        <v>52958</v>
      </c>
      <c r="AW26" s="91">
        <v>47405</v>
      </c>
      <c r="AX26" s="92">
        <v>100363</v>
      </c>
      <c r="AY26" s="91">
        <v>24750</v>
      </c>
      <c r="AZ26" s="91">
        <v>26741</v>
      </c>
      <c r="BA26" s="92">
        <v>51491</v>
      </c>
      <c r="BB26" s="91">
        <v>7248</v>
      </c>
      <c r="BC26" s="91">
        <v>6415</v>
      </c>
      <c r="BD26" s="92">
        <v>13663</v>
      </c>
      <c r="BE26" s="89">
        <v>31998</v>
      </c>
      <c r="BF26" s="89">
        <v>33156</v>
      </c>
      <c r="BG26" s="89">
        <v>65154</v>
      </c>
      <c r="BH26" s="94">
        <v>60.421466067449678</v>
      </c>
      <c r="BI26" s="94">
        <v>69.941989241641181</v>
      </c>
      <c r="BJ26" s="94">
        <v>64.918346402558711</v>
      </c>
      <c r="BK26" s="91">
        <v>4639</v>
      </c>
      <c r="BL26" s="91">
        <v>2219</v>
      </c>
      <c r="BM26" s="92">
        <v>6858</v>
      </c>
      <c r="BN26" s="91">
        <v>999</v>
      </c>
      <c r="BO26" s="91">
        <v>589</v>
      </c>
      <c r="BP26" s="92">
        <v>1588</v>
      </c>
      <c r="BQ26" s="125"/>
      <c r="BR26" s="125"/>
      <c r="BS26" s="122">
        <v>0</v>
      </c>
      <c r="BT26" s="89">
        <v>999</v>
      </c>
      <c r="BU26" s="89">
        <v>589</v>
      </c>
      <c r="BV26" s="92">
        <v>1588</v>
      </c>
      <c r="BW26" s="94">
        <v>21.534813537400304</v>
      </c>
      <c r="BX26" s="94">
        <v>26.543488057683639</v>
      </c>
      <c r="BY26" s="94">
        <v>23.155438903470397</v>
      </c>
      <c r="BZ26" s="92">
        <v>57597</v>
      </c>
      <c r="CA26" s="92">
        <v>49624</v>
      </c>
      <c r="CB26" s="92">
        <v>107221</v>
      </c>
      <c r="CC26" s="92">
        <v>25749</v>
      </c>
      <c r="CD26" s="92">
        <v>27330</v>
      </c>
      <c r="CE26" s="92">
        <v>53079</v>
      </c>
      <c r="CF26" s="92">
        <v>7248</v>
      </c>
      <c r="CG26" s="92">
        <v>6415</v>
      </c>
      <c r="CH26" s="92">
        <v>13663</v>
      </c>
      <c r="CI26" s="89">
        <v>32997</v>
      </c>
      <c r="CJ26" s="89">
        <v>33745</v>
      </c>
      <c r="CK26" s="92">
        <v>66742</v>
      </c>
      <c r="CL26" s="94">
        <v>57.289442158445745</v>
      </c>
      <c r="CM26" s="94">
        <v>68.001370304691278</v>
      </c>
      <c r="CN26" s="94">
        <v>62.24713442329395</v>
      </c>
      <c r="CO26" s="91">
        <v>17767</v>
      </c>
      <c r="CP26" s="91">
        <v>15145</v>
      </c>
      <c r="CQ26" s="92">
        <v>32912</v>
      </c>
      <c r="CR26" s="91">
        <v>8702</v>
      </c>
      <c r="CS26" s="91">
        <v>9150</v>
      </c>
      <c r="CT26" s="92">
        <v>17852</v>
      </c>
      <c r="CU26" s="91">
        <v>2441</v>
      </c>
      <c r="CV26" s="91">
        <v>1869</v>
      </c>
      <c r="CW26" s="92">
        <v>4310</v>
      </c>
      <c r="CX26" s="89">
        <v>11143</v>
      </c>
      <c r="CY26" s="89">
        <v>11019</v>
      </c>
      <c r="CZ26" s="92">
        <v>22162</v>
      </c>
      <c r="DA26" s="94">
        <v>62.717397422187204</v>
      </c>
      <c r="DB26" s="94">
        <v>72.756685374711125</v>
      </c>
      <c r="DC26" s="94">
        <v>67.337141468157512</v>
      </c>
      <c r="DD26" s="91">
        <v>1518</v>
      </c>
      <c r="DE26" s="91">
        <v>666</v>
      </c>
      <c r="DF26" s="92">
        <v>2184</v>
      </c>
      <c r="DG26" s="91">
        <v>358</v>
      </c>
      <c r="DH26" s="91">
        <v>204</v>
      </c>
      <c r="DI26" s="92">
        <v>562</v>
      </c>
      <c r="DJ26" s="125"/>
      <c r="DK26" s="125"/>
      <c r="DL26" s="123">
        <v>0</v>
      </c>
      <c r="DM26" s="89">
        <v>358</v>
      </c>
      <c r="DN26" s="89">
        <v>204</v>
      </c>
      <c r="DO26" s="92">
        <v>562</v>
      </c>
      <c r="DP26" s="94">
        <v>23.583662714097496</v>
      </c>
      <c r="DQ26" s="94">
        <v>30.630630630630627</v>
      </c>
      <c r="DR26" s="94">
        <v>25.73260073260073</v>
      </c>
      <c r="DS26" s="92">
        <v>19285</v>
      </c>
      <c r="DT26" s="92">
        <v>15811</v>
      </c>
      <c r="DU26" s="92">
        <v>35096</v>
      </c>
      <c r="DV26" s="92">
        <v>9060</v>
      </c>
      <c r="DW26" s="92">
        <v>9354</v>
      </c>
      <c r="DX26" s="92">
        <v>18414</v>
      </c>
      <c r="DY26" s="92">
        <v>2441</v>
      </c>
      <c r="DZ26" s="92">
        <v>1869</v>
      </c>
      <c r="EA26" s="92">
        <v>4310</v>
      </c>
      <c r="EB26" s="89">
        <v>11501</v>
      </c>
      <c r="EC26" s="89">
        <v>11223</v>
      </c>
      <c r="ED26" s="92">
        <v>22724</v>
      </c>
      <c r="EE26" s="94">
        <v>59.637023593466424</v>
      </c>
      <c r="EF26" s="94">
        <v>70.982227563088983</v>
      </c>
      <c r="EG26" s="94">
        <v>64.748119443811262</v>
      </c>
      <c r="EH26" s="39">
        <v>207798</v>
      </c>
      <c r="EI26" s="39">
        <v>231068</v>
      </c>
      <c r="EJ26" s="39">
        <v>438866</v>
      </c>
      <c r="EK26" s="39">
        <v>40449</v>
      </c>
      <c r="EL26" s="39">
        <v>56931</v>
      </c>
      <c r="EM26" s="39">
        <v>97380</v>
      </c>
      <c r="EN26" s="39">
        <v>54882</v>
      </c>
      <c r="EO26" s="39">
        <v>72338</v>
      </c>
      <c r="EP26" s="39">
        <v>127220</v>
      </c>
      <c r="EQ26" s="94">
        <v>19.465538648110183</v>
      </c>
      <c r="ER26" s="94">
        <v>24.638201741478699</v>
      </c>
      <c r="ES26" s="94">
        <v>22.189005300023243</v>
      </c>
      <c r="ET26" s="95">
        <v>26.411226287067247</v>
      </c>
      <c r="EU26" s="95">
        <v>31.305935914968757</v>
      </c>
      <c r="EV26" s="95">
        <v>28.988347240387728</v>
      </c>
      <c r="EW26" s="39">
        <v>32997</v>
      </c>
      <c r="EX26" s="39">
        <v>33745</v>
      </c>
      <c r="EY26" s="39">
        <v>66742</v>
      </c>
      <c r="EZ26" s="39">
        <v>3623</v>
      </c>
      <c r="FA26" s="39">
        <v>4277</v>
      </c>
      <c r="FB26" s="39">
        <v>7900</v>
      </c>
      <c r="FC26" s="39">
        <v>7594</v>
      </c>
      <c r="FD26" s="39">
        <v>9532</v>
      </c>
      <c r="FE26" s="39">
        <v>17126</v>
      </c>
      <c r="FF26" s="94">
        <v>10.979786041155256</v>
      </c>
      <c r="FG26" s="94">
        <v>12.674470291895096</v>
      </c>
      <c r="FH26" s="94">
        <v>11.83662461418597</v>
      </c>
      <c r="FI26" s="95">
        <v>23.014213413340606</v>
      </c>
      <c r="FJ26" s="95">
        <v>28.247147725588977</v>
      </c>
      <c r="FK26" s="95">
        <v>25.660004195259358</v>
      </c>
      <c r="FL26" s="39">
        <v>11501</v>
      </c>
      <c r="FM26" s="39">
        <v>11223</v>
      </c>
      <c r="FN26" s="39">
        <v>22724</v>
      </c>
      <c r="FO26" s="39">
        <v>1383</v>
      </c>
      <c r="FP26" s="39">
        <v>1633</v>
      </c>
      <c r="FQ26" s="39">
        <v>3016</v>
      </c>
      <c r="FR26" s="39">
        <v>2811</v>
      </c>
      <c r="FS26" s="39">
        <v>3405</v>
      </c>
      <c r="FT26" s="39">
        <v>6216</v>
      </c>
      <c r="FU26" s="94">
        <v>12.025041300756456</v>
      </c>
      <c r="FV26" s="94">
        <v>14.550476699634679</v>
      </c>
      <c r="FW26" s="94">
        <v>13.272311212814644</v>
      </c>
      <c r="FX26" s="95">
        <v>24.441352925832536</v>
      </c>
      <c r="FY26" s="95">
        <v>30.339481422079658</v>
      </c>
      <c r="FZ26" s="95">
        <v>27.354339024819573</v>
      </c>
    </row>
    <row r="27" spans="1:182" ht="30" customHeight="1">
      <c r="A27" s="72">
        <v>18</v>
      </c>
      <c r="B27" s="191" t="s">
        <v>77</v>
      </c>
      <c r="C27" s="89">
        <v>162320</v>
      </c>
      <c r="D27" s="89">
        <v>180009</v>
      </c>
      <c r="E27" s="90">
        <v>342329</v>
      </c>
      <c r="F27" s="89">
        <v>118147</v>
      </c>
      <c r="G27" s="89">
        <v>154420</v>
      </c>
      <c r="H27" s="39">
        <v>272567</v>
      </c>
      <c r="I27" s="91">
        <v>11264</v>
      </c>
      <c r="J27" s="91">
        <v>6508</v>
      </c>
      <c r="K27" s="98">
        <v>17772</v>
      </c>
      <c r="L27" s="89">
        <v>129411</v>
      </c>
      <c r="M27" s="89">
        <v>160928</v>
      </c>
      <c r="N27" s="89">
        <v>290339</v>
      </c>
      <c r="O27" s="93">
        <v>79.725850172498767</v>
      </c>
      <c r="P27" s="93">
        <v>89.399974445722165</v>
      </c>
      <c r="Q27" s="93">
        <v>84.812855469446063</v>
      </c>
      <c r="R27" s="89">
        <v>38434</v>
      </c>
      <c r="S27" s="89">
        <v>27306</v>
      </c>
      <c r="T27" s="39">
        <v>65740</v>
      </c>
      <c r="U27" s="89">
        <v>11012</v>
      </c>
      <c r="V27" s="89">
        <v>13708</v>
      </c>
      <c r="W27" s="39">
        <v>24720</v>
      </c>
      <c r="X27" s="91">
        <v>3513</v>
      </c>
      <c r="Y27" s="91">
        <v>2597</v>
      </c>
      <c r="Z27" s="92">
        <v>6110</v>
      </c>
      <c r="AA27" s="89">
        <v>14525</v>
      </c>
      <c r="AB27" s="89">
        <v>16305</v>
      </c>
      <c r="AC27" s="92">
        <v>30830</v>
      </c>
      <c r="AD27" s="94">
        <v>37.792059114325859</v>
      </c>
      <c r="AE27" s="94">
        <v>59.712151175565808</v>
      </c>
      <c r="AF27" s="94">
        <v>46.896866443565557</v>
      </c>
      <c r="AG27" s="92">
        <v>200754</v>
      </c>
      <c r="AH27" s="92">
        <v>207315</v>
      </c>
      <c r="AI27" s="92">
        <v>408069</v>
      </c>
      <c r="AJ27" s="92">
        <v>129159</v>
      </c>
      <c r="AK27" s="92">
        <v>168128</v>
      </c>
      <c r="AL27" s="92">
        <v>297287</v>
      </c>
      <c r="AM27" s="92">
        <v>14777</v>
      </c>
      <c r="AN27" s="92">
        <v>9105</v>
      </c>
      <c r="AO27" s="92">
        <v>23882</v>
      </c>
      <c r="AP27" s="89">
        <v>143936</v>
      </c>
      <c r="AQ27" s="89">
        <v>177233</v>
      </c>
      <c r="AR27" s="92">
        <v>321169</v>
      </c>
      <c r="AS27" s="94">
        <v>71.697699672235672</v>
      </c>
      <c r="AT27" s="94">
        <v>85.489713720666614</v>
      </c>
      <c r="AU27" s="94">
        <v>78.704581823172063</v>
      </c>
      <c r="AV27" s="98">
        <v>17289</v>
      </c>
      <c r="AW27" s="91">
        <v>19814</v>
      </c>
      <c r="AX27" s="92">
        <v>37103</v>
      </c>
      <c r="AY27" s="91">
        <v>8976</v>
      </c>
      <c r="AZ27" s="91">
        <v>13052</v>
      </c>
      <c r="BA27" s="92">
        <v>22028</v>
      </c>
      <c r="BB27" s="91">
        <v>1451</v>
      </c>
      <c r="BC27" s="91">
        <v>1369</v>
      </c>
      <c r="BD27" s="92">
        <v>2820</v>
      </c>
      <c r="BE27" s="89">
        <v>10427</v>
      </c>
      <c r="BF27" s="89">
        <v>14421</v>
      </c>
      <c r="BG27" s="89">
        <v>24848</v>
      </c>
      <c r="BH27" s="94">
        <v>60.310023714500552</v>
      </c>
      <c r="BI27" s="94">
        <v>72.781871404057739</v>
      </c>
      <c r="BJ27" s="94">
        <v>66.970325849661748</v>
      </c>
      <c r="BK27" s="91">
        <v>999</v>
      </c>
      <c r="BL27" s="91">
        <v>954</v>
      </c>
      <c r="BM27" s="92">
        <v>1953</v>
      </c>
      <c r="BN27" s="91">
        <v>118</v>
      </c>
      <c r="BO27" s="91">
        <v>228</v>
      </c>
      <c r="BP27" s="92">
        <v>346</v>
      </c>
      <c r="BQ27" s="91">
        <v>60</v>
      </c>
      <c r="BR27" s="91">
        <v>76</v>
      </c>
      <c r="BS27" s="92">
        <v>136</v>
      </c>
      <c r="BT27" s="89">
        <v>178</v>
      </c>
      <c r="BU27" s="89">
        <v>304</v>
      </c>
      <c r="BV27" s="92">
        <v>482</v>
      </c>
      <c r="BW27" s="94">
        <v>17.817817817817819</v>
      </c>
      <c r="BX27" s="94">
        <v>31.865828092243188</v>
      </c>
      <c r="BY27" s="94">
        <v>24.679979518689198</v>
      </c>
      <c r="BZ27" s="92">
        <v>18288</v>
      </c>
      <c r="CA27" s="92">
        <v>20768</v>
      </c>
      <c r="CB27" s="92">
        <v>39056</v>
      </c>
      <c r="CC27" s="92">
        <v>9094</v>
      </c>
      <c r="CD27" s="92">
        <v>13280</v>
      </c>
      <c r="CE27" s="92">
        <v>22374</v>
      </c>
      <c r="CF27" s="92">
        <v>1511</v>
      </c>
      <c r="CG27" s="92">
        <v>1445</v>
      </c>
      <c r="CH27" s="92">
        <v>2956</v>
      </c>
      <c r="CI27" s="89">
        <v>10605</v>
      </c>
      <c r="CJ27" s="89">
        <v>14725</v>
      </c>
      <c r="CK27" s="92">
        <v>25330</v>
      </c>
      <c r="CL27" s="94">
        <v>57.988845144356958</v>
      </c>
      <c r="CM27" s="94">
        <v>70.902349768875197</v>
      </c>
      <c r="CN27" s="94">
        <v>64.855591970503895</v>
      </c>
      <c r="CO27" s="91">
        <v>2032</v>
      </c>
      <c r="CP27" s="91">
        <v>2341</v>
      </c>
      <c r="CQ27" s="92">
        <v>4373</v>
      </c>
      <c r="CR27" s="91">
        <v>1012</v>
      </c>
      <c r="CS27" s="91">
        <v>1495</v>
      </c>
      <c r="CT27" s="92">
        <v>2507</v>
      </c>
      <c r="CU27" s="91">
        <v>139</v>
      </c>
      <c r="CV27" s="91">
        <v>130</v>
      </c>
      <c r="CW27" s="92">
        <v>269</v>
      </c>
      <c r="CX27" s="89">
        <v>1151</v>
      </c>
      <c r="CY27" s="89">
        <v>1625</v>
      </c>
      <c r="CZ27" s="92">
        <v>2776</v>
      </c>
      <c r="DA27" s="94">
        <v>56.643700787401571</v>
      </c>
      <c r="DB27" s="94">
        <v>69.414780008543346</v>
      </c>
      <c r="DC27" s="94">
        <v>63.480448204893669</v>
      </c>
      <c r="DD27" s="91">
        <v>157</v>
      </c>
      <c r="DE27" s="91">
        <v>123</v>
      </c>
      <c r="DF27" s="92">
        <v>280</v>
      </c>
      <c r="DG27" s="91">
        <v>40</v>
      </c>
      <c r="DH27" s="91">
        <v>25</v>
      </c>
      <c r="DI27" s="92">
        <v>65</v>
      </c>
      <c r="DJ27" s="91">
        <v>9</v>
      </c>
      <c r="DK27" s="91">
        <v>9</v>
      </c>
      <c r="DL27" s="96">
        <v>18</v>
      </c>
      <c r="DM27" s="89">
        <v>49</v>
      </c>
      <c r="DN27" s="89">
        <v>34</v>
      </c>
      <c r="DO27" s="92">
        <v>83</v>
      </c>
      <c r="DP27" s="94">
        <v>31.210191082802545</v>
      </c>
      <c r="DQ27" s="94">
        <v>27.64227642276423</v>
      </c>
      <c r="DR27" s="94">
        <v>29.642857142857142</v>
      </c>
      <c r="DS27" s="92">
        <v>2189</v>
      </c>
      <c r="DT27" s="92">
        <v>2464</v>
      </c>
      <c r="DU27" s="92">
        <v>4653</v>
      </c>
      <c r="DV27" s="92">
        <v>1052</v>
      </c>
      <c r="DW27" s="92">
        <v>1520</v>
      </c>
      <c r="DX27" s="92">
        <v>2572</v>
      </c>
      <c r="DY27" s="92">
        <v>148</v>
      </c>
      <c r="DZ27" s="92">
        <v>139</v>
      </c>
      <c r="EA27" s="92">
        <v>287</v>
      </c>
      <c r="EB27" s="89">
        <v>1200</v>
      </c>
      <c r="EC27" s="89">
        <v>1659</v>
      </c>
      <c r="ED27" s="92">
        <v>2859</v>
      </c>
      <c r="EE27" s="94">
        <v>54.819552306989493</v>
      </c>
      <c r="EF27" s="94">
        <v>67.329545454545453</v>
      </c>
      <c r="EG27" s="94">
        <v>61.444229529335914</v>
      </c>
      <c r="EH27" s="39">
        <v>143936</v>
      </c>
      <c r="EI27" s="39">
        <v>177233</v>
      </c>
      <c r="EJ27" s="39">
        <v>321169</v>
      </c>
      <c r="EK27" s="39">
        <v>33958</v>
      </c>
      <c r="EL27" s="39">
        <v>76043</v>
      </c>
      <c r="EM27" s="39">
        <v>110001</v>
      </c>
      <c r="EN27" s="39">
        <v>56091</v>
      </c>
      <c r="EO27" s="39">
        <v>67420</v>
      </c>
      <c r="EP27" s="39">
        <v>123511</v>
      </c>
      <c r="EQ27" s="94">
        <v>23.592429968875056</v>
      </c>
      <c r="ER27" s="94">
        <v>42.905666551940101</v>
      </c>
      <c r="ES27" s="94">
        <v>34.250192266376892</v>
      </c>
      <c r="ET27" s="95">
        <v>38.969403068030239</v>
      </c>
      <c r="EU27" s="95">
        <v>38.040319805002454</v>
      </c>
      <c r="EV27" s="95">
        <v>38.456700366473726</v>
      </c>
      <c r="EW27" s="39">
        <v>10605</v>
      </c>
      <c r="EX27" s="39">
        <v>14725</v>
      </c>
      <c r="EY27" s="39">
        <v>25330</v>
      </c>
      <c r="EZ27" s="39">
        <v>1072</v>
      </c>
      <c r="FA27" s="39">
        <v>2986</v>
      </c>
      <c r="FB27" s="39">
        <v>4058</v>
      </c>
      <c r="FC27" s="39">
        <v>4067</v>
      </c>
      <c r="FD27" s="39">
        <v>7520</v>
      </c>
      <c r="FE27" s="39">
        <v>11587</v>
      </c>
      <c r="FF27" s="94">
        <v>10.108439415370109</v>
      </c>
      <c r="FG27" s="94">
        <v>20.27843803056027</v>
      </c>
      <c r="FH27" s="94">
        <v>16.020529016975917</v>
      </c>
      <c r="FI27" s="95">
        <v>38.349834983498354</v>
      </c>
      <c r="FJ27" s="95">
        <v>51.069609507640067</v>
      </c>
      <c r="FK27" s="95">
        <v>45.744176865377021</v>
      </c>
      <c r="FL27" s="39">
        <v>1200</v>
      </c>
      <c r="FM27" s="39">
        <v>1659</v>
      </c>
      <c r="FN27" s="39">
        <v>2859</v>
      </c>
      <c r="FO27" s="39">
        <v>98</v>
      </c>
      <c r="FP27" s="39">
        <v>263</v>
      </c>
      <c r="FQ27" s="39">
        <v>361</v>
      </c>
      <c r="FR27" s="39">
        <v>426</v>
      </c>
      <c r="FS27" s="39">
        <v>815</v>
      </c>
      <c r="FT27" s="39">
        <v>1241</v>
      </c>
      <c r="FU27" s="94">
        <v>8.1666666666666661</v>
      </c>
      <c r="FV27" s="94">
        <v>15.852923447860157</v>
      </c>
      <c r="FW27" s="94">
        <v>12.626792584819867</v>
      </c>
      <c r="FX27" s="95">
        <v>35.5</v>
      </c>
      <c r="FY27" s="95">
        <v>49.125979505726342</v>
      </c>
      <c r="FZ27" s="95">
        <v>43.406785589366912</v>
      </c>
    </row>
    <row r="28" spans="1:182" ht="43.5" customHeight="1">
      <c r="A28" s="72">
        <v>19</v>
      </c>
      <c r="B28" s="191" t="s">
        <v>43</v>
      </c>
      <c r="C28" s="97">
        <f>718848+1154</f>
        <v>720002</v>
      </c>
      <c r="D28" s="97">
        <f>560733+455</f>
        <v>561188</v>
      </c>
      <c r="E28" s="161">
        <f>C28+D28</f>
        <v>1281190</v>
      </c>
      <c r="F28" s="97">
        <f>582524+1000</f>
        <v>583524</v>
      </c>
      <c r="G28" s="97">
        <f>504161+405</f>
        <v>504566</v>
      </c>
      <c r="H28" s="40">
        <f t="shared" ref="H28" si="151">F28+G28</f>
        <v>1088090</v>
      </c>
      <c r="I28" s="99">
        <v>14296</v>
      </c>
      <c r="J28" s="99">
        <v>8078</v>
      </c>
      <c r="K28" s="172">
        <f t="shared" ref="K28" si="152">I28+J28</f>
        <v>22374</v>
      </c>
      <c r="L28" s="97">
        <f t="shared" ref="L28:N28" si="153">SUM(F28,I28)</f>
        <v>597820</v>
      </c>
      <c r="M28" s="97">
        <f t="shared" si="153"/>
        <v>512644</v>
      </c>
      <c r="N28" s="97">
        <f t="shared" si="153"/>
        <v>1110464</v>
      </c>
      <c r="O28" s="93">
        <f t="shared" ref="O28:Q28" si="154">L28/C28*100</f>
        <v>83.030324915764126</v>
      </c>
      <c r="P28" s="93">
        <f t="shared" si="154"/>
        <v>91.34977939656585</v>
      </c>
      <c r="Q28" s="93">
        <f t="shared" si="154"/>
        <v>86.674419875272207</v>
      </c>
      <c r="R28" s="97">
        <f>34133+701</f>
        <v>34834</v>
      </c>
      <c r="S28" s="97">
        <f>13996+290</f>
        <v>14286</v>
      </c>
      <c r="T28" s="40">
        <f t="shared" ref="T28" si="155">R28+S28</f>
        <v>49120</v>
      </c>
      <c r="U28" s="97">
        <v>20188</v>
      </c>
      <c r="V28" s="97">
        <v>9775</v>
      </c>
      <c r="W28" s="40">
        <f t="shared" ref="W28" si="156">U28+V28</f>
        <v>29963</v>
      </c>
      <c r="X28" s="99">
        <v>976</v>
      </c>
      <c r="Y28" s="99">
        <v>436</v>
      </c>
      <c r="Z28" s="101">
        <f t="shared" ref="Z28" si="157">X28+Y28</f>
        <v>1412</v>
      </c>
      <c r="AA28" s="97">
        <f t="shared" ref="AA28:AB28" si="158">SUM(U28,X28)</f>
        <v>21164</v>
      </c>
      <c r="AB28" s="97">
        <f t="shared" si="158"/>
        <v>10211</v>
      </c>
      <c r="AC28" s="101">
        <f t="shared" ref="AC28" si="159">SUM(AA28,AB28)</f>
        <v>31375</v>
      </c>
      <c r="AD28" s="93">
        <f t="shared" ref="AD28:AF28" si="160">IF(R28=0,"",AA28/R28*100)</f>
        <v>60.756731928575526</v>
      </c>
      <c r="AE28" s="93">
        <f t="shared" si="160"/>
        <v>71.475570488590222</v>
      </c>
      <c r="AF28" s="93">
        <f t="shared" si="160"/>
        <v>63.87418566775245</v>
      </c>
      <c r="AG28" s="101">
        <f t="shared" ref="AG28:AH28" si="161">C28+R28</f>
        <v>754836</v>
      </c>
      <c r="AH28" s="101">
        <f t="shared" si="161"/>
        <v>575474</v>
      </c>
      <c r="AI28" s="101">
        <f t="shared" ref="AI28" si="162">AG28+AH28</f>
        <v>1330310</v>
      </c>
      <c r="AJ28" s="101">
        <f t="shared" ref="AJ28:AK28" si="163">F28+U28</f>
        <v>603712</v>
      </c>
      <c r="AK28" s="101">
        <f t="shared" si="163"/>
        <v>514341</v>
      </c>
      <c r="AL28" s="101">
        <f t="shared" ref="AL28" si="164">AJ28+AK28</f>
        <v>1118053</v>
      </c>
      <c r="AM28" s="101">
        <f t="shared" ref="AM28:AN28" si="165">I28+X28</f>
        <v>15272</v>
      </c>
      <c r="AN28" s="101">
        <f t="shared" si="165"/>
        <v>8514</v>
      </c>
      <c r="AO28" s="101">
        <f t="shared" ref="AO28" si="166">AM28+AN28</f>
        <v>23786</v>
      </c>
      <c r="AP28" s="97">
        <f t="shared" ref="AP28:AQ28" si="167">SUM(AJ28,AM28)</f>
        <v>618984</v>
      </c>
      <c r="AQ28" s="97">
        <f t="shared" si="167"/>
        <v>522855</v>
      </c>
      <c r="AR28" s="101">
        <f t="shared" ref="AR28" si="168">SUM(AP28,AQ28)</f>
        <v>1141839</v>
      </c>
      <c r="AS28" s="93">
        <f t="shared" ref="AS28:AU28" si="169">IF(AG28=0,"",AP28/AG28*100)</f>
        <v>82.002448213916665</v>
      </c>
      <c r="AT28" s="93">
        <f t="shared" si="169"/>
        <v>90.856407066175009</v>
      </c>
      <c r="AU28" s="93">
        <f t="shared" si="169"/>
        <v>85.832550307822984</v>
      </c>
      <c r="AV28" s="99">
        <f>96970+126</f>
        <v>97096</v>
      </c>
      <c r="AW28" s="99">
        <f>76021+46</f>
        <v>76067</v>
      </c>
      <c r="AX28" s="101">
        <f t="shared" ref="AX28" si="170">AV28+AW28</f>
        <v>173163</v>
      </c>
      <c r="AY28" s="99">
        <f>73382+98</f>
        <v>73480</v>
      </c>
      <c r="AZ28" s="99">
        <f>64608+38</f>
        <v>64646</v>
      </c>
      <c r="BA28" s="101">
        <f t="shared" ref="BA28" si="171">AY28+AZ28</f>
        <v>138126</v>
      </c>
      <c r="BB28" s="99">
        <v>2491</v>
      </c>
      <c r="BC28" s="99">
        <v>1726</v>
      </c>
      <c r="BD28" s="101">
        <f t="shared" ref="BD28" si="172">BB28+BC28</f>
        <v>4217</v>
      </c>
      <c r="BE28" s="97">
        <f t="shared" ref="BE28:BG28" si="173">SUM(AY28,BB28)</f>
        <v>75971</v>
      </c>
      <c r="BF28" s="97">
        <f t="shared" si="173"/>
        <v>66372</v>
      </c>
      <c r="BG28" s="97">
        <f t="shared" si="173"/>
        <v>142343</v>
      </c>
      <c r="BH28" s="93">
        <f t="shared" ref="BH28:BJ28" si="174">IF(AV28=0,"",BE28/AV28*100)</f>
        <v>78.243182005437916</v>
      </c>
      <c r="BI28" s="93">
        <f t="shared" si="174"/>
        <v>87.254657078628057</v>
      </c>
      <c r="BJ28" s="93">
        <f t="shared" si="174"/>
        <v>82.201740556585406</v>
      </c>
      <c r="BK28" s="99">
        <f>4496+70</f>
        <v>4566</v>
      </c>
      <c r="BL28" s="99">
        <f>2086+29</f>
        <v>2115</v>
      </c>
      <c r="BM28" s="101">
        <f t="shared" ref="BM28" si="175">BK28+BL28</f>
        <v>6681</v>
      </c>
      <c r="BN28" s="99">
        <v>2375</v>
      </c>
      <c r="BO28" s="99">
        <v>1390</v>
      </c>
      <c r="BP28" s="101">
        <f t="shared" ref="BP28" si="176">BN28+BO28</f>
        <v>3765</v>
      </c>
      <c r="BQ28" s="101">
        <v>150</v>
      </c>
      <c r="BR28" s="99">
        <v>83</v>
      </c>
      <c r="BS28" s="101">
        <f t="shared" ref="BS28" si="177">BQ28+BR28</f>
        <v>233</v>
      </c>
      <c r="BT28" s="97">
        <f t="shared" ref="BT28:BU28" si="178">SUM(BN28,BQ28)</f>
        <v>2525</v>
      </c>
      <c r="BU28" s="97">
        <f t="shared" si="178"/>
        <v>1473</v>
      </c>
      <c r="BV28" s="101">
        <f t="shared" ref="BV28" si="179">SUM(BT28,BU28)</f>
        <v>3998</v>
      </c>
      <c r="BW28" s="93">
        <f t="shared" ref="BW28:BY28" si="180">IF(BK28=0,"",BT28/BK28*100)</f>
        <v>55.300043802014898</v>
      </c>
      <c r="BX28" s="93">
        <f t="shared" si="180"/>
        <v>69.645390070921991</v>
      </c>
      <c r="BY28" s="93">
        <f t="shared" si="180"/>
        <v>59.84134111659931</v>
      </c>
      <c r="BZ28" s="101">
        <f t="shared" ref="BZ28:CD28" si="181">AV28+BK28</f>
        <v>101662</v>
      </c>
      <c r="CA28" s="101">
        <f t="shared" si="181"/>
        <v>78182</v>
      </c>
      <c r="CB28" s="101">
        <f t="shared" si="181"/>
        <v>179844</v>
      </c>
      <c r="CC28" s="101">
        <f t="shared" si="181"/>
        <v>75855</v>
      </c>
      <c r="CD28" s="101">
        <f t="shared" si="181"/>
        <v>66036</v>
      </c>
      <c r="CE28" s="101">
        <f t="shared" ref="CE28" si="182">CC28+CD28</f>
        <v>141891</v>
      </c>
      <c r="CF28" s="101">
        <f t="shared" ref="CF28:CG28" si="183">BB28+BQ28</f>
        <v>2641</v>
      </c>
      <c r="CG28" s="101">
        <f t="shared" si="183"/>
        <v>1809</v>
      </c>
      <c r="CH28" s="101">
        <f t="shared" ref="CH28" si="184">CF28+CG28</f>
        <v>4450</v>
      </c>
      <c r="CI28" s="97">
        <f t="shared" ref="CI28:CJ28" si="185">SUM(CC28,CF28)</f>
        <v>78496</v>
      </c>
      <c r="CJ28" s="97">
        <f t="shared" si="185"/>
        <v>67845</v>
      </c>
      <c r="CK28" s="101">
        <f t="shared" ref="CK28" si="186">SUM(CI28,CJ28)</f>
        <v>146341</v>
      </c>
      <c r="CL28" s="93">
        <f t="shared" ref="CL28:CN28" si="187">IF(BZ28=0,"",CI28/BZ28*100)</f>
        <v>77.212724518502483</v>
      </c>
      <c r="CM28" s="93">
        <f t="shared" si="187"/>
        <v>86.778286562124279</v>
      </c>
      <c r="CN28" s="93">
        <f t="shared" si="187"/>
        <v>81.371077155757206</v>
      </c>
      <c r="CO28" s="99">
        <f>45465+20</f>
        <v>45485</v>
      </c>
      <c r="CP28" s="99">
        <f>32255+7</f>
        <v>32262</v>
      </c>
      <c r="CQ28" s="101">
        <f t="shared" ref="CQ28" si="188">CO28+CP28</f>
        <v>77747</v>
      </c>
      <c r="CR28" s="99">
        <f>35362+17</f>
        <v>35379</v>
      </c>
      <c r="CS28" s="99">
        <v>27268</v>
      </c>
      <c r="CT28" s="101">
        <f t="shared" ref="CT28" si="189">CR28+CS28</f>
        <v>62647</v>
      </c>
      <c r="CU28" s="99">
        <v>632</v>
      </c>
      <c r="CV28" s="99">
        <v>457</v>
      </c>
      <c r="CW28" s="101">
        <f t="shared" ref="CW28" si="190">CU28+CV28</f>
        <v>1089</v>
      </c>
      <c r="CX28" s="97">
        <f t="shared" ref="CX28:CY28" si="191">SUM(CR28,CU28)</f>
        <v>36011</v>
      </c>
      <c r="CY28" s="97">
        <f t="shared" si="191"/>
        <v>27725</v>
      </c>
      <c r="CZ28" s="101">
        <f t="shared" ref="CZ28" si="192">SUM(CX28,CY28)</f>
        <v>63736</v>
      </c>
      <c r="DA28" s="93">
        <f t="shared" ref="DA28:DC28" si="193">IF(CO28=0,"",CX28/CO28*100)</f>
        <v>79.171155325931636</v>
      </c>
      <c r="DB28" s="93">
        <f t="shared" si="193"/>
        <v>85.937015684086532</v>
      </c>
      <c r="DC28" s="93">
        <f t="shared" si="193"/>
        <v>81.978725867236037</v>
      </c>
      <c r="DD28" s="99">
        <f>1121+9</f>
        <v>1130</v>
      </c>
      <c r="DE28" s="99">
        <v>604</v>
      </c>
      <c r="DF28" s="101">
        <f t="shared" ref="DF28" si="194">DD28+DE28</f>
        <v>1734</v>
      </c>
      <c r="DG28" s="99">
        <v>607</v>
      </c>
      <c r="DH28" s="99">
        <v>380</v>
      </c>
      <c r="DI28" s="101">
        <f t="shared" ref="DI28" si="195">DG28+DH28</f>
        <v>987</v>
      </c>
      <c r="DJ28" s="99">
        <v>35</v>
      </c>
      <c r="DK28" s="99">
        <v>21</v>
      </c>
      <c r="DL28" s="100">
        <f t="shared" ref="DL28" si="196">SUM(DJ28:DK28)</f>
        <v>56</v>
      </c>
      <c r="DM28" s="97">
        <f t="shared" ref="DM28:DN28" si="197">SUM(DG28,DJ28)</f>
        <v>642</v>
      </c>
      <c r="DN28" s="97">
        <f t="shared" si="197"/>
        <v>401</v>
      </c>
      <c r="DO28" s="101">
        <f t="shared" ref="DO28" si="198">SUM(DM28,DN28)</f>
        <v>1043</v>
      </c>
      <c r="DP28" s="93">
        <f t="shared" ref="DP28:DR28" si="199">IF(DD28=0,"",DM28/DD28*100)</f>
        <v>56.814159292035392</v>
      </c>
      <c r="DQ28" s="93">
        <f t="shared" si="199"/>
        <v>66.390728476821195</v>
      </c>
      <c r="DR28" s="93">
        <f t="shared" si="199"/>
        <v>60.149942329873127</v>
      </c>
      <c r="DS28" s="101">
        <f t="shared" ref="DS28:DT28" si="200">CO28+DD28</f>
        <v>46615</v>
      </c>
      <c r="DT28" s="101">
        <f t="shared" si="200"/>
        <v>32866</v>
      </c>
      <c r="DU28" s="101">
        <f t="shared" ref="DU28" si="201">DS28+DT28</f>
        <v>79481</v>
      </c>
      <c r="DV28" s="101">
        <f t="shared" ref="DV28:DW28" si="202">CR28+DG28</f>
        <v>35986</v>
      </c>
      <c r="DW28" s="101">
        <f t="shared" si="202"/>
        <v>27648</v>
      </c>
      <c r="DX28" s="101">
        <f t="shared" ref="DX28" si="203">DV28+DW28</f>
        <v>63634</v>
      </c>
      <c r="DY28" s="101">
        <f t="shared" ref="DY28:DZ28" si="204">CU28+DJ28</f>
        <v>667</v>
      </c>
      <c r="DZ28" s="101">
        <f t="shared" si="204"/>
        <v>478</v>
      </c>
      <c r="EA28" s="101">
        <f t="shared" ref="EA28" si="205">DY28+DZ28</f>
        <v>1145</v>
      </c>
      <c r="EB28" s="97">
        <f t="shared" ref="EB28:EC28" si="206">SUM(DV28,DY28)</f>
        <v>36653</v>
      </c>
      <c r="EC28" s="97">
        <f t="shared" si="206"/>
        <v>28126</v>
      </c>
      <c r="ED28" s="101">
        <f t="shared" ref="ED28" si="207">SUM(EB28,EC28)</f>
        <v>64779</v>
      </c>
      <c r="EE28" s="93">
        <f t="shared" ref="EE28:EG28" si="208">IF(DS28=0,"",EB28/DS28*100)</f>
        <v>78.629196610533086</v>
      </c>
      <c r="EF28" s="93">
        <f t="shared" si="208"/>
        <v>85.577800766749831</v>
      </c>
      <c r="EG28" s="93">
        <f t="shared" si="208"/>
        <v>81.502497452221291</v>
      </c>
      <c r="EH28" s="39">
        <f>AP28</f>
        <v>618984</v>
      </c>
      <c r="EI28" s="39">
        <f t="shared" ref="EI28:EJ28" si="209">AQ28</f>
        <v>522855</v>
      </c>
      <c r="EJ28" s="39">
        <f t="shared" si="209"/>
        <v>1141839</v>
      </c>
      <c r="EK28" s="40">
        <v>31695</v>
      </c>
      <c r="EL28" s="40">
        <v>48027</v>
      </c>
      <c r="EM28" s="39">
        <v>79722</v>
      </c>
      <c r="EN28" s="40">
        <v>186466</v>
      </c>
      <c r="EO28" s="40">
        <v>214306</v>
      </c>
      <c r="EP28" s="39">
        <v>400772</v>
      </c>
      <c r="EQ28" s="94">
        <v>5.1287735604805302</v>
      </c>
      <c r="ER28" s="94">
        <v>9.1926500143554399</v>
      </c>
      <c r="ES28" s="94">
        <v>6.9904966004170337</v>
      </c>
      <c r="ET28" s="95">
        <v>30.173273094449048</v>
      </c>
      <c r="EU28" s="95">
        <v>41.019427696430277</v>
      </c>
      <c r="EV28" s="95">
        <v>35.142059952614531</v>
      </c>
      <c r="EW28" s="39">
        <f>CI28</f>
        <v>78496</v>
      </c>
      <c r="EX28" s="39">
        <f t="shared" ref="EX28:EY28" si="210">CJ28</f>
        <v>67845</v>
      </c>
      <c r="EY28" s="39">
        <f t="shared" si="210"/>
        <v>146341</v>
      </c>
      <c r="EZ28" s="40">
        <v>2220</v>
      </c>
      <c r="FA28" s="40">
        <v>3343</v>
      </c>
      <c r="FB28" s="39">
        <v>5563</v>
      </c>
      <c r="FC28" s="40">
        <v>21413</v>
      </c>
      <c r="FD28" s="40">
        <v>24243</v>
      </c>
      <c r="FE28" s="39">
        <v>45656</v>
      </c>
      <c r="FF28" s="94">
        <v>2.8317048904308781</v>
      </c>
      <c r="FG28" s="94">
        <v>4.9301694515315528</v>
      </c>
      <c r="FH28" s="94">
        <v>3.8049314318935741</v>
      </c>
      <c r="FI28" s="95">
        <v>27.313196765223601</v>
      </c>
      <c r="FJ28" s="95">
        <v>35.75294586104679</v>
      </c>
      <c r="FK28" s="95">
        <v>31.227386204302178</v>
      </c>
      <c r="FL28" s="39">
        <f>EB28</f>
        <v>36653</v>
      </c>
      <c r="FM28" s="39">
        <f t="shared" ref="FM28:FN28" si="211">EC28</f>
        <v>28126</v>
      </c>
      <c r="FN28" s="39">
        <f t="shared" si="211"/>
        <v>64779</v>
      </c>
      <c r="FO28" s="40">
        <v>524</v>
      </c>
      <c r="FP28" s="40">
        <v>610</v>
      </c>
      <c r="FQ28" s="39">
        <v>1134</v>
      </c>
      <c r="FR28" s="40">
        <v>10123</v>
      </c>
      <c r="FS28" s="40">
        <v>9585</v>
      </c>
      <c r="FT28" s="39">
        <v>19708</v>
      </c>
      <c r="FU28" s="94">
        <v>1.4302871492521017</v>
      </c>
      <c r="FV28" s="94">
        <v>2.1692745376955904</v>
      </c>
      <c r="FW28" s="94">
        <v>1.7511890790042624</v>
      </c>
      <c r="FX28" s="95">
        <v>27.631291625723332</v>
      </c>
      <c r="FY28" s="95">
        <v>34.086059743954479</v>
      </c>
      <c r="FZ28" s="95">
        <v>30.434245475322754</v>
      </c>
    </row>
    <row r="29" spans="1:182" ht="36" customHeight="1">
      <c r="A29" s="72">
        <v>20</v>
      </c>
      <c r="B29" s="191" t="s">
        <v>44</v>
      </c>
      <c r="C29" s="89">
        <v>301444</v>
      </c>
      <c r="D29" s="89">
        <v>214440</v>
      </c>
      <c r="E29" s="90">
        <v>515884</v>
      </c>
      <c r="F29" s="89">
        <v>190196</v>
      </c>
      <c r="G29" s="89">
        <v>148588</v>
      </c>
      <c r="H29" s="39">
        <v>338784</v>
      </c>
      <c r="I29" s="91">
        <v>29055</v>
      </c>
      <c r="J29" s="91">
        <v>22661</v>
      </c>
      <c r="K29" s="98">
        <v>51716</v>
      </c>
      <c r="L29" s="89">
        <v>219251</v>
      </c>
      <c r="M29" s="89">
        <v>171249</v>
      </c>
      <c r="N29" s="89">
        <v>390500</v>
      </c>
      <c r="O29" s="93">
        <v>72.733575722190523</v>
      </c>
      <c r="P29" s="93">
        <v>79.85870173475098</v>
      </c>
      <c r="Q29" s="93">
        <v>75.695311349062962</v>
      </c>
      <c r="R29" s="89">
        <v>96749</v>
      </c>
      <c r="S29" s="89">
        <v>48410</v>
      </c>
      <c r="T29" s="39">
        <v>145159</v>
      </c>
      <c r="U29" s="89">
        <v>28611</v>
      </c>
      <c r="V29" s="89">
        <v>14848</v>
      </c>
      <c r="W29" s="39">
        <v>43459</v>
      </c>
      <c r="X29" s="91">
        <v>9699</v>
      </c>
      <c r="Y29" s="91">
        <v>6252</v>
      </c>
      <c r="Z29" s="92">
        <v>15951</v>
      </c>
      <c r="AA29" s="89">
        <v>38310</v>
      </c>
      <c r="AB29" s="89">
        <v>21100</v>
      </c>
      <c r="AC29" s="92">
        <v>59410</v>
      </c>
      <c r="AD29" s="94">
        <v>39.597308499312653</v>
      </c>
      <c r="AE29" s="94">
        <v>43.586035942986982</v>
      </c>
      <c r="AF29" s="94">
        <v>40.927534634435339</v>
      </c>
      <c r="AG29" s="92">
        <v>398193</v>
      </c>
      <c r="AH29" s="92">
        <v>262850</v>
      </c>
      <c r="AI29" s="92">
        <v>661043</v>
      </c>
      <c r="AJ29" s="92">
        <v>218807</v>
      </c>
      <c r="AK29" s="92">
        <v>163436</v>
      </c>
      <c r="AL29" s="92">
        <v>382243</v>
      </c>
      <c r="AM29" s="92">
        <v>38754</v>
      </c>
      <c r="AN29" s="92">
        <v>28913</v>
      </c>
      <c r="AO29" s="92">
        <v>67667</v>
      </c>
      <c r="AP29" s="89">
        <v>257561</v>
      </c>
      <c r="AQ29" s="89">
        <v>192349</v>
      </c>
      <c r="AR29" s="92">
        <v>449910</v>
      </c>
      <c r="AS29" s="94">
        <v>64.682452981343218</v>
      </c>
      <c r="AT29" s="94">
        <v>73.178238539090728</v>
      </c>
      <c r="AU29" s="94">
        <v>68.060625405609017</v>
      </c>
      <c r="AV29" s="91">
        <v>48221</v>
      </c>
      <c r="AW29" s="91">
        <v>29861</v>
      </c>
      <c r="AX29" s="92">
        <v>78082</v>
      </c>
      <c r="AY29" s="91">
        <v>27845</v>
      </c>
      <c r="AZ29" s="91">
        <v>19015</v>
      </c>
      <c r="BA29" s="92">
        <v>46860</v>
      </c>
      <c r="BB29" s="91">
        <v>5020</v>
      </c>
      <c r="BC29" s="91">
        <v>3555</v>
      </c>
      <c r="BD29" s="92">
        <v>8575</v>
      </c>
      <c r="BE29" s="89">
        <v>32865</v>
      </c>
      <c r="BF29" s="89">
        <v>22570</v>
      </c>
      <c r="BG29" s="89">
        <v>55435</v>
      </c>
      <c r="BH29" s="94">
        <v>68.154953236141935</v>
      </c>
      <c r="BI29" s="94">
        <v>75.583537055021594</v>
      </c>
      <c r="BJ29" s="94">
        <v>70.995876130222086</v>
      </c>
      <c r="BK29" s="91">
        <v>17329</v>
      </c>
      <c r="BL29" s="91">
        <v>8325</v>
      </c>
      <c r="BM29" s="92">
        <v>25654</v>
      </c>
      <c r="BN29" s="91">
        <v>4475</v>
      </c>
      <c r="BO29" s="91">
        <v>2249</v>
      </c>
      <c r="BP29" s="92">
        <v>6724</v>
      </c>
      <c r="BQ29" s="91">
        <v>1818</v>
      </c>
      <c r="BR29" s="91">
        <v>1114</v>
      </c>
      <c r="BS29" s="92">
        <v>2932</v>
      </c>
      <c r="BT29" s="89">
        <v>6293</v>
      </c>
      <c r="BU29" s="89">
        <v>3363</v>
      </c>
      <c r="BV29" s="92">
        <v>9656</v>
      </c>
      <c r="BW29" s="94">
        <v>36.314847942754916</v>
      </c>
      <c r="BX29" s="94">
        <v>40.396396396396398</v>
      </c>
      <c r="BY29" s="94">
        <v>37.63935448662977</v>
      </c>
      <c r="BZ29" s="92">
        <v>65550</v>
      </c>
      <c r="CA29" s="92">
        <v>38186</v>
      </c>
      <c r="CB29" s="92">
        <v>103736</v>
      </c>
      <c r="CC29" s="92">
        <v>32320</v>
      </c>
      <c r="CD29" s="92">
        <v>21264</v>
      </c>
      <c r="CE29" s="92">
        <v>53584</v>
      </c>
      <c r="CF29" s="92">
        <v>6838</v>
      </c>
      <c r="CG29" s="92">
        <v>4669</v>
      </c>
      <c r="CH29" s="92">
        <v>11507</v>
      </c>
      <c r="CI29" s="89">
        <v>39158</v>
      </c>
      <c r="CJ29" s="89">
        <v>25933</v>
      </c>
      <c r="CK29" s="92">
        <v>65091</v>
      </c>
      <c r="CL29" s="94">
        <v>59.737604881769649</v>
      </c>
      <c r="CM29" s="94">
        <v>67.912323888336033</v>
      </c>
      <c r="CN29" s="94">
        <v>62.746780288424461</v>
      </c>
      <c r="CO29" s="91">
        <v>33968</v>
      </c>
      <c r="CP29" s="91">
        <v>25926</v>
      </c>
      <c r="CQ29" s="92">
        <v>59894</v>
      </c>
      <c r="CR29" s="91">
        <v>20498</v>
      </c>
      <c r="CS29" s="91">
        <v>16007</v>
      </c>
      <c r="CT29" s="92">
        <v>36505</v>
      </c>
      <c r="CU29" s="91">
        <v>3280</v>
      </c>
      <c r="CV29" s="91">
        <v>2947</v>
      </c>
      <c r="CW29" s="92">
        <v>6227</v>
      </c>
      <c r="CX29" s="89">
        <v>23778</v>
      </c>
      <c r="CY29" s="89">
        <v>18954</v>
      </c>
      <c r="CZ29" s="92">
        <v>42732</v>
      </c>
      <c r="DA29" s="94">
        <v>70.001177578897796</v>
      </c>
      <c r="DB29" s="94">
        <v>73.108076834066196</v>
      </c>
      <c r="DC29" s="94">
        <v>71.346044678932785</v>
      </c>
      <c r="DD29" s="91">
        <v>15857</v>
      </c>
      <c r="DE29" s="91">
        <v>8041</v>
      </c>
      <c r="DF29" s="92">
        <v>23898</v>
      </c>
      <c r="DG29" s="91">
        <v>4778</v>
      </c>
      <c r="DH29" s="91">
        <v>2189</v>
      </c>
      <c r="DI29" s="92">
        <v>6967</v>
      </c>
      <c r="DJ29" s="91">
        <v>1383</v>
      </c>
      <c r="DK29" s="91">
        <v>838</v>
      </c>
      <c r="DL29" s="96">
        <v>2221</v>
      </c>
      <c r="DM29" s="89">
        <v>6161</v>
      </c>
      <c r="DN29" s="89">
        <v>3027</v>
      </c>
      <c r="DO29" s="92">
        <v>9188</v>
      </c>
      <c r="DP29" s="94">
        <v>38.853503184713375</v>
      </c>
      <c r="DQ29" s="94">
        <v>37.644571570700165</v>
      </c>
      <c r="DR29" s="94">
        <v>38.446731944095738</v>
      </c>
      <c r="DS29" s="92">
        <v>49825</v>
      </c>
      <c r="DT29" s="92">
        <v>33967</v>
      </c>
      <c r="DU29" s="92">
        <v>83792</v>
      </c>
      <c r="DV29" s="92">
        <v>25276</v>
      </c>
      <c r="DW29" s="92">
        <v>18196</v>
      </c>
      <c r="DX29" s="92">
        <v>43472</v>
      </c>
      <c r="DY29" s="92">
        <v>4663</v>
      </c>
      <c r="DZ29" s="92">
        <v>3785</v>
      </c>
      <c r="EA29" s="92">
        <v>8448</v>
      </c>
      <c r="EB29" s="89">
        <v>29939</v>
      </c>
      <c r="EC29" s="89">
        <v>21981</v>
      </c>
      <c r="ED29" s="92">
        <v>51920</v>
      </c>
      <c r="EE29" s="94">
        <v>60.08830908178625</v>
      </c>
      <c r="EF29" s="94">
        <v>64.712809491565338</v>
      </c>
      <c r="EG29" s="94">
        <v>61.96295589077716</v>
      </c>
      <c r="EH29" s="39">
        <v>257561</v>
      </c>
      <c r="EI29" s="39">
        <v>192349</v>
      </c>
      <c r="EJ29" s="39">
        <v>449910</v>
      </c>
      <c r="EK29" s="39">
        <v>20805</v>
      </c>
      <c r="EL29" s="39">
        <v>19178</v>
      </c>
      <c r="EM29" s="39">
        <v>39983</v>
      </c>
      <c r="EN29" s="39">
        <v>76083</v>
      </c>
      <c r="EO29" s="39">
        <v>63552</v>
      </c>
      <c r="EP29" s="39">
        <v>139635</v>
      </c>
      <c r="EQ29" s="94">
        <v>8.0776980987028306</v>
      </c>
      <c r="ER29" s="94">
        <v>9.9704183541375304</v>
      </c>
      <c r="ES29" s="94">
        <v>8.8868884888088715</v>
      </c>
      <c r="ET29" s="95">
        <v>29.539798339034245</v>
      </c>
      <c r="EU29" s="95">
        <v>33.039943020239249</v>
      </c>
      <c r="EV29" s="95">
        <v>31.036207241448288</v>
      </c>
      <c r="EW29" s="39">
        <v>39158</v>
      </c>
      <c r="EX29" s="39">
        <v>25933</v>
      </c>
      <c r="EY29" s="39">
        <v>65091</v>
      </c>
      <c r="EZ29" s="39">
        <v>1974</v>
      </c>
      <c r="FA29" s="39">
        <v>1611</v>
      </c>
      <c r="FB29" s="39">
        <v>3585</v>
      </c>
      <c r="FC29" s="39">
        <v>10715</v>
      </c>
      <c r="FD29" s="39">
        <v>7715</v>
      </c>
      <c r="FE29" s="39">
        <v>18430</v>
      </c>
      <c r="FF29" s="94">
        <v>5.0411154808723637</v>
      </c>
      <c r="FG29" s="94">
        <v>6.2121621100528293</v>
      </c>
      <c r="FH29" s="94">
        <v>5.507673871963866</v>
      </c>
      <c r="FI29" s="95">
        <v>27.363501711016909</v>
      </c>
      <c r="FJ29" s="95">
        <v>29.749739713878071</v>
      </c>
      <c r="FK29" s="95">
        <v>28.31420626507505</v>
      </c>
      <c r="FL29" s="39">
        <v>29939</v>
      </c>
      <c r="FM29" s="39">
        <v>21981</v>
      </c>
      <c r="FN29" s="39">
        <v>51920</v>
      </c>
      <c r="FO29" s="39">
        <v>722</v>
      </c>
      <c r="FP29" s="39">
        <v>629</v>
      </c>
      <c r="FQ29" s="39">
        <v>1351</v>
      </c>
      <c r="FR29" s="39">
        <v>7281</v>
      </c>
      <c r="FS29" s="39">
        <v>5296</v>
      </c>
      <c r="FT29" s="39">
        <v>12577</v>
      </c>
      <c r="FU29" s="94">
        <v>2.411570192725208</v>
      </c>
      <c r="FV29" s="94">
        <v>2.8615622583139984</v>
      </c>
      <c r="FW29" s="94">
        <v>2.6020801232665636</v>
      </c>
      <c r="FX29" s="95">
        <v>24.319449547413075</v>
      </c>
      <c r="FY29" s="95">
        <v>24.09353532596333</v>
      </c>
      <c r="FZ29" s="95">
        <v>24.223805855161785</v>
      </c>
    </row>
    <row r="30" spans="1:182" s="78" customFormat="1" ht="29.25" customHeight="1">
      <c r="A30" s="72">
        <v>21</v>
      </c>
      <c r="B30" s="191" t="s">
        <v>45</v>
      </c>
      <c r="C30" s="97">
        <v>11234</v>
      </c>
      <c r="D30" s="97">
        <v>10663</v>
      </c>
      <c r="E30" s="161">
        <f t="shared" ref="E30" si="212">C30+D30</f>
        <v>21897</v>
      </c>
      <c r="F30" s="97">
        <v>8844</v>
      </c>
      <c r="G30" s="97">
        <v>8224</v>
      </c>
      <c r="H30" s="40">
        <f t="shared" ref="H30" si="213">F30+G30</f>
        <v>17068</v>
      </c>
      <c r="I30" s="99">
        <v>1373</v>
      </c>
      <c r="J30" s="99">
        <v>1635</v>
      </c>
      <c r="K30" s="172">
        <f t="shared" ref="K30" si="214">I30+J30</f>
        <v>3008</v>
      </c>
      <c r="L30" s="97">
        <f t="shared" ref="L30:N30" si="215">SUM(F30,I30)</f>
        <v>10217</v>
      </c>
      <c r="M30" s="97">
        <f t="shared" si="215"/>
        <v>9859</v>
      </c>
      <c r="N30" s="97">
        <f t="shared" si="215"/>
        <v>20076</v>
      </c>
      <c r="O30" s="93">
        <f t="shared" ref="O30:Q30" si="216">L30/C30*100</f>
        <v>90.947124799715155</v>
      </c>
      <c r="P30" s="93">
        <f t="shared" si="216"/>
        <v>92.459908093407108</v>
      </c>
      <c r="Q30" s="93">
        <f t="shared" si="216"/>
        <v>91.683792300315119</v>
      </c>
      <c r="R30" s="97">
        <v>307</v>
      </c>
      <c r="S30" s="97">
        <v>256</v>
      </c>
      <c r="T30" s="40">
        <f t="shared" ref="T30" si="217">R30+S30</f>
        <v>563</v>
      </c>
      <c r="U30" s="97">
        <v>123</v>
      </c>
      <c r="V30" s="97">
        <v>104</v>
      </c>
      <c r="W30" s="40">
        <f t="shared" ref="W30" si="218">U30+V30</f>
        <v>227</v>
      </c>
      <c r="X30" s="99">
        <v>59</v>
      </c>
      <c r="Y30" s="99">
        <v>48</v>
      </c>
      <c r="Z30" s="101">
        <f t="shared" ref="Z30" si="219">X30+Y30</f>
        <v>107</v>
      </c>
      <c r="AA30" s="97">
        <f t="shared" ref="AA30:AB30" si="220">SUM(U30,X30)</f>
        <v>182</v>
      </c>
      <c r="AB30" s="97">
        <f t="shared" si="220"/>
        <v>152</v>
      </c>
      <c r="AC30" s="101">
        <f t="shared" ref="AC30" si="221">SUM(AA30,AB30)</f>
        <v>334</v>
      </c>
      <c r="AD30" s="93">
        <f t="shared" ref="AD30:AF30" si="222">IF(R30=0,"",AA30/R30*100)</f>
        <v>59.283387622149839</v>
      </c>
      <c r="AE30" s="93">
        <f t="shared" si="222"/>
        <v>59.375</v>
      </c>
      <c r="AF30" s="93">
        <f t="shared" si="222"/>
        <v>59.325044404973362</v>
      </c>
      <c r="AG30" s="101">
        <f t="shared" ref="AG30:AH30" si="223">C30+R30</f>
        <v>11541</v>
      </c>
      <c r="AH30" s="101">
        <f t="shared" si="223"/>
        <v>10919</v>
      </c>
      <c r="AI30" s="101">
        <f t="shared" ref="AI30" si="224">AG30+AH30</f>
        <v>22460</v>
      </c>
      <c r="AJ30" s="101">
        <f t="shared" ref="AJ30:AK30" si="225">F30+U30</f>
        <v>8967</v>
      </c>
      <c r="AK30" s="101">
        <f t="shared" si="225"/>
        <v>8328</v>
      </c>
      <c r="AL30" s="101">
        <f t="shared" ref="AL30" si="226">AJ30+AK30</f>
        <v>17295</v>
      </c>
      <c r="AM30" s="101">
        <f t="shared" ref="AM30:AN30" si="227">I30+X30</f>
        <v>1432</v>
      </c>
      <c r="AN30" s="101">
        <f t="shared" si="227"/>
        <v>1683</v>
      </c>
      <c r="AO30" s="101">
        <f t="shared" ref="AO30" si="228">AM30+AN30</f>
        <v>3115</v>
      </c>
      <c r="AP30" s="97">
        <f t="shared" ref="AP30:AQ30" si="229">SUM(AJ30,AM30)</f>
        <v>10399</v>
      </c>
      <c r="AQ30" s="97">
        <f t="shared" si="229"/>
        <v>10011</v>
      </c>
      <c r="AR30" s="101">
        <f t="shared" ref="AR30" si="230">SUM(AP30,AQ30)</f>
        <v>20410</v>
      </c>
      <c r="AS30" s="93">
        <f t="shared" ref="AS30:AU30" si="231">IF(AG30=0,"",AP30/AG30*100)</f>
        <v>90.104843601074435</v>
      </c>
      <c r="AT30" s="93">
        <f t="shared" si="231"/>
        <v>91.684220166681925</v>
      </c>
      <c r="AU30" s="93">
        <f t="shared" si="231"/>
        <v>90.872662511130898</v>
      </c>
      <c r="AV30" s="99">
        <v>376</v>
      </c>
      <c r="AW30" s="99">
        <v>356</v>
      </c>
      <c r="AX30" s="101">
        <f t="shared" ref="AX30" si="232">AV30+AW30</f>
        <v>732</v>
      </c>
      <c r="AY30" s="99">
        <v>321</v>
      </c>
      <c r="AZ30" s="99">
        <v>295</v>
      </c>
      <c r="BA30" s="101">
        <f t="shared" ref="BA30" si="233">AY30+AZ30</f>
        <v>616</v>
      </c>
      <c r="BB30" s="99">
        <v>33</v>
      </c>
      <c r="BC30" s="99">
        <v>45</v>
      </c>
      <c r="BD30" s="101">
        <f t="shared" ref="BD30" si="234">BB30+BC30</f>
        <v>78</v>
      </c>
      <c r="BE30" s="97">
        <f t="shared" ref="BE30:BG30" si="235">SUM(AY30,BB30)</f>
        <v>354</v>
      </c>
      <c r="BF30" s="97">
        <f t="shared" si="235"/>
        <v>340</v>
      </c>
      <c r="BG30" s="97">
        <f t="shared" si="235"/>
        <v>694</v>
      </c>
      <c r="BH30" s="93">
        <f t="shared" ref="BH30:BJ30" si="236">IF(AV30=0,"",BE30/AV30*100)</f>
        <v>94.148936170212778</v>
      </c>
      <c r="BI30" s="93">
        <f t="shared" si="236"/>
        <v>95.50561797752809</v>
      </c>
      <c r="BJ30" s="93">
        <f t="shared" si="236"/>
        <v>94.808743169398909</v>
      </c>
      <c r="BK30" s="99">
        <v>8</v>
      </c>
      <c r="BL30" s="99">
        <v>12</v>
      </c>
      <c r="BM30" s="101">
        <f t="shared" ref="BM30" si="237">BK30+BL30</f>
        <v>20</v>
      </c>
      <c r="BN30" s="99">
        <v>5</v>
      </c>
      <c r="BO30" s="99">
        <v>4</v>
      </c>
      <c r="BP30" s="101">
        <f t="shared" ref="BP30" si="238">BN30+BO30</f>
        <v>9</v>
      </c>
      <c r="BQ30" s="99">
        <v>1</v>
      </c>
      <c r="BR30" s="99">
        <v>4</v>
      </c>
      <c r="BS30" s="101">
        <f t="shared" ref="BS30" si="239">BQ30+BR30</f>
        <v>5</v>
      </c>
      <c r="BT30" s="97">
        <f t="shared" ref="BT30:BU30" si="240">SUM(BN30,BQ30)</f>
        <v>6</v>
      </c>
      <c r="BU30" s="97">
        <f t="shared" si="240"/>
        <v>8</v>
      </c>
      <c r="BV30" s="101">
        <f t="shared" ref="BV30" si="241">SUM(BT30,BU30)</f>
        <v>14</v>
      </c>
      <c r="BW30" s="93">
        <f t="shared" ref="BW30:BY30" si="242">IF(BK30=0,"",BT30/BK30*100)</f>
        <v>75</v>
      </c>
      <c r="BX30" s="93">
        <f t="shared" si="242"/>
        <v>66.666666666666657</v>
      </c>
      <c r="BY30" s="93">
        <f t="shared" si="242"/>
        <v>70</v>
      </c>
      <c r="BZ30" s="101">
        <f t="shared" ref="BZ30:CD30" si="243">AV30+BK30</f>
        <v>384</v>
      </c>
      <c r="CA30" s="101">
        <f t="shared" si="243"/>
        <v>368</v>
      </c>
      <c r="CB30" s="101">
        <f t="shared" si="243"/>
        <v>752</v>
      </c>
      <c r="CC30" s="101">
        <f t="shared" si="243"/>
        <v>326</v>
      </c>
      <c r="CD30" s="101">
        <f t="shared" si="243"/>
        <v>299</v>
      </c>
      <c r="CE30" s="101">
        <f t="shared" ref="CE30" si="244">CC30+CD30</f>
        <v>625</v>
      </c>
      <c r="CF30" s="101">
        <f t="shared" ref="CF30:CG30" si="245">BB30+BQ30</f>
        <v>34</v>
      </c>
      <c r="CG30" s="101">
        <f t="shared" si="245"/>
        <v>49</v>
      </c>
      <c r="CH30" s="101">
        <f t="shared" ref="CH30" si="246">CF30+CG30</f>
        <v>83</v>
      </c>
      <c r="CI30" s="97">
        <f t="shared" ref="CI30:CJ30" si="247">SUM(CC30,CF30)</f>
        <v>360</v>
      </c>
      <c r="CJ30" s="97">
        <f t="shared" si="247"/>
        <v>348</v>
      </c>
      <c r="CK30" s="101">
        <f t="shared" ref="CK30" si="248">SUM(CI30,CJ30)</f>
        <v>708</v>
      </c>
      <c r="CL30" s="93">
        <f t="shared" ref="CL30:CN30" si="249">IF(BZ30=0,"",CI30/BZ30*100)</f>
        <v>93.75</v>
      </c>
      <c r="CM30" s="93">
        <f t="shared" si="249"/>
        <v>94.565217391304344</v>
      </c>
      <c r="CN30" s="93">
        <f t="shared" si="249"/>
        <v>94.148936170212778</v>
      </c>
      <c r="CO30" s="99">
        <v>4080</v>
      </c>
      <c r="CP30" s="99">
        <v>4363</v>
      </c>
      <c r="CQ30" s="101">
        <f t="shared" ref="CQ30" si="250">CO30+CP30</f>
        <v>8443</v>
      </c>
      <c r="CR30" s="99">
        <v>3273</v>
      </c>
      <c r="CS30" s="99">
        <v>3555</v>
      </c>
      <c r="CT30" s="101">
        <f t="shared" ref="CT30" si="251">CR30+CS30</f>
        <v>6828</v>
      </c>
      <c r="CU30" s="99">
        <v>484</v>
      </c>
      <c r="CV30" s="99">
        <v>553</v>
      </c>
      <c r="CW30" s="101">
        <f t="shared" ref="CW30" si="252">CU30+CV30</f>
        <v>1037</v>
      </c>
      <c r="CX30" s="97">
        <f t="shared" ref="CX30:CY30" si="253">SUM(CR30,CU30)</f>
        <v>3757</v>
      </c>
      <c r="CY30" s="97">
        <f t="shared" si="253"/>
        <v>4108</v>
      </c>
      <c r="CZ30" s="101">
        <f t="shared" ref="CZ30" si="254">SUM(CX30,CY30)</f>
        <v>7865</v>
      </c>
      <c r="DA30" s="93">
        <f t="shared" ref="DA30:DC30" si="255">IF(CO30=0,"",CX30/CO30*100)</f>
        <v>92.083333333333329</v>
      </c>
      <c r="DB30" s="93">
        <f t="shared" si="255"/>
        <v>94.155397662159075</v>
      </c>
      <c r="DC30" s="93">
        <f t="shared" si="255"/>
        <v>93.15409214734099</v>
      </c>
      <c r="DD30" s="99">
        <v>150</v>
      </c>
      <c r="DE30" s="99">
        <v>115</v>
      </c>
      <c r="DF30" s="101">
        <f t="shared" ref="DF30" si="256">DD30+DE30</f>
        <v>265</v>
      </c>
      <c r="DG30" s="99">
        <v>53</v>
      </c>
      <c r="DH30" s="99">
        <v>48</v>
      </c>
      <c r="DI30" s="101">
        <f t="shared" ref="DI30" si="257">DG30+DH30</f>
        <v>101</v>
      </c>
      <c r="DJ30" s="99">
        <v>34</v>
      </c>
      <c r="DK30" s="99">
        <v>23</v>
      </c>
      <c r="DL30" s="100">
        <f t="shared" ref="DL30" si="258">SUM(DJ30:DK30)</f>
        <v>57</v>
      </c>
      <c r="DM30" s="97">
        <f t="shared" ref="DM30:DN30" si="259">SUM(DG30,DJ30)</f>
        <v>87</v>
      </c>
      <c r="DN30" s="97">
        <f t="shared" si="259"/>
        <v>71</v>
      </c>
      <c r="DO30" s="101">
        <f t="shared" ref="DO30" si="260">SUM(DM30,DN30)</f>
        <v>158</v>
      </c>
      <c r="DP30" s="93">
        <f t="shared" ref="DP30:DR30" si="261">IF(DD30=0,"",DM30/DD30*100)</f>
        <v>57.999999999999993</v>
      </c>
      <c r="DQ30" s="93">
        <f t="shared" si="261"/>
        <v>61.739130434782609</v>
      </c>
      <c r="DR30" s="93">
        <f t="shared" si="261"/>
        <v>59.622641509433961</v>
      </c>
      <c r="DS30" s="101">
        <f t="shared" ref="DS30:DT30" si="262">CO30+DD30</f>
        <v>4230</v>
      </c>
      <c r="DT30" s="101">
        <f t="shared" si="262"/>
        <v>4478</v>
      </c>
      <c r="DU30" s="101">
        <f t="shared" ref="DU30" si="263">DS30+DT30</f>
        <v>8708</v>
      </c>
      <c r="DV30" s="101">
        <f t="shared" ref="DV30:DW30" si="264">CR30+DG30</f>
        <v>3326</v>
      </c>
      <c r="DW30" s="101">
        <f t="shared" si="264"/>
        <v>3603</v>
      </c>
      <c r="DX30" s="101">
        <f t="shared" ref="DX30" si="265">DV30+DW30</f>
        <v>6929</v>
      </c>
      <c r="DY30" s="101">
        <f t="shared" ref="DY30:DZ30" si="266">CU30+DJ30</f>
        <v>518</v>
      </c>
      <c r="DZ30" s="101">
        <f t="shared" si="266"/>
        <v>576</v>
      </c>
      <c r="EA30" s="101">
        <f t="shared" ref="EA30" si="267">DY30+DZ30</f>
        <v>1094</v>
      </c>
      <c r="EB30" s="97">
        <f t="shared" ref="EB30:EC30" si="268">SUM(DV30,DY30)</f>
        <v>3844</v>
      </c>
      <c r="EC30" s="97">
        <f t="shared" si="268"/>
        <v>4179</v>
      </c>
      <c r="ED30" s="101">
        <f t="shared" ref="ED30" si="269">SUM(EB30,EC30)</f>
        <v>8023</v>
      </c>
      <c r="EE30" s="93">
        <f t="shared" ref="EE30:EG30" si="270">IF(DS30=0,"",EB30/DS30*100)</f>
        <v>90.874704491725765</v>
      </c>
      <c r="EF30" s="93">
        <f t="shared" si="270"/>
        <v>93.322912014292086</v>
      </c>
      <c r="EG30" s="93">
        <f t="shared" si="270"/>
        <v>92.133670188332573</v>
      </c>
      <c r="EH30" s="40">
        <f t="shared" ref="EH30:EJ30" si="271">AP30</f>
        <v>10399</v>
      </c>
      <c r="EI30" s="40">
        <f t="shared" si="271"/>
        <v>10011</v>
      </c>
      <c r="EJ30" s="40">
        <f t="shared" si="271"/>
        <v>20410</v>
      </c>
      <c r="EK30" s="40">
        <v>887</v>
      </c>
      <c r="EL30" s="40">
        <v>955</v>
      </c>
      <c r="EM30" s="40">
        <f t="shared" ref="EM30" si="272">EK30+EL30</f>
        <v>1842</v>
      </c>
      <c r="EN30" s="40">
        <v>4885</v>
      </c>
      <c r="EO30" s="40">
        <v>4774</v>
      </c>
      <c r="EP30" s="40">
        <f t="shared" ref="EP30" si="273">EN30+EO30</f>
        <v>9659</v>
      </c>
      <c r="EQ30" s="93">
        <f t="shared" ref="EQ30:ES30" si="274">EK30/EH30%</f>
        <v>8.5296663140686615</v>
      </c>
      <c r="ER30" s="93">
        <f t="shared" si="274"/>
        <v>9.5395065428029167</v>
      </c>
      <c r="ES30" s="93">
        <f t="shared" si="274"/>
        <v>9.024987751102401</v>
      </c>
      <c r="ET30" s="163">
        <f t="shared" ref="ET30:EV30" si="275">EN30/EH30%</f>
        <v>46.975670737570923</v>
      </c>
      <c r="EU30" s="163">
        <f t="shared" si="275"/>
        <v>47.687543701927879</v>
      </c>
      <c r="EV30" s="163">
        <f t="shared" si="275"/>
        <v>47.324840764331213</v>
      </c>
      <c r="EW30" s="40">
        <f t="shared" ref="EW30:EY30" si="276">CI30</f>
        <v>360</v>
      </c>
      <c r="EX30" s="40">
        <f t="shared" si="276"/>
        <v>348</v>
      </c>
      <c r="EY30" s="40">
        <f t="shared" si="276"/>
        <v>708</v>
      </c>
      <c r="EZ30" s="40">
        <v>26</v>
      </c>
      <c r="FA30" s="40">
        <v>33</v>
      </c>
      <c r="FB30" s="40">
        <f t="shared" ref="FB30" si="277">EZ30+FA30</f>
        <v>59</v>
      </c>
      <c r="FC30" s="40">
        <v>182</v>
      </c>
      <c r="FD30" s="40">
        <v>184</v>
      </c>
      <c r="FE30" s="40">
        <f t="shared" ref="FE30" si="278">FC30+FD30</f>
        <v>366</v>
      </c>
      <c r="FF30" s="93">
        <f t="shared" ref="FF30:FH30" si="279">EZ30/EW30%</f>
        <v>7.2222222222222223</v>
      </c>
      <c r="FG30" s="93">
        <f t="shared" si="279"/>
        <v>9.4827586206896548</v>
      </c>
      <c r="FH30" s="93">
        <f t="shared" si="279"/>
        <v>8.3333333333333339</v>
      </c>
      <c r="FI30" s="163">
        <f t="shared" ref="FI30:FK30" si="280">FC30/EW30%</f>
        <v>50.555555555555557</v>
      </c>
      <c r="FJ30" s="163">
        <f t="shared" si="280"/>
        <v>52.873563218390807</v>
      </c>
      <c r="FK30" s="163">
        <f t="shared" si="280"/>
        <v>51.694915254237287</v>
      </c>
      <c r="FL30" s="40">
        <f t="shared" ref="FL30:FN30" si="281">EB30</f>
        <v>3844</v>
      </c>
      <c r="FM30" s="40">
        <f t="shared" si="281"/>
        <v>4179</v>
      </c>
      <c r="FN30" s="40">
        <f t="shared" si="281"/>
        <v>8023</v>
      </c>
      <c r="FO30" s="40">
        <v>98</v>
      </c>
      <c r="FP30" s="40">
        <v>124</v>
      </c>
      <c r="FQ30" s="40">
        <f t="shared" ref="FQ30" si="282">FO30+FP30</f>
        <v>222</v>
      </c>
      <c r="FR30" s="40">
        <v>1681</v>
      </c>
      <c r="FS30" s="40">
        <v>2037</v>
      </c>
      <c r="FT30" s="40">
        <f t="shared" ref="FT30" si="283">FR30+FS30</f>
        <v>3718</v>
      </c>
      <c r="FU30" s="93">
        <f t="shared" ref="FU30:FW30" si="284">FO30/FL30%</f>
        <v>2.5494276795005204</v>
      </c>
      <c r="FV30" s="93">
        <f t="shared" si="284"/>
        <v>2.9672170375687963</v>
      </c>
      <c r="FW30" s="93">
        <f t="shared" si="284"/>
        <v>2.7670447463542316</v>
      </c>
      <c r="FX30" s="163">
        <f t="shared" ref="FX30:FZ30" si="285">FR30/FL30%</f>
        <v>43.73048907388138</v>
      </c>
      <c r="FY30" s="163">
        <f t="shared" si="285"/>
        <v>48.743718592964825</v>
      </c>
      <c r="FZ30" s="163">
        <f t="shared" si="285"/>
        <v>46.341767418671317</v>
      </c>
    </row>
    <row r="31" spans="1:182" ht="29.25" customHeight="1">
      <c r="A31" s="72">
        <v>22</v>
      </c>
      <c r="B31" s="191" t="s">
        <v>46</v>
      </c>
      <c r="C31" s="120"/>
      <c r="D31" s="120"/>
      <c r="E31" s="126"/>
      <c r="F31" s="120"/>
      <c r="G31" s="120"/>
      <c r="H31" s="116"/>
      <c r="I31" s="123"/>
      <c r="J31" s="123"/>
      <c r="K31" s="124"/>
      <c r="L31" s="120"/>
      <c r="M31" s="120"/>
      <c r="N31" s="120"/>
      <c r="O31" s="127"/>
      <c r="P31" s="127"/>
      <c r="Q31" s="127"/>
      <c r="R31" s="120"/>
      <c r="S31" s="120"/>
      <c r="T31" s="116"/>
      <c r="U31" s="120"/>
      <c r="V31" s="120"/>
      <c r="W31" s="116"/>
      <c r="X31" s="125"/>
      <c r="Y31" s="125"/>
      <c r="Z31" s="122"/>
      <c r="AA31" s="120"/>
      <c r="AB31" s="120"/>
      <c r="AC31" s="122"/>
      <c r="AD31" s="121"/>
      <c r="AE31" s="121"/>
      <c r="AF31" s="121"/>
      <c r="AG31" s="122"/>
      <c r="AH31" s="122"/>
      <c r="AI31" s="122"/>
      <c r="AJ31" s="122"/>
      <c r="AK31" s="122"/>
      <c r="AL31" s="122"/>
      <c r="AM31" s="122"/>
      <c r="AN31" s="122"/>
      <c r="AO31" s="122"/>
      <c r="AP31" s="120"/>
      <c r="AQ31" s="120"/>
      <c r="AR31" s="122"/>
      <c r="AS31" s="121"/>
      <c r="AT31" s="121"/>
      <c r="AU31" s="121"/>
      <c r="AV31" s="125"/>
      <c r="AW31" s="125"/>
      <c r="AX31" s="122"/>
      <c r="AY31" s="125"/>
      <c r="AZ31" s="125"/>
      <c r="BA31" s="122"/>
      <c r="BB31" s="123"/>
      <c r="BC31" s="123"/>
      <c r="BD31" s="122"/>
      <c r="BE31" s="120"/>
      <c r="BF31" s="120"/>
      <c r="BG31" s="120"/>
      <c r="BH31" s="121"/>
      <c r="BI31" s="121"/>
      <c r="BJ31" s="121"/>
      <c r="BK31" s="125"/>
      <c r="BL31" s="125"/>
      <c r="BM31" s="122"/>
      <c r="BN31" s="125"/>
      <c r="BO31" s="125"/>
      <c r="BP31" s="122"/>
      <c r="BQ31" s="125"/>
      <c r="BR31" s="125"/>
      <c r="BS31" s="122"/>
      <c r="BT31" s="120"/>
      <c r="BU31" s="120"/>
      <c r="BV31" s="122"/>
      <c r="BW31" s="121"/>
      <c r="BX31" s="121"/>
      <c r="BY31" s="121"/>
      <c r="BZ31" s="122"/>
      <c r="CA31" s="122"/>
      <c r="CB31" s="122"/>
      <c r="CC31" s="122"/>
      <c r="CD31" s="122"/>
      <c r="CE31" s="122"/>
      <c r="CF31" s="122"/>
      <c r="CG31" s="122"/>
      <c r="CH31" s="122"/>
      <c r="CI31" s="120"/>
      <c r="CJ31" s="120"/>
      <c r="CK31" s="122"/>
      <c r="CL31" s="121"/>
      <c r="CM31" s="121"/>
      <c r="CN31" s="121"/>
      <c r="CO31" s="125"/>
      <c r="CP31" s="125"/>
      <c r="CQ31" s="122"/>
      <c r="CR31" s="125"/>
      <c r="CS31" s="125"/>
      <c r="CT31" s="122"/>
      <c r="CU31" s="123"/>
      <c r="CV31" s="123"/>
      <c r="CW31" s="122"/>
      <c r="CX31" s="120"/>
      <c r="CY31" s="120"/>
      <c r="CZ31" s="122"/>
      <c r="DA31" s="121"/>
      <c r="DB31" s="121"/>
      <c r="DC31" s="121"/>
      <c r="DD31" s="125"/>
      <c r="DE31" s="125"/>
      <c r="DF31" s="122"/>
      <c r="DG31" s="125"/>
      <c r="DH31" s="125"/>
      <c r="DI31" s="122"/>
      <c r="DJ31" s="123"/>
      <c r="DK31" s="123"/>
      <c r="DL31" s="123"/>
      <c r="DM31" s="120"/>
      <c r="DN31" s="120"/>
      <c r="DO31" s="122"/>
      <c r="DP31" s="121"/>
      <c r="DQ31" s="121"/>
      <c r="DR31" s="121"/>
      <c r="DS31" s="122"/>
      <c r="DT31" s="122"/>
      <c r="DU31" s="122"/>
      <c r="DV31" s="122"/>
      <c r="DW31" s="122"/>
      <c r="DX31" s="122"/>
      <c r="DY31" s="122"/>
      <c r="DZ31" s="122"/>
      <c r="EA31" s="122"/>
      <c r="EB31" s="120"/>
      <c r="EC31" s="120"/>
      <c r="ED31" s="122"/>
      <c r="EE31" s="121"/>
      <c r="EF31" s="121"/>
      <c r="EG31" s="121"/>
      <c r="EH31" s="116"/>
      <c r="EI31" s="116"/>
      <c r="EJ31" s="116"/>
      <c r="EK31" s="116"/>
      <c r="EL31" s="116"/>
      <c r="EM31" s="116"/>
      <c r="EN31" s="116"/>
      <c r="EO31" s="116"/>
      <c r="EP31" s="116"/>
      <c r="EQ31" s="121"/>
      <c r="ER31" s="121"/>
      <c r="ES31" s="121"/>
      <c r="ET31" s="117"/>
      <c r="EU31" s="117"/>
      <c r="EV31" s="117"/>
      <c r="EW31" s="116"/>
      <c r="EX31" s="116"/>
      <c r="EY31" s="116"/>
      <c r="EZ31" s="116"/>
      <c r="FA31" s="116"/>
      <c r="FB31" s="116"/>
      <c r="FC31" s="116"/>
      <c r="FD31" s="116"/>
      <c r="FE31" s="116"/>
      <c r="FF31" s="121"/>
      <c r="FG31" s="121"/>
      <c r="FH31" s="121"/>
      <c r="FI31" s="117"/>
      <c r="FJ31" s="117"/>
      <c r="FK31" s="117"/>
      <c r="FL31" s="116"/>
      <c r="FM31" s="116"/>
      <c r="FN31" s="116"/>
      <c r="FO31" s="116"/>
      <c r="FP31" s="116"/>
      <c r="FQ31" s="116"/>
      <c r="FR31" s="116"/>
      <c r="FS31" s="116"/>
      <c r="FT31" s="116"/>
      <c r="FU31" s="121"/>
      <c r="FV31" s="121"/>
      <c r="FW31" s="121"/>
      <c r="FX31" s="117"/>
      <c r="FY31" s="117"/>
      <c r="FZ31" s="117"/>
    </row>
    <row r="32" spans="1:182" s="78" customFormat="1" ht="29.25" customHeight="1">
      <c r="A32" s="72">
        <v>23</v>
      </c>
      <c r="B32" s="191" t="s">
        <v>47</v>
      </c>
      <c r="C32" s="97">
        <v>3689</v>
      </c>
      <c r="D32" s="97">
        <v>4304</v>
      </c>
      <c r="E32" s="161">
        <f t="shared" ref="E32" si="286">C32+D32</f>
        <v>7993</v>
      </c>
      <c r="F32" s="97">
        <v>3089</v>
      </c>
      <c r="G32" s="97">
        <v>3633</v>
      </c>
      <c r="H32" s="40">
        <f t="shared" ref="H32" si="287">F32+G32</f>
        <v>6722</v>
      </c>
      <c r="I32" s="192">
        <v>31</v>
      </c>
      <c r="J32" s="192">
        <v>24</v>
      </c>
      <c r="K32" s="193">
        <f t="shared" ref="K32" si="288">I32+J32</f>
        <v>55</v>
      </c>
      <c r="L32" s="97">
        <f t="shared" ref="L32:N32" si="289">SUM(F32,I32)</f>
        <v>3120</v>
      </c>
      <c r="M32" s="97">
        <f t="shared" si="289"/>
        <v>3657</v>
      </c>
      <c r="N32" s="97">
        <f t="shared" si="289"/>
        <v>6777</v>
      </c>
      <c r="O32" s="93">
        <f t="shared" ref="O32:Q32" si="290">L32/C32*100</f>
        <v>84.575765790187035</v>
      </c>
      <c r="P32" s="93">
        <f t="shared" si="290"/>
        <v>84.967472118959108</v>
      </c>
      <c r="Q32" s="93">
        <f t="shared" si="290"/>
        <v>84.786688352308275</v>
      </c>
      <c r="R32" s="97">
        <v>2162</v>
      </c>
      <c r="S32" s="97">
        <v>1623</v>
      </c>
      <c r="T32" s="40">
        <f t="shared" ref="T32" si="291">R32+S32</f>
        <v>3785</v>
      </c>
      <c r="U32" s="97">
        <v>915</v>
      </c>
      <c r="V32" s="97">
        <v>763</v>
      </c>
      <c r="W32" s="40">
        <f t="shared" ref="W32" si="292">U32+V32</f>
        <v>1678</v>
      </c>
      <c r="X32" s="192">
        <v>18</v>
      </c>
      <c r="Y32" s="192">
        <v>14</v>
      </c>
      <c r="Z32" s="173">
        <f t="shared" ref="Z32" si="293">X32+Y32</f>
        <v>32</v>
      </c>
      <c r="AA32" s="97">
        <f t="shared" ref="AA32:AB32" si="294">SUM(U32,X32)</f>
        <v>933</v>
      </c>
      <c r="AB32" s="97">
        <f t="shared" si="294"/>
        <v>777</v>
      </c>
      <c r="AC32" s="101">
        <f t="shared" ref="AC32" si="295">SUM(AA32,AB32)</f>
        <v>1710</v>
      </c>
      <c r="AD32" s="93">
        <f t="shared" ref="AD32:AF32" si="296">IF(R32=0,"",AA32/R32*100)</f>
        <v>43.154486586493988</v>
      </c>
      <c r="AE32" s="93">
        <f t="shared" si="296"/>
        <v>47.874306839186694</v>
      </c>
      <c r="AF32" s="93">
        <f t="shared" si="296"/>
        <v>45.178335535006603</v>
      </c>
      <c r="AG32" s="101">
        <f t="shared" ref="AG32:AH32" si="297">C32+R32</f>
        <v>5851</v>
      </c>
      <c r="AH32" s="101">
        <f t="shared" si="297"/>
        <v>5927</v>
      </c>
      <c r="AI32" s="101">
        <f t="shared" ref="AI32" si="298">AG32+AH32</f>
        <v>11778</v>
      </c>
      <c r="AJ32" s="101">
        <f t="shared" ref="AJ32:AK32" si="299">F32+U32</f>
        <v>4004</v>
      </c>
      <c r="AK32" s="101">
        <f t="shared" si="299"/>
        <v>4396</v>
      </c>
      <c r="AL32" s="101">
        <f t="shared" ref="AL32" si="300">AJ32+AK32</f>
        <v>8400</v>
      </c>
      <c r="AM32" s="173">
        <f t="shared" ref="AM32:AN32" si="301">I32+X32</f>
        <v>49</v>
      </c>
      <c r="AN32" s="173">
        <f t="shared" si="301"/>
        <v>38</v>
      </c>
      <c r="AO32" s="173">
        <f t="shared" ref="AO32" si="302">AM32+AN32</f>
        <v>87</v>
      </c>
      <c r="AP32" s="97">
        <f t="shared" ref="AP32:AQ32" si="303">SUM(AJ32,AM32)</f>
        <v>4053</v>
      </c>
      <c r="AQ32" s="97">
        <f t="shared" si="303"/>
        <v>4434</v>
      </c>
      <c r="AR32" s="101">
        <f t="shared" ref="AR32" si="304">SUM(AP32,AQ32)</f>
        <v>8487</v>
      </c>
      <c r="AS32" s="93">
        <f t="shared" ref="AS32:AU32" si="305">IF(AG32=0,"",AP32/AG32*100)</f>
        <v>69.270210220475136</v>
      </c>
      <c r="AT32" s="93">
        <f t="shared" si="305"/>
        <v>74.810190652944158</v>
      </c>
      <c r="AU32" s="93">
        <f t="shared" si="305"/>
        <v>72.058074375955172</v>
      </c>
      <c r="AV32" s="99">
        <v>5</v>
      </c>
      <c r="AW32" s="99">
        <v>6</v>
      </c>
      <c r="AX32" s="101">
        <f t="shared" ref="AX32" si="306">AV32+AW32</f>
        <v>11</v>
      </c>
      <c r="AY32" s="99">
        <v>5</v>
      </c>
      <c r="AZ32" s="99">
        <v>3</v>
      </c>
      <c r="BA32" s="101">
        <f t="shared" ref="BA32" si="307">AY32+AZ32</f>
        <v>8</v>
      </c>
      <c r="BB32" s="174">
        <v>0</v>
      </c>
      <c r="BC32" s="174">
        <v>0</v>
      </c>
      <c r="BD32" s="101">
        <f t="shared" ref="BD32" si="308">BB32+BC32</f>
        <v>0</v>
      </c>
      <c r="BE32" s="97">
        <f t="shared" ref="BE32:BG32" si="309">SUM(AY32,BB32)</f>
        <v>5</v>
      </c>
      <c r="BF32" s="97">
        <f t="shared" si="309"/>
        <v>3</v>
      </c>
      <c r="BG32" s="97">
        <f t="shared" si="309"/>
        <v>8</v>
      </c>
      <c r="BH32" s="93">
        <f t="shared" ref="BH32:BJ32" si="310">IF(AV32=0,"",BE32/AV32*100)</f>
        <v>100</v>
      </c>
      <c r="BI32" s="93">
        <f t="shared" si="310"/>
        <v>50</v>
      </c>
      <c r="BJ32" s="93">
        <f t="shared" si="310"/>
        <v>72.727272727272734</v>
      </c>
      <c r="BK32" s="99">
        <v>4</v>
      </c>
      <c r="BL32" s="99">
        <v>5</v>
      </c>
      <c r="BM32" s="101">
        <f t="shared" ref="BM32" si="311">BK32+BL32</f>
        <v>9</v>
      </c>
      <c r="BN32" s="99">
        <v>1</v>
      </c>
      <c r="BO32" s="99">
        <v>2</v>
      </c>
      <c r="BP32" s="101">
        <f t="shared" ref="BP32" si="312">BN32+BO32</f>
        <v>3</v>
      </c>
      <c r="BQ32" s="174">
        <v>0</v>
      </c>
      <c r="BR32" s="174">
        <v>0</v>
      </c>
      <c r="BS32" s="175">
        <f t="shared" ref="BS32" si="313">BQ32+BR32</f>
        <v>0</v>
      </c>
      <c r="BT32" s="97">
        <f t="shared" ref="BT32:BU32" si="314">SUM(BN32,BQ32)</f>
        <v>1</v>
      </c>
      <c r="BU32" s="97">
        <f t="shared" si="314"/>
        <v>2</v>
      </c>
      <c r="BV32" s="101">
        <f t="shared" ref="BV32" si="315">SUM(BT32,BU32)</f>
        <v>3</v>
      </c>
      <c r="BW32" s="93">
        <f t="shared" ref="BW32:BY32" si="316">IF(BK32=0,"",BT32/BK32*100)</f>
        <v>25</v>
      </c>
      <c r="BX32" s="93">
        <f t="shared" si="316"/>
        <v>40</v>
      </c>
      <c r="BY32" s="93">
        <f t="shared" si="316"/>
        <v>33.333333333333329</v>
      </c>
      <c r="BZ32" s="101">
        <f t="shared" ref="BZ32:CD32" si="317">AV32+BK32</f>
        <v>9</v>
      </c>
      <c r="CA32" s="101">
        <f t="shared" si="317"/>
        <v>11</v>
      </c>
      <c r="CB32" s="101">
        <f t="shared" si="317"/>
        <v>20</v>
      </c>
      <c r="CC32" s="101">
        <f t="shared" si="317"/>
        <v>6</v>
      </c>
      <c r="CD32" s="101">
        <f t="shared" si="317"/>
        <v>5</v>
      </c>
      <c r="CE32" s="101">
        <f t="shared" ref="CE32" si="318">CC32+CD32</f>
        <v>11</v>
      </c>
      <c r="CF32" s="101">
        <v>0</v>
      </c>
      <c r="CG32" s="101">
        <f t="shared" ref="CG32" si="319">BC32+BR32</f>
        <v>0</v>
      </c>
      <c r="CH32" s="101">
        <f t="shared" ref="CH32" si="320">CF32+CG32</f>
        <v>0</v>
      </c>
      <c r="CI32" s="97">
        <f t="shared" ref="CI32:CJ32" si="321">SUM(CC32,CF32)</f>
        <v>6</v>
      </c>
      <c r="CJ32" s="97">
        <f t="shared" si="321"/>
        <v>5</v>
      </c>
      <c r="CK32" s="101">
        <f t="shared" ref="CK32" si="322">SUM(CI32,CJ32)</f>
        <v>11</v>
      </c>
      <c r="CL32" s="93">
        <f t="shared" ref="CL32:CN32" si="323">IF(BZ32=0,"",CI32/BZ32*100)</f>
        <v>66.666666666666657</v>
      </c>
      <c r="CM32" s="93">
        <f t="shared" si="323"/>
        <v>45.454545454545453</v>
      </c>
      <c r="CN32" s="93">
        <f t="shared" si="323"/>
        <v>55.000000000000007</v>
      </c>
      <c r="CO32" s="99">
        <v>3491</v>
      </c>
      <c r="CP32" s="99">
        <v>4153</v>
      </c>
      <c r="CQ32" s="101">
        <f t="shared" ref="CQ32" si="324">CO32+CP32</f>
        <v>7644</v>
      </c>
      <c r="CR32" s="99">
        <v>2964</v>
      </c>
      <c r="CS32" s="99">
        <v>3536</v>
      </c>
      <c r="CT32" s="101">
        <f>CR32+CS32</f>
        <v>6500</v>
      </c>
      <c r="CU32" s="192">
        <v>31</v>
      </c>
      <c r="CV32" s="192">
        <v>24</v>
      </c>
      <c r="CW32" s="173">
        <f t="shared" ref="CW32" si="325">CU32+CV32</f>
        <v>55</v>
      </c>
      <c r="CX32" s="97">
        <f t="shared" ref="CX32:CY32" si="326">SUM(CR32,CU32)</f>
        <v>2995</v>
      </c>
      <c r="CY32" s="97">
        <f t="shared" si="326"/>
        <v>3560</v>
      </c>
      <c r="CZ32" s="101">
        <f t="shared" ref="CZ32" si="327">SUM(CX32,CY32)</f>
        <v>6555</v>
      </c>
      <c r="DA32" s="93">
        <f t="shared" ref="DA32:DC32" si="328">IF(CO32=0,"",CX32/CO32*100)</f>
        <v>85.792036665711834</v>
      </c>
      <c r="DB32" s="93">
        <f t="shared" si="328"/>
        <v>85.721165422586083</v>
      </c>
      <c r="DC32" s="93">
        <f t="shared" si="328"/>
        <v>85.753532182103612</v>
      </c>
      <c r="DD32" s="99">
        <v>2062</v>
      </c>
      <c r="DE32" s="99">
        <v>1558</v>
      </c>
      <c r="DF32" s="101">
        <f t="shared" ref="DF32" si="329">DD32+DE32</f>
        <v>3620</v>
      </c>
      <c r="DG32" s="99">
        <v>894</v>
      </c>
      <c r="DH32" s="99">
        <v>841</v>
      </c>
      <c r="DI32" s="101">
        <f t="shared" ref="DI32" si="330">DG32+DH32</f>
        <v>1735</v>
      </c>
      <c r="DJ32" s="192">
        <v>18</v>
      </c>
      <c r="DK32" s="192">
        <v>14</v>
      </c>
      <c r="DL32" s="192">
        <f t="shared" ref="DL32" si="331">SUM(DJ32:DK32)</f>
        <v>32</v>
      </c>
      <c r="DM32" s="97">
        <f t="shared" ref="DM32:DN32" si="332">SUM(DG32,DJ32)</f>
        <v>912</v>
      </c>
      <c r="DN32" s="97">
        <f t="shared" si="332"/>
        <v>855</v>
      </c>
      <c r="DO32" s="101">
        <f t="shared" ref="DO32" si="333">SUM(DM32,DN32)</f>
        <v>1767</v>
      </c>
      <c r="DP32" s="93">
        <f t="shared" ref="DP32:DR32" si="334">IF(DD32=0,"",DM32/DD32*100)</f>
        <v>44.228903976721625</v>
      </c>
      <c r="DQ32" s="93">
        <f t="shared" si="334"/>
        <v>54.878048780487809</v>
      </c>
      <c r="DR32" s="93">
        <f t="shared" si="334"/>
        <v>48.812154696132595</v>
      </c>
      <c r="DS32" s="101">
        <f t="shared" ref="DS32:DT32" si="335">CO32+DD32</f>
        <v>5553</v>
      </c>
      <c r="DT32" s="101">
        <f t="shared" si="335"/>
        <v>5711</v>
      </c>
      <c r="DU32" s="101">
        <f t="shared" ref="DU32" si="336">DS32+DT32</f>
        <v>11264</v>
      </c>
      <c r="DV32" s="101">
        <f t="shared" ref="DV32:DW32" si="337">CR32+DG32</f>
        <v>3858</v>
      </c>
      <c r="DW32" s="101">
        <f t="shared" si="337"/>
        <v>4377</v>
      </c>
      <c r="DX32" s="101">
        <f t="shared" ref="DX32" si="338">DV32+DW32</f>
        <v>8235</v>
      </c>
      <c r="DY32" s="173">
        <f t="shared" ref="DY32:DZ32" si="339">CU32+DJ32</f>
        <v>49</v>
      </c>
      <c r="DZ32" s="173">
        <f t="shared" si="339"/>
        <v>38</v>
      </c>
      <c r="EA32" s="173">
        <f t="shared" ref="EA32" si="340">DY32+DZ32</f>
        <v>87</v>
      </c>
      <c r="EB32" s="97">
        <f t="shared" ref="EB32:EC32" si="341">SUM(DV32,DY32)</f>
        <v>3907</v>
      </c>
      <c r="EC32" s="97">
        <f t="shared" si="341"/>
        <v>4415</v>
      </c>
      <c r="ED32" s="101">
        <f t="shared" ref="ED32" si="342">SUM(EB32,EC32)</f>
        <v>8322</v>
      </c>
      <c r="EE32" s="93">
        <f t="shared" ref="EE32:EG32" si="343">IF(DS32=0,"",EB32/DS32*100)</f>
        <v>70.358364847830003</v>
      </c>
      <c r="EF32" s="93">
        <f t="shared" si="343"/>
        <v>77.306951497110845</v>
      </c>
      <c r="EG32" s="93">
        <f t="shared" si="343"/>
        <v>73.881392045454547</v>
      </c>
      <c r="EH32" s="40">
        <f t="shared" ref="EH32:EJ32" si="344">AP32</f>
        <v>4053</v>
      </c>
      <c r="EI32" s="40">
        <f t="shared" si="344"/>
        <v>4434</v>
      </c>
      <c r="EJ32" s="40">
        <f t="shared" si="344"/>
        <v>8487</v>
      </c>
      <c r="EK32" s="189">
        <v>58</v>
      </c>
      <c r="EL32" s="189">
        <v>93</v>
      </c>
      <c r="EM32" s="189">
        <f t="shared" ref="EM32" si="345">EK32+EL32</f>
        <v>151</v>
      </c>
      <c r="EN32" s="189">
        <v>559</v>
      </c>
      <c r="EO32" s="189">
        <v>827</v>
      </c>
      <c r="EP32" s="40">
        <f>EN32+EO32</f>
        <v>1386</v>
      </c>
      <c r="EQ32" s="170">
        <f t="shared" ref="EQ32:ES32" si="346">EK32/EH32%</f>
        <v>1.4310387367382185</v>
      </c>
      <c r="ER32" s="170">
        <f t="shared" si="346"/>
        <v>2.0974289580514207</v>
      </c>
      <c r="ES32" s="170">
        <f t="shared" si="346"/>
        <v>1.7791917049605277</v>
      </c>
      <c r="ET32" s="171">
        <f t="shared" ref="ET32:EV32" si="347">EN32/EH32%</f>
        <v>13.792252652356279</v>
      </c>
      <c r="EU32" s="171">
        <f t="shared" si="347"/>
        <v>18.651330626973387</v>
      </c>
      <c r="EV32" s="163">
        <f t="shared" si="347"/>
        <v>16.330858960763521</v>
      </c>
      <c r="EW32" s="40">
        <f t="shared" ref="EW32:EY32" si="348">CI32</f>
        <v>6</v>
      </c>
      <c r="EX32" s="40">
        <f t="shared" si="348"/>
        <v>5</v>
      </c>
      <c r="EY32" s="40">
        <f t="shared" si="348"/>
        <v>11</v>
      </c>
      <c r="EZ32" s="189">
        <v>1</v>
      </c>
      <c r="FA32" s="189">
        <v>1</v>
      </c>
      <c r="FB32" s="189">
        <f t="shared" ref="FB32" si="349">EZ32+FA32</f>
        <v>2</v>
      </c>
      <c r="FC32" s="189">
        <v>2</v>
      </c>
      <c r="FD32" s="196">
        <v>0</v>
      </c>
      <c r="FE32" s="40">
        <f t="shared" ref="FE32" si="350">FC32+FD32</f>
        <v>2</v>
      </c>
      <c r="FF32" s="170">
        <f t="shared" ref="FF32:FH32" si="351">EZ32/EW32%</f>
        <v>16.666666666666668</v>
      </c>
      <c r="FG32" s="170">
        <f t="shared" si="351"/>
        <v>20</v>
      </c>
      <c r="FH32" s="170">
        <f t="shared" si="351"/>
        <v>18.181818181818183</v>
      </c>
      <c r="FI32" s="171">
        <f t="shared" ref="FI32:FK32" si="352">FC32/EW32%</f>
        <v>33.333333333333336</v>
      </c>
      <c r="FJ32" s="176">
        <f t="shared" si="352"/>
        <v>0</v>
      </c>
      <c r="FK32" s="171">
        <f t="shared" si="352"/>
        <v>18.181818181818183</v>
      </c>
      <c r="FL32" s="40">
        <f t="shared" ref="FL32:FN32" si="353">EB32</f>
        <v>3907</v>
      </c>
      <c r="FM32" s="40">
        <f t="shared" si="353"/>
        <v>4415</v>
      </c>
      <c r="FN32" s="40">
        <f t="shared" si="353"/>
        <v>8322</v>
      </c>
      <c r="FO32" s="189">
        <v>52</v>
      </c>
      <c r="FP32" s="189">
        <v>90</v>
      </c>
      <c r="FQ32" s="189">
        <f>FO32+FP32</f>
        <v>142</v>
      </c>
      <c r="FR32" s="189">
        <v>559</v>
      </c>
      <c r="FS32" s="189">
        <v>826</v>
      </c>
      <c r="FT32" s="40">
        <f>FR32+FS32</f>
        <v>1385</v>
      </c>
      <c r="FU32" s="170">
        <f t="shared" ref="FU32:FW32" si="354">FO32/FL32%</f>
        <v>1.3309444586639365</v>
      </c>
      <c r="FV32" s="170">
        <f t="shared" si="354"/>
        <v>2.0385050962627407</v>
      </c>
      <c r="FW32" s="170">
        <f t="shared" si="354"/>
        <v>1.7063205960105745</v>
      </c>
      <c r="FX32" s="171">
        <f t="shared" ref="FX32:FZ32" si="355">FR32/FL32%</f>
        <v>14.307652930637317</v>
      </c>
      <c r="FY32" s="171">
        <f t="shared" si="355"/>
        <v>18.708946772366932</v>
      </c>
      <c r="FZ32" s="171">
        <f t="shared" si="355"/>
        <v>16.642633982215813</v>
      </c>
    </row>
    <row r="33" spans="1:182" ht="29.25" customHeight="1">
      <c r="A33" s="72">
        <v>24</v>
      </c>
      <c r="B33" s="191" t="s">
        <v>48</v>
      </c>
      <c r="C33" s="89">
        <v>5436</v>
      </c>
      <c r="D33" s="89">
        <v>5399</v>
      </c>
      <c r="E33" s="90">
        <v>10835</v>
      </c>
      <c r="F33" s="89">
        <v>4290</v>
      </c>
      <c r="G33" s="89">
        <v>4520</v>
      </c>
      <c r="H33" s="39">
        <v>8810</v>
      </c>
      <c r="I33" s="125"/>
      <c r="J33" s="125"/>
      <c r="K33" s="124"/>
      <c r="L33" s="89">
        <v>4290</v>
      </c>
      <c r="M33" s="89">
        <v>4520</v>
      </c>
      <c r="N33" s="89">
        <v>8810</v>
      </c>
      <c r="O33" s="93">
        <v>78.918322295805737</v>
      </c>
      <c r="P33" s="93">
        <v>83.71920726060381</v>
      </c>
      <c r="Q33" s="93">
        <v>81.310567604983845</v>
      </c>
      <c r="R33" s="89">
        <v>1556</v>
      </c>
      <c r="S33" s="89">
        <v>1179</v>
      </c>
      <c r="T33" s="39">
        <v>2735</v>
      </c>
      <c r="U33" s="89">
        <v>759</v>
      </c>
      <c r="V33" s="89">
        <v>552</v>
      </c>
      <c r="W33" s="39">
        <v>1311</v>
      </c>
      <c r="X33" s="128"/>
      <c r="Y33" s="125"/>
      <c r="Z33" s="122"/>
      <c r="AA33" s="89">
        <v>759</v>
      </c>
      <c r="AB33" s="89">
        <v>552</v>
      </c>
      <c r="AC33" s="92">
        <v>1311</v>
      </c>
      <c r="AD33" s="94">
        <v>48.778920308483293</v>
      </c>
      <c r="AE33" s="94">
        <v>46.819338422391859</v>
      </c>
      <c r="AF33" s="94">
        <v>47.934186471663622</v>
      </c>
      <c r="AG33" s="92">
        <v>6992</v>
      </c>
      <c r="AH33" s="92">
        <v>6578</v>
      </c>
      <c r="AI33" s="92">
        <v>13570</v>
      </c>
      <c r="AJ33" s="92">
        <v>5049</v>
      </c>
      <c r="AK33" s="92">
        <v>5072</v>
      </c>
      <c r="AL33" s="92">
        <v>10121</v>
      </c>
      <c r="AM33" s="122">
        <v>0</v>
      </c>
      <c r="AN33" s="122">
        <v>0</v>
      </c>
      <c r="AO33" s="122">
        <v>0</v>
      </c>
      <c r="AP33" s="89">
        <v>5049</v>
      </c>
      <c r="AQ33" s="89">
        <v>5072</v>
      </c>
      <c r="AR33" s="92">
        <v>10121</v>
      </c>
      <c r="AS33" s="94">
        <v>72.211098398169341</v>
      </c>
      <c r="AT33" s="94">
        <v>77.105503192459707</v>
      </c>
      <c r="AU33" s="94">
        <v>74.58364038319823</v>
      </c>
      <c r="AV33" s="124"/>
      <c r="AW33" s="124"/>
      <c r="AX33" s="122">
        <v>0</v>
      </c>
      <c r="AY33" s="122"/>
      <c r="AZ33" s="122"/>
      <c r="BA33" s="122">
        <v>0</v>
      </c>
      <c r="BB33" s="123"/>
      <c r="BC33" s="123"/>
      <c r="BD33" s="122"/>
      <c r="BE33" s="120">
        <v>0</v>
      </c>
      <c r="BF33" s="120">
        <v>0</v>
      </c>
      <c r="BG33" s="120">
        <v>0</v>
      </c>
      <c r="BH33" s="121" t="s">
        <v>91</v>
      </c>
      <c r="BI33" s="121" t="s">
        <v>91</v>
      </c>
      <c r="BJ33" s="121" t="s">
        <v>91</v>
      </c>
      <c r="BK33" s="125"/>
      <c r="BL33" s="125"/>
      <c r="BM33" s="122">
        <v>0</v>
      </c>
      <c r="BN33" s="125"/>
      <c r="BO33" s="125"/>
      <c r="BP33" s="122">
        <v>0</v>
      </c>
      <c r="BQ33" s="125"/>
      <c r="BR33" s="125"/>
      <c r="BS33" s="122">
        <v>0</v>
      </c>
      <c r="BT33" s="120">
        <v>0</v>
      </c>
      <c r="BU33" s="120">
        <v>0</v>
      </c>
      <c r="BV33" s="122">
        <v>0</v>
      </c>
      <c r="BW33" s="121" t="s">
        <v>91</v>
      </c>
      <c r="BX33" s="121" t="s">
        <v>91</v>
      </c>
      <c r="BY33" s="121" t="s">
        <v>91</v>
      </c>
      <c r="BZ33" s="122">
        <v>0</v>
      </c>
      <c r="CA33" s="122">
        <v>0</v>
      </c>
      <c r="CB33" s="122">
        <v>0</v>
      </c>
      <c r="CC33" s="122">
        <v>0</v>
      </c>
      <c r="CD33" s="122">
        <v>0</v>
      </c>
      <c r="CE33" s="122">
        <v>0</v>
      </c>
      <c r="CF33" s="122">
        <v>0</v>
      </c>
      <c r="CG33" s="122">
        <v>0</v>
      </c>
      <c r="CH33" s="122">
        <v>0</v>
      </c>
      <c r="CI33" s="120">
        <v>0</v>
      </c>
      <c r="CJ33" s="120">
        <v>0</v>
      </c>
      <c r="CK33" s="122">
        <v>0</v>
      </c>
      <c r="CL33" s="121" t="s">
        <v>91</v>
      </c>
      <c r="CM33" s="121" t="s">
        <v>91</v>
      </c>
      <c r="CN33" s="121" t="s">
        <v>91</v>
      </c>
      <c r="CO33" s="91">
        <v>4876</v>
      </c>
      <c r="CP33" s="91">
        <v>4932</v>
      </c>
      <c r="CQ33" s="92">
        <v>9808</v>
      </c>
      <c r="CR33" s="91">
        <v>3815</v>
      </c>
      <c r="CS33" s="91">
        <v>4101</v>
      </c>
      <c r="CT33" s="92">
        <v>7916</v>
      </c>
      <c r="CU33" s="128"/>
      <c r="CV33" s="128"/>
      <c r="CW33" s="122"/>
      <c r="CX33" s="89">
        <v>3815</v>
      </c>
      <c r="CY33" s="89">
        <v>4101</v>
      </c>
      <c r="CZ33" s="92">
        <v>7916</v>
      </c>
      <c r="DA33" s="94">
        <v>78.240360951599669</v>
      </c>
      <c r="DB33" s="94">
        <v>83.150851581508505</v>
      </c>
      <c r="DC33" s="94">
        <v>80.709624796084839</v>
      </c>
      <c r="DD33" s="91">
        <v>1470</v>
      </c>
      <c r="DE33" s="91">
        <v>1118</v>
      </c>
      <c r="DF33" s="92">
        <v>2588</v>
      </c>
      <c r="DG33" s="91">
        <v>713</v>
      </c>
      <c r="DH33" s="91">
        <v>526</v>
      </c>
      <c r="DI33" s="92">
        <v>1239</v>
      </c>
      <c r="DJ33" s="125"/>
      <c r="DK33" s="125"/>
      <c r="DL33" s="123"/>
      <c r="DM33" s="89">
        <v>713</v>
      </c>
      <c r="DN33" s="89">
        <v>526</v>
      </c>
      <c r="DO33" s="92">
        <v>1239</v>
      </c>
      <c r="DP33" s="94">
        <v>48.503401360544217</v>
      </c>
      <c r="DQ33" s="94">
        <v>47.048300536672627</v>
      </c>
      <c r="DR33" s="94">
        <v>47.874806800618238</v>
      </c>
      <c r="DS33" s="92">
        <v>6346</v>
      </c>
      <c r="DT33" s="92">
        <v>6050</v>
      </c>
      <c r="DU33" s="92">
        <v>12396</v>
      </c>
      <c r="DV33" s="92">
        <v>4528</v>
      </c>
      <c r="DW33" s="92">
        <v>4627</v>
      </c>
      <c r="DX33" s="92">
        <v>9155</v>
      </c>
      <c r="DY33" s="122">
        <v>0</v>
      </c>
      <c r="DZ33" s="122">
        <v>0</v>
      </c>
      <c r="EA33" s="122">
        <v>0</v>
      </c>
      <c r="EB33" s="89">
        <v>4528</v>
      </c>
      <c r="EC33" s="89">
        <v>4627</v>
      </c>
      <c r="ED33" s="92">
        <v>9155</v>
      </c>
      <c r="EE33" s="94">
        <v>71.35203277655215</v>
      </c>
      <c r="EF33" s="94">
        <v>76.47933884297521</v>
      </c>
      <c r="EG33" s="94">
        <v>73.85446918360762</v>
      </c>
      <c r="EH33" s="39">
        <v>5049</v>
      </c>
      <c r="EI33" s="39">
        <v>5072</v>
      </c>
      <c r="EJ33" s="39">
        <v>10121</v>
      </c>
      <c r="EK33" s="39">
        <v>103</v>
      </c>
      <c r="EL33" s="39">
        <v>110</v>
      </c>
      <c r="EM33" s="39">
        <v>213</v>
      </c>
      <c r="EN33" s="39">
        <v>567</v>
      </c>
      <c r="EO33" s="39">
        <v>707</v>
      </c>
      <c r="EP33" s="39">
        <v>1274</v>
      </c>
      <c r="EQ33" s="94">
        <v>2.0400079223608634</v>
      </c>
      <c r="ER33" s="94">
        <v>2.1687697160883279</v>
      </c>
      <c r="ES33" s="94">
        <v>2.1045351249876494</v>
      </c>
      <c r="ET33" s="95">
        <v>11.22994652406417</v>
      </c>
      <c r="EU33" s="95">
        <v>13.939274447949527</v>
      </c>
      <c r="EV33" s="95">
        <v>12.587688963541153</v>
      </c>
      <c r="EW33" s="116">
        <v>0</v>
      </c>
      <c r="EX33" s="116">
        <v>0</v>
      </c>
      <c r="EY33" s="116">
        <v>0</v>
      </c>
      <c r="EZ33" s="131"/>
      <c r="FA33" s="131"/>
      <c r="FB33" s="116">
        <v>0</v>
      </c>
      <c r="FC33" s="131"/>
      <c r="FD33" s="131"/>
      <c r="FE33" s="116">
        <v>0</v>
      </c>
      <c r="FF33" s="121"/>
      <c r="FG33" s="121"/>
      <c r="FH33" s="121"/>
      <c r="FI33" s="117"/>
      <c r="FJ33" s="117"/>
      <c r="FK33" s="117"/>
      <c r="FL33" s="39">
        <v>4528</v>
      </c>
      <c r="FM33" s="39">
        <v>4627</v>
      </c>
      <c r="FN33" s="39">
        <v>9155</v>
      </c>
      <c r="FO33" s="39">
        <v>64</v>
      </c>
      <c r="FP33" s="39">
        <v>79</v>
      </c>
      <c r="FQ33" s="39">
        <v>143</v>
      </c>
      <c r="FR33" s="39">
        <v>471</v>
      </c>
      <c r="FS33" s="39">
        <v>611</v>
      </c>
      <c r="FT33" s="39">
        <v>1082</v>
      </c>
      <c r="FU33" s="94">
        <v>1.4134275618374559</v>
      </c>
      <c r="FV33" s="94">
        <v>1.7073697860384698</v>
      </c>
      <c r="FW33" s="94">
        <v>1.56198798470781</v>
      </c>
      <c r="FX33" s="95">
        <v>10.401943462897526</v>
      </c>
      <c r="FY33" s="95">
        <v>13.205100497082341</v>
      </c>
      <c r="FZ33" s="95">
        <v>11.818678317859094</v>
      </c>
    </row>
    <row r="34" spans="1:182" ht="29.25" customHeight="1">
      <c r="A34" s="72">
        <v>25</v>
      </c>
      <c r="B34" s="191" t="s">
        <v>80</v>
      </c>
      <c r="C34" s="89">
        <v>160469</v>
      </c>
      <c r="D34" s="89">
        <v>149909</v>
      </c>
      <c r="E34" s="90">
        <v>310378</v>
      </c>
      <c r="F34" s="89">
        <v>102986</v>
      </c>
      <c r="G34" s="89">
        <v>109214</v>
      </c>
      <c r="H34" s="39">
        <v>212200</v>
      </c>
      <c r="I34" s="123"/>
      <c r="J34" s="123"/>
      <c r="K34" s="124"/>
      <c r="L34" s="89">
        <v>102986</v>
      </c>
      <c r="M34" s="89">
        <v>109214</v>
      </c>
      <c r="N34" s="89">
        <v>212200</v>
      </c>
      <c r="O34" s="93">
        <v>64.178127862702453</v>
      </c>
      <c r="P34" s="93">
        <v>72.853531142226274</v>
      </c>
      <c r="Q34" s="93">
        <v>68.368247749518332</v>
      </c>
      <c r="R34" s="89">
        <v>5912</v>
      </c>
      <c r="S34" s="89">
        <v>4473</v>
      </c>
      <c r="T34" s="39">
        <v>10385</v>
      </c>
      <c r="U34" s="89">
        <v>3113</v>
      </c>
      <c r="V34" s="89">
        <v>2623</v>
      </c>
      <c r="W34" s="39">
        <v>5736</v>
      </c>
      <c r="X34" s="123"/>
      <c r="Y34" s="123"/>
      <c r="Z34" s="122">
        <v>0</v>
      </c>
      <c r="AA34" s="89">
        <v>3113</v>
      </c>
      <c r="AB34" s="89">
        <v>2623</v>
      </c>
      <c r="AC34" s="92">
        <v>5736</v>
      </c>
      <c r="AD34" s="94">
        <v>52.655615696887679</v>
      </c>
      <c r="AE34" s="94">
        <v>58.640733288620616</v>
      </c>
      <c r="AF34" s="94">
        <v>55.233509870004816</v>
      </c>
      <c r="AG34" s="92">
        <v>166381</v>
      </c>
      <c r="AH34" s="92">
        <v>154382</v>
      </c>
      <c r="AI34" s="92">
        <v>320763</v>
      </c>
      <c r="AJ34" s="92">
        <v>106099</v>
      </c>
      <c r="AK34" s="92">
        <v>111837</v>
      </c>
      <c r="AL34" s="92">
        <v>217936</v>
      </c>
      <c r="AM34" s="122">
        <v>0</v>
      </c>
      <c r="AN34" s="122">
        <v>0</v>
      </c>
      <c r="AO34" s="122">
        <v>0</v>
      </c>
      <c r="AP34" s="89">
        <v>106099</v>
      </c>
      <c r="AQ34" s="89">
        <v>111837</v>
      </c>
      <c r="AR34" s="92">
        <v>217936</v>
      </c>
      <c r="AS34" s="94">
        <v>63.768699551030458</v>
      </c>
      <c r="AT34" s="94">
        <v>72.441735435478222</v>
      </c>
      <c r="AU34" s="94">
        <v>67.942998413158634</v>
      </c>
      <c r="AV34" s="91">
        <v>22342</v>
      </c>
      <c r="AW34" s="91">
        <v>18991</v>
      </c>
      <c r="AX34" s="92">
        <v>41333</v>
      </c>
      <c r="AY34" s="91">
        <v>13084</v>
      </c>
      <c r="AZ34" s="91">
        <v>12205</v>
      </c>
      <c r="BA34" s="92">
        <v>25289</v>
      </c>
      <c r="BB34" s="123"/>
      <c r="BC34" s="123"/>
      <c r="BD34" s="122">
        <v>0</v>
      </c>
      <c r="BE34" s="89">
        <v>13084</v>
      </c>
      <c r="BF34" s="89">
        <v>12205</v>
      </c>
      <c r="BG34" s="89">
        <v>25289</v>
      </c>
      <c r="BH34" s="94">
        <v>58.562348939217614</v>
      </c>
      <c r="BI34" s="94">
        <v>64.267284503185721</v>
      </c>
      <c r="BJ34" s="94">
        <v>61.183557931918806</v>
      </c>
      <c r="BK34" s="125"/>
      <c r="BL34" s="125"/>
      <c r="BM34" s="92">
        <v>1564</v>
      </c>
      <c r="BN34" s="125"/>
      <c r="BO34" s="125"/>
      <c r="BP34" s="92">
        <v>773</v>
      </c>
      <c r="BQ34" s="123"/>
      <c r="BR34" s="123"/>
      <c r="BS34" s="122">
        <v>0</v>
      </c>
      <c r="BT34" s="120">
        <v>0</v>
      </c>
      <c r="BU34" s="120">
        <v>0</v>
      </c>
      <c r="BV34" s="92">
        <v>773</v>
      </c>
      <c r="BW34" s="121" t="s">
        <v>91</v>
      </c>
      <c r="BX34" s="121" t="s">
        <v>91</v>
      </c>
      <c r="BY34" s="94">
        <v>49.424552429667514</v>
      </c>
      <c r="BZ34" s="92">
        <v>22342</v>
      </c>
      <c r="CA34" s="92">
        <v>18991</v>
      </c>
      <c r="CB34" s="92">
        <v>42897</v>
      </c>
      <c r="CC34" s="92">
        <v>13084</v>
      </c>
      <c r="CD34" s="92">
        <v>12205</v>
      </c>
      <c r="CE34" s="92">
        <v>26062</v>
      </c>
      <c r="CF34" s="122">
        <v>0</v>
      </c>
      <c r="CG34" s="122">
        <v>0</v>
      </c>
      <c r="CH34" s="122">
        <v>0</v>
      </c>
      <c r="CI34" s="89">
        <v>13084</v>
      </c>
      <c r="CJ34" s="89">
        <v>12205</v>
      </c>
      <c r="CK34" s="92">
        <v>26062</v>
      </c>
      <c r="CL34" s="94">
        <v>58.562348939217614</v>
      </c>
      <c r="CM34" s="94">
        <v>64.267284503185721</v>
      </c>
      <c r="CN34" s="94">
        <v>60.754831340186954</v>
      </c>
      <c r="CO34" s="91">
        <v>23152</v>
      </c>
      <c r="CP34" s="91">
        <v>20992</v>
      </c>
      <c r="CQ34" s="92">
        <v>44144</v>
      </c>
      <c r="CR34" s="91">
        <v>12437</v>
      </c>
      <c r="CS34" s="91">
        <v>12161</v>
      </c>
      <c r="CT34" s="92">
        <v>24598</v>
      </c>
      <c r="CU34" s="123"/>
      <c r="CV34" s="123"/>
      <c r="CW34" s="122">
        <v>0</v>
      </c>
      <c r="CX34" s="89">
        <v>12437</v>
      </c>
      <c r="CY34" s="89">
        <v>12161</v>
      </c>
      <c r="CZ34" s="92">
        <v>24598</v>
      </c>
      <c r="DA34" s="94">
        <v>53.718901174844504</v>
      </c>
      <c r="DB34" s="94">
        <v>57.931592987804883</v>
      </c>
      <c r="DC34" s="94">
        <v>55.722181949981874</v>
      </c>
      <c r="DD34" s="125"/>
      <c r="DE34" s="125"/>
      <c r="DF34" s="92">
        <v>1227</v>
      </c>
      <c r="DG34" s="125"/>
      <c r="DH34" s="125"/>
      <c r="DI34" s="92">
        <v>556</v>
      </c>
      <c r="DJ34" s="123"/>
      <c r="DK34" s="123"/>
      <c r="DL34" s="123">
        <v>0</v>
      </c>
      <c r="DM34" s="120">
        <v>0</v>
      </c>
      <c r="DN34" s="120">
        <v>0</v>
      </c>
      <c r="DO34" s="92">
        <v>556</v>
      </c>
      <c r="DP34" s="121" t="s">
        <v>91</v>
      </c>
      <c r="DQ34" s="121" t="s">
        <v>91</v>
      </c>
      <c r="DR34" s="94">
        <v>45.313773431132844</v>
      </c>
      <c r="DS34" s="92">
        <v>23152</v>
      </c>
      <c r="DT34" s="92">
        <v>20992</v>
      </c>
      <c r="DU34" s="92">
        <v>45371</v>
      </c>
      <c r="DV34" s="92">
        <v>12437</v>
      </c>
      <c r="DW34" s="92">
        <v>12161</v>
      </c>
      <c r="DX34" s="92">
        <v>25154</v>
      </c>
      <c r="DY34" s="122">
        <v>0</v>
      </c>
      <c r="DZ34" s="122">
        <v>0</v>
      </c>
      <c r="EA34" s="122">
        <v>0</v>
      </c>
      <c r="EB34" s="89">
        <v>12437</v>
      </c>
      <c r="EC34" s="89">
        <v>12161</v>
      </c>
      <c r="ED34" s="92">
        <v>25154</v>
      </c>
      <c r="EE34" s="94">
        <v>53.718901174844504</v>
      </c>
      <c r="EF34" s="94">
        <v>57.931592987804883</v>
      </c>
      <c r="EG34" s="94">
        <v>55.440700006612154</v>
      </c>
      <c r="EH34" s="39">
        <v>106099</v>
      </c>
      <c r="EI34" s="39">
        <v>111837</v>
      </c>
      <c r="EJ34" s="39">
        <v>217936</v>
      </c>
      <c r="EK34" s="116"/>
      <c r="EL34" s="116"/>
      <c r="EM34" s="116">
        <v>0</v>
      </c>
      <c r="EN34" s="116"/>
      <c r="EO34" s="116"/>
      <c r="EP34" s="116">
        <v>0</v>
      </c>
      <c r="EQ34" s="121">
        <v>0</v>
      </c>
      <c r="ER34" s="121">
        <v>0</v>
      </c>
      <c r="ES34" s="121">
        <v>0</v>
      </c>
      <c r="ET34" s="117">
        <v>0</v>
      </c>
      <c r="EU34" s="117">
        <v>0</v>
      </c>
      <c r="EV34" s="117">
        <v>0</v>
      </c>
      <c r="EW34" s="39">
        <v>13084</v>
      </c>
      <c r="EX34" s="39">
        <v>12205</v>
      </c>
      <c r="EY34" s="39">
        <v>26062</v>
      </c>
      <c r="EZ34" s="116"/>
      <c r="FA34" s="116"/>
      <c r="FB34" s="116">
        <v>0</v>
      </c>
      <c r="FC34" s="116"/>
      <c r="FD34" s="116"/>
      <c r="FE34" s="116">
        <v>0</v>
      </c>
      <c r="FF34" s="121">
        <v>0</v>
      </c>
      <c r="FG34" s="121">
        <v>0</v>
      </c>
      <c r="FH34" s="121">
        <v>0</v>
      </c>
      <c r="FI34" s="117">
        <v>0</v>
      </c>
      <c r="FJ34" s="117">
        <v>0</v>
      </c>
      <c r="FK34" s="117">
        <v>0</v>
      </c>
      <c r="FL34" s="39">
        <v>12437</v>
      </c>
      <c r="FM34" s="39">
        <v>12161</v>
      </c>
      <c r="FN34" s="39">
        <v>25154</v>
      </c>
      <c r="FO34" s="116"/>
      <c r="FP34" s="116"/>
      <c r="FQ34" s="116">
        <v>0</v>
      </c>
      <c r="FR34" s="116"/>
      <c r="FS34" s="116"/>
      <c r="FT34" s="116">
        <v>0</v>
      </c>
      <c r="FU34" s="121">
        <v>0</v>
      </c>
      <c r="FV34" s="121">
        <v>0</v>
      </c>
      <c r="FW34" s="121">
        <v>0</v>
      </c>
      <c r="FX34" s="117">
        <v>0</v>
      </c>
      <c r="FY34" s="117">
        <v>0</v>
      </c>
      <c r="FZ34" s="117">
        <v>0</v>
      </c>
    </row>
    <row r="35" spans="1:182" ht="29.25" customHeight="1">
      <c r="A35" s="72">
        <v>26</v>
      </c>
      <c r="B35" s="191" t="s">
        <v>49</v>
      </c>
      <c r="C35" s="89">
        <v>163405</v>
      </c>
      <c r="D35" s="89">
        <v>138846</v>
      </c>
      <c r="E35" s="90">
        <v>302251</v>
      </c>
      <c r="F35" s="89">
        <v>128983</v>
      </c>
      <c r="G35" s="89">
        <v>123974</v>
      </c>
      <c r="H35" s="39">
        <v>252957</v>
      </c>
      <c r="I35" s="125"/>
      <c r="J35" s="125"/>
      <c r="K35" s="124"/>
      <c r="L35" s="89">
        <v>128983</v>
      </c>
      <c r="M35" s="89">
        <v>123974</v>
      </c>
      <c r="N35" s="89">
        <v>252957</v>
      </c>
      <c r="O35" s="93">
        <v>78.934549126403724</v>
      </c>
      <c r="P35" s="93">
        <v>89.288852397620389</v>
      </c>
      <c r="Q35" s="93">
        <v>83.691038243049647</v>
      </c>
      <c r="R35" s="120"/>
      <c r="S35" s="120"/>
      <c r="T35" s="116">
        <v>0</v>
      </c>
      <c r="U35" s="120"/>
      <c r="V35" s="120"/>
      <c r="W35" s="116">
        <v>0</v>
      </c>
      <c r="X35" s="125"/>
      <c r="Y35" s="125"/>
      <c r="Z35" s="122">
        <v>0</v>
      </c>
      <c r="AA35" s="120">
        <v>0</v>
      </c>
      <c r="AB35" s="120">
        <v>0</v>
      </c>
      <c r="AC35" s="122">
        <v>0</v>
      </c>
      <c r="AD35" s="121" t="s">
        <v>91</v>
      </c>
      <c r="AE35" s="121" t="s">
        <v>91</v>
      </c>
      <c r="AF35" s="121" t="s">
        <v>91</v>
      </c>
      <c r="AG35" s="92">
        <v>163405</v>
      </c>
      <c r="AH35" s="92">
        <v>138846</v>
      </c>
      <c r="AI35" s="92">
        <v>302251</v>
      </c>
      <c r="AJ35" s="92">
        <v>128983</v>
      </c>
      <c r="AK35" s="92">
        <v>123974</v>
      </c>
      <c r="AL35" s="92">
        <v>252957</v>
      </c>
      <c r="AM35" s="122">
        <v>0</v>
      </c>
      <c r="AN35" s="122">
        <v>0</v>
      </c>
      <c r="AO35" s="122">
        <v>0</v>
      </c>
      <c r="AP35" s="89">
        <v>128983</v>
      </c>
      <c r="AQ35" s="89">
        <v>123974</v>
      </c>
      <c r="AR35" s="92">
        <v>252957</v>
      </c>
      <c r="AS35" s="94">
        <v>78.934549126403724</v>
      </c>
      <c r="AT35" s="94">
        <v>89.288852397620389</v>
      </c>
      <c r="AU35" s="94">
        <v>83.691038243049647</v>
      </c>
      <c r="AV35" s="91">
        <v>46739</v>
      </c>
      <c r="AW35" s="91">
        <v>45303</v>
      </c>
      <c r="AX35" s="92">
        <v>92042</v>
      </c>
      <c r="AY35" s="91">
        <v>35630</v>
      </c>
      <c r="AZ35" s="91">
        <v>38869</v>
      </c>
      <c r="BA35" s="92">
        <v>74499</v>
      </c>
      <c r="BB35" s="125"/>
      <c r="BC35" s="125"/>
      <c r="BD35" s="122">
        <v>0</v>
      </c>
      <c r="BE35" s="89">
        <v>35630</v>
      </c>
      <c r="BF35" s="89">
        <v>38869</v>
      </c>
      <c r="BG35" s="89">
        <v>74499</v>
      </c>
      <c r="BH35" s="94">
        <v>76.231840646997156</v>
      </c>
      <c r="BI35" s="94">
        <v>85.797850032006707</v>
      </c>
      <c r="BJ35" s="94">
        <v>80.940222941700526</v>
      </c>
      <c r="BK35" s="125"/>
      <c r="BL35" s="125"/>
      <c r="BM35" s="122">
        <v>0</v>
      </c>
      <c r="BN35" s="125"/>
      <c r="BO35" s="125"/>
      <c r="BP35" s="122">
        <v>0</v>
      </c>
      <c r="BQ35" s="125"/>
      <c r="BR35" s="125"/>
      <c r="BS35" s="122">
        <v>0</v>
      </c>
      <c r="BT35" s="120">
        <v>0</v>
      </c>
      <c r="BU35" s="120">
        <v>0</v>
      </c>
      <c r="BV35" s="122">
        <v>0</v>
      </c>
      <c r="BW35" s="121" t="s">
        <v>91</v>
      </c>
      <c r="BX35" s="121" t="s">
        <v>91</v>
      </c>
      <c r="BY35" s="121" t="s">
        <v>91</v>
      </c>
      <c r="BZ35" s="92">
        <v>46739</v>
      </c>
      <c r="CA35" s="92">
        <v>45303</v>
      </c>
      <c r="CB35" s="92">
        <v>92042</v>
      </c>
      <c r="CC35" s="92">
        <v>35630</v>
      </c>
      <c r="CD35" s="92">
        <v>38869</v>
      </c>
      <c r="CE35" s="92">
        <v>74499</v>
      </c>
      <c r="CF35" s="122">
        <v>0</v>
      </c>
      <c r="CG35" s="122">
        <v>0</v>
      </c>
      <c r="CH35" s="122">
        <v>0</v>
      </c>
      <c r="CI35" s="89">
        <v>35630</v>
      </c>
      <c r="CJ35" s="89">
        <v>38869</v>
      </c>
      <c r="CK35" s="92">
        <v>74499</v>
      </c>
      <c r="CL35" s="94">
        <v>76.231840646997156</v>
      </c>
      <c r="CM35" s="94">
        <v>85.797850032006707</v>
      </c>
      <c r="CN35" s="94">
        <v>80.940222941700526</v>
      </c>
      <c r="CO35" s="125"/>
      <c r="CP35" s="125"/>
      <c r="CQ35" s="122">
        <v>0</v>
      </c>
      <c r="CR35" s="125"/>
      <c r="CS35" s="125"/>
      <c r="CT35" s="122">
        <v>0</v>
      </c>
      <c r="CU35" s="125"/>
      <c r="CV35" s="125"/>
      <c r="CW35" s="122">
        <v>0</v>
      </c>
      <c r="CX35" s="120">
        <v>0</v>
      </c>
      <c r="CY35" s="120">
        <v>0</v>
      </c>
      <c r="CZ35" s="122">
        <v>0</v>
      </c>
      <c r="DA35" s="121" t="s">
        <v>91</v>
      </c>
      <c r="DB35" s="121" t="s">
        <v>91</v>
      </c>
      <c r="DC35" s="121" t="s">
        <v>91</v>
      </c>
      <c r="DD35" s="125"/>
      <c r="DE35" s="125"/>
      <c r="DF35" s="122">
        <v>0</v>
      </c>
      <c r="DG35" s="125"/>
      <c r="DH35" s="125"/>
      <c r="DI35" s="122">
        <v>0</v>
      </c>
      <c r="DJ35" s="125"/>
      <c r="DK35" s="125"/>
      <c r="DL35" s="123">
        <v>0</v>
      </c>
      <c r="DM35" s="120">
        <v>0</v>
      </c>
      <c r="DN35" s="120">
        <v>0</v>
      </c>
      <c r="DO35" s="122">
        <v>0</v>
      </c>
      <c r="DP35" s="121" t="s">
        <v>91</v>
      </c>
      <c r="DQ35" s="121" t="s">
        <v>91</v>
      </c>
      <c r="DR35" s="121" t="s">
        <v>91</v>
      </c>
      <c r="DS35" s="122">
        <v>0</v>
      </c>
      <c r="DT35" s="122">
        <v>0</v>
      </c>
      <c r="DU35" s="122">
        <v>0</v>
      </c>
      <c r="DV35" s="122">
        <v>0</v>
      </c>
      <c r="DW35" s="122">
        <v>0</v>
      </c>
      <c r="DX35" s="122">
        <v>0</v>
      </c>
      <c r="DY35" s="122">
        <v>0</v>
      </c>
      <c r="DZ35" s="122">
        <v>0</v>
      </c>
      <c r="EA35" s="122">
        <v>0</v>
      </c>
      <c r="EB35" s="120">
        <v>0</v>
      </c>
      <c r="EC35" s="120">
        <v>0</v>
      </c>
      <c r="ED35" s="122">
        <v>0</v>
      </c>
      <c r="EE35" s="121" t="s">
        <v>91</v>
      </c>
      <c r="EF35" s="121" t="s">
        <v>91</v>
      </c>
      <c r="EG35" s="121" t="s">
        <v>91</v>
      </c>
      <c r="EH35" s="39">
        <v>128983</v>
      </c>
      <c r="EI35" s="39">
        <v>123974</v>
      </c>
      <c r="EJ35" s="39">
        <v>252957</v>
      </c>
      <c r="EK35" s="39">
        <v>15362</v>
      </c>
      <c r="EL35" s="39">
        <v>32811</v>
      </c>
      <c r="EM35" s="39">
        <v>48173</v>
      </c>
      <c r="EN35" s="39">
        <v>71326</v>
      </c>
      <c r="EO35" s="39">
        <v>70701</v>
      </c>
      <c r="EP35" s="39">
        <v>142027</v>
      </c>
      <c r="EQ35" s="94">
        <v>11.910096679407365</v>
      </c>
      <c r="ER35" s="94">
        <v>26.466033200509784</v>
      </c>
      <c r="ES35" s="94">
        <v>19.043948180916122</v>
      </c>
      <c r="ET35" s="95">
        <v>55.298760301745197</v>
      </c>
      <c r="EU35" s="95">
        <v>57.028893155016377</v>
      </c>
      <c r="EV35" s="95">
        <v>56.146696869428396</v>
      </c>
      <c r="EW35" s="39">
        <v>35630</v>
      </c>
      <c r="EX35" s="39">
        <v>38869</v>
      </c>
      <c r="EY35" s="39">
        <v>74499</v>
      </c>
      <c r="EZ35" s="113">
        <v>2452</v>
      </c>
      <c r="FA35" s="113">
        <v>5636</v>
      </c>
      <c r="FB35" s="113">
        <v>8088</v>
      </c>
      <c r="FC35" s="113">
        <v>17483</v>
      </c>
      <c r="FD35" s="113">
        <v>22936</v>
      </c>
      <c r="FE35" s="113">
        <v>40419</v>
      </c>
      <c r="FF35" s="132">
        <v>6.8818411451024417</v>
      </c>
      <c r="FG35" s="132">
        <v>14.499987136278268</v>
      </c>
      <c r="FH35" s="132">
        <v>10.85652156404784</v>
      </c>
      <c r="FI35" s="112">
        <v>49.068200954252035</v>
      </c>
      <c r="FJ35" s="112">
        <v>59.008464328899635</v>
      </c>
      <c r="FK35" s="112">
        <v>54.254419522409698</v>
      </c>
      <c r="FL35" s="116">
        <v>0</v>
      </c>
      <c r="FM35" s="116">
        <v>0</v>
      </c>
      <c r="FN35" s="116">
        <v>0</v>
      </c>
      <c r="FO35" s="116"/>
      <c r="FP35" s="116"/>
      <c r="FQ35" s="116">
        <v>0</v>
      </c>
      <c r="FR35" s="116"/>
      <c r="FS35" s="116"/>
      <c r="FT35" s="116">
        <v>0</v>
      </c>
      <c r="FU35" s="121"/>
      <c r="FV35" s="121"/>
      <c r="FW35" s="121"/>
      <c r="FX35" s="117"/>
      <c r="FY35" s="117"/>
      <c r="FZ35" s="117"/>
    </row>
    <row r="36" spans="1:182" ht="29.25" customHeight="1">
      <c r="A36" s="72">
        <v>27</v>
      </c>
      <c r="B36" s="191" t="s">
        <v>50</v>
      </c>
      <c r="C36" s="89">
        <v>417870</v>
      </c>
      <c r="D36" s="89">
        <v>249196</v>
      </c>
      <c r="E36" s="90">
        <v>667066</v>
      </c>
      <c r="F36" s="89">
        <v>342780</v>
      </c>
      <c r="G36" s="89">
        <v>219701</v>
      </c>
      <c r="H36" s="39">
        <v>562481</v>
      </c>
      <c r="I36" s="96">
        <v>12285</v>
      </c>
      <c r="J36" s="96">
        <v>7667</v>
      </c>
      <c r="K36" s="98">
        <v>19952</v>
      </c>
      <c r="L36" s="89">
        <v>355065</v>
      </c>
      <c r="M36" s="89">
        <v>227368</v>
      </c>
      <c r="N36" s="89">
        <v>582433</v>
      </c>
      <c r="O36" s="93">
        <v>84.970206044942216</v>
      </c>
      <c r="P36" s="93">
        <v>91.240629865647932</v>
      </c>
      <c r="Q36" s="93">
        <v>87.312649722816033</v>
      </c>
      <c r="R36" s="89">
        <v>12452</v>
      </c>
      <c r="S36" s="89">
        <v>8605</v>
      </c>
      <c r="T36" s="39">
        <v>21057</v>
      </c>
      <c r="U36" s="89">
        <v>3021</v>
      </c>
      <c r="V36" s="89">
        <v>2231</v>
      </c>
      <c r="W36" s="39">
        <v>5252</v>
      </c>
      <c r="X36" s="91">
        <v>922</v>
      </c>
      <c r="Y36" s="91">
        <v>771</v>
      </c>
      <c r="Z36" s="92">
        <v>1693</v>
      </c>
      <c r="AA36" s="89">
        <v>3943</v>
      </c>
      <c r="AB36" s="89">
        <v>3002</v>
      </c>
      <c r="AC36" s="92">
        <v>6945</v>
      </c>
      <c r="AD36" s="94">
        <v>31.665595888210728</v>
      </c>
      <c r="AE36" s="94">
        <v>34.886693782684489</v>
      </c>
      <c r="AF36" s="94">
        <v>32.981906254452205</v>
      </c>
      <c r="AG36" s="92">
        <v>430322</v>
      </c>
      <c r="AH36" s="92">
        <v>257801</v>
      </c>
      <c r="AI36" s="92">
        <v>688123</v>
      </c>
      <c r="AJ36" s="92">
        <v>345801</v>
      </c>
      <c r="AK36" s="92">
        <v>221932</v>
      </c>
      <c r="AL36" s="92">
        <v>567733</v>
      </c>
      <c r="AM36" s="92">
        <v>13207</v>
      </c>
      <c r="AN36" s="92">
        <v>8438</v>
      </c>
      <c r="AO36" s="92">
        <v>21645</v>
      </c>
      <c r="AP36" s="89">
        <v>359008</v>
      </c>
      <c r="AQ36" s="89">
        <v>230370</v>
      </c>
      <c r="AR36" s="92">
        <v>589378</v>
      </c>
      <c r="AS36" s="94">
        <v>83.42775874810026</v>
      </c>
      <c r="AT36" s="94">
        <v>89.3596223443664</v>
      </c>
      <c r="AU36" s="94">
        <v>85.650094532518168</v>
      </c>
      <c r="AV36" s="91">
        <v>66991</v>
      </c>
      <c r="AW36" s="91">
        <v>36403</v>
      </c>
      <c r="AX36" s="92">
        <v>103394</v>
      </c>
      <c r="AY36" s="91">
        <v>53500</v>
      </c>
      <c r="AZ36" s="91">
        <v>31364</v>
      </c>
      <c r="BA36" s="92">
        <v>84864</v>
      </c>
      <c r="BB36" s="109">
        <v>2216</v>
      </c>
      <c r="BC36" s="109">
        <v>1408</v>
      </c>
      <c r="BD36" s="110">
        <v>3624</v>
      </c>
      <c r="BE36" s="89">
        <v>55716</v>
      </c>
      <c r="BF36" s="89">
        <v>32772</v>
      </c>
      <c r="BG36" s="89">
        <v>88488</v>
      </c>
      <c r="BH36" s="94">
        <v>83.169380961621712</v>
      </c>
      <c r="BI36" s="94">
        <v>90.02554734499904</v>
      </c>
      <c r="BJ36" s="94">
        <v>85.583302706153162</v>
      </c>
      <c r="BK36" s="91">
        <v>2121</v>
      </c>
      <c r="BL36" s="91">
        <v>1391</v>
      </c>
      <c r="BM36" s="92">
        <v>3512</v>
      </c>
      <c r="BN36" s="91">
        <v>426</v>
      </c>
      <c r="BO36" s="91">
        <v>297</v>
      </c>
      <c r="BP36" s="92">
        <v>723</v>
      </c>
      <c r="BQ36" s="91">
        <v>159</v>
      </c>
      <c r="BR36" s="91">
        <v>114</v>
      </c>
      <c r="BS36" s="92">
        <v>273</v>
      </c>
      <c r="BT36" s="89">
        <v>585</v>
      </c>
      <c r="BU36" s="89">
        <v>411</v>
      </c>
      <c r="BV36" s="92">
        <v>996</v>
      </c>
      <c r="BW36" s="94">
        <v>27.581329561527578</v>
      </c>
      <c r="BX36" s="94">
        <v>29.547088425593099</v>
      </c>
      <c r="BY36" s="94">
        <v>28.359908883826879</v>
      </c>
      <c r="BZ36" s="92">
        <v>69112</v>
      </c>
      <c r="CA36" s="92">
        <v>37794</v>
      </c>
      <c r="CB36" s="92">
        <v>106906</v>
      </c>
      <c r="CC36" s="92">
        <v>53926</v>
      </c>
      <c r="CD36" s="92">
        <v>31661</v>
      </c>
      <c r="CE36" s="92">
        <v>85587</v>
      </c>
      <c r="CF36" s="92">
        <v>2375</v>
      </c>
      <c r="CG36" s="92">
        <v>1522</v>
      </c>
      <c r="CH36" s="92">
        <v>3897</v>
      </c>
      <c r="CI36" s="89">
        <v>56301</v>
      </c>
      <c r="CJ36" s="89">
        <v>33183</v>
      </c>
      <c r="CK36" s="92">
        <v>89484</v>
      </c>
      <c r="CL36" s="94">
        <v>81.463421692325497</v>
      </c>
      <c r="CM36" s="94">
        <v>87.799650738212407</v>
      </c>
      <c r="CN36" s="94">
        <v>83.703440405589959</v>
      </c>
      <c r="CO36" s="91">
        <v>46820</v>
      </c>
      <c r="CP36" s="91">
        <v>28796</v>
      </c>
      <c r="CQ36" s="92">
        <v>75616</v>
      </c>
      <c r="CR36" s="91">
        <v>35272</v>
      </c>
      <c r="CS36" s="91">
        <v>22299</v>
      </c>
      <c r="CT36" s="92">
        <v>57571</v>
      </c>
      <c r="CU36" s="96">
        <v>1962</v>
      </c>
      <c r="CV36" s="96">
        <v>1425</v>
      </c>
      <c r="CW36" s="92">
        <v>3387</v>
      </c>
      <c r="CX36" s="89">
        <v>37234</v>
      </c>
      <c r="CY36" s="89">
        <v>23724</v>
      </c>
      <c r="CZ36" s="92">
        <v>60958</v>
      </c>
      <c r="DA36" s="94">
        <v>79.525843656557029</v>
      </c>
      <c r="DB36" s="94">
        <v>82.386442561466865</v>
      </c>
      <c r="DC36" s="94">
        <v>80.615213711383831</v>
      </c>
      <c r="DD36" s="91">
        <v>823</v>
      </c>
      <c r="DE36" s="91">
        <v>364</v>
      </c>
      <c r="DF36" s="92">
        <v>1187</v>
      </c>
      <c r="DG36" s="91">
        <v>139</v>
      </c>
      <c r="DH36" s="91">
        <v>66</v>
      </c>
      <c r="DI36" s="92">
        <v>205</v>
      </c>
      <c r="DJ36" s="91">
        <v>65</v>
      </c>
      <c r="DK36" s="91">
        <v>23</v>
      </c>
      <c r="DL36" s="96">
        <v>88</v>
      </c>
      <c r="DM36" s="89">
        <v>204</v>
      </c>
      <c r="DN36" s="89">
        <v>89</v>
      </c>
      <c r="DO36" s="92">
        <v>293</v>
      </c>
      <c r="DP36" s="94">
        <v>24.787363304981774</v>
      </c>
      <c r="DQ36" s="94">
        <v>24.450549450549449</v>
      </c>
      <c r="DR36" s="94">
        <v>24.684077506318449</v>
      </c>
      <c r="DS36" s="92">
        <v>47643</v>
      </c>
      <c r="DT36" s="92">
        <v>29160</v>
      </c>
      <c r="DU36" s="92">
        <v>76803</v>
      </c>
      <c r="DV36" s="92">
        <v>35411</v>
      </c>
      <c r="DW36" s="92">
        <v>22365</v>
      </c>
      <c r="DX36" s="92">
        <v>57776</v>
      </c>
      <c r="DY36" s="92">
        <v>2027</v>
      </c>
      <c r="DZ36" s="92">
        <v>1448</v>
      </c>
      <c r="EA36" s="92">
        <v>3475</v>
      </c>
      <c r="EB36" s="89">
        <v>37438</v>
      </c>
      <c r="EC36" s="89">
        <v>23813</v>
      </c>
      <c r="ED36" s="92">
        <v>61251</v>
      </c>
      <c r="EE36" s="94">
        <v>78.580274122116577</v>
      </c>
      <c r="EF36" s="94">
        <v>81.663237311385458</v>
      </c>
      <c r="EG36" s="94">
        <v>79.750790984727161</v>
      </c>
      <c r="EH36" s="39">
        <v>359008</v>
      </c>
      <c r="EI36" s="39">
        <v>230370</v>
      </c>
      <c r="EJ36" s="39">
        <v>589378</v>
      </c>
      <c r="EK36" s="116"/>
      <c r="EL36" s="116"/>
      <c r="EM36" s="116">
        <v>0</v>
      </c>
      <c r="EN36" s="116"/>
      <c r="EO36" s="116"/>
      <c r="EP36" s="116">
        <v>0</v>
      </c>
      <c r="EQ36" s="121">
        <v>0</v>
      </c>
      <c r="ER36" s="121">
        <v>0</v>
      </c>
      <c r="ES36" s="121">
        <v>0</v>
      </c>
      <c r="ET36" s="117">
        <v>0</v>
      </c>
      <c r="EU36" s="117">
        <v>0</v>
      </c>
      <c r="EV36" s="117">
        <v>0</v>
      </c>
      <c r="EW36" s="39">
        <v>56301</v>
      </c>
      <c r="EX36" s="39">
        <v>33183</v>
      </c>
      <c r="EY36" s="39">
        <v>89484</v>
      </c>
      <c r="EZ36" s="116"/>
      <c r="FA36" s="116"/>
      <c r="FB36" s="116">
        <v>0</v>
      </c>
      <c r="FC36" s="116"/>
      <c r="FD36" s="116"/>
      <c r="FE36" s="116">
        <v>0</v>
      </c>
      <c r="FF36" s="121">
        <v>0</v>
      </c>
      <c r="FG36" s="121">
        <v>0</v>
      </c>
      <c r="FH36" s="121">
        <v>0</v>
      </c>
      <c r="FI36" s="117">
        <v>0</v>
      </c>
      <c r="FJ36" s="117">
        <v>0</v>
      </c>
      <c r="FK36" s="117">
        <v>0</v>
      </c>
      <c r="FL36" s="39">
        <v>37438</v>
      </c>
      <c r="FM36" s="39">
        <v>23813</v>
      </c>
      <c r="FN36" s="39">
        <v>61251</v>
      </c>
      <c r="FO36" s="116"/>
      <c r="FP36" s="116"/>
      <c r="FQ36" s="116">
        <v>0</v>
      </c>
      <c r="FR36" s="116"/>
      <c r="FS36" s="116"/>
      <c r="FT36" s="116">
        <v>0</v>
      </c>
      <c r="FU36" s="121">
        <v>0</v>
      </c>
      <c r="FV36" s="121">
        <v>0</v>
      </c>
      <c r="FW36" s="121">
        <v>0</v>
      </c>
      <c r="FX36" s="117">
        <v>0</v>
      </c>
      <c r="FY36" s="117">
        <v>0</v>
      </c>
      <c r="FZ36" s="117">
        <v>0</v>
      </c>
    </row>
    <row r="37" spans="1:182" s="68" customFormat="1" ht="29.25" customHeight="1">
      <c r="A37" s="72">
        <v>28</v>
      </c>
      <c r="B37" s="191" t="s">
        <v>51</v>
      </c>
      <c r="C37" s="89">
        <v>378215</v>
      </c>
      <c r="D37" s="89">
        <v>443456</v>
      </c>
      <c r="E37" s="90">
        <v>821671</v>
      </c>
      <c r="F37" s="89">
        <v>330487</v>
      </c>
      <c r="G37" s="89">
        <v>414211</v>
      </c>
      <c r="H37" s="39">
        <v>744698</v>
      </c>
      <c r="I37" s="125"/>
      <c r="J37" s="125"/>
      <c r="K37" s="124"/>
      <c r="L37" s="89">
        <v>330487</v>
      </c>
      <c r="M37" s="89">
        <v>414211</v>
      </c>
      <c r="N37" s="89">
        <v>744698</v>
      </c>
      <c r="O37" s="93">
        <v>87.3807226048676</v>
      </c>
      <c r="P37" s="93">
        <v>93.40520818299899</v>
      </c>
      <c r="Q37" s="93">
        <v>90.632138654035501</v>
      </c>
      <c r="R37" s="120"/>
      <c r="S37" s="120"/>
      <c r="T37" s="116"/>
      <c r="U37" s="120"/>
      <c r="V37" s="120"/>
      <c r="W37" s="116">
        <v>0</v>
      </c>
      <c r="X37" s="125"/>
      <c r="Y37" s="125"/>
      <c r="Z37" s="122">
        <v>0</v>
      </c>
      <c r="AA37" s="120">
        <v>0</v>
      </c>
      <c r="AB37" s="120">
        <v>0</v>
      </c>
      <c r="AC37" s="122">
        <v>0</v>
      </c>
      <c r="AD37" s="121" t="s">
        <v>91</v>
      </c>
      <c r="AE37" s="121" t="s">
        <v>91</v>
      </c>
      <c r="AF37" s="121" t="s">
        <v>91</v>
      </c>
      <c r="AG37" s="92">
        <v>378215</v>
      </c>
      <c r="AH37" s="92">
        <v>443456</v>
      </c>
      <c r="AI37" s="92">
        <v>821671</v>
      </c>
      <c r="AJ37" s="92">
        <v>330487</v>
      </c>
      <c r="AK37" s="92">
        <v>414211</v>
      </c>
      <c r="AL37" s="92">
        <v>744698</v>
      </c>
      <c r="AM37" s="122">
        <v>0</v>
      </c>
      <c r="AN37" s="122">
        <v>0</v>
      </c>
      <c r="AO37" s="122">
        <v>0</v>
      </c>
      <c r="AP37" s="89">
        <v>330487</v>
      </c>
      <c r="AQ37" s="89">
        <v>414211</v>
      </c>
      <c r="AR37" s="92">
        <v>744698</v>
      </c>
      <c r="AS37" s="94">
        <v>87.3807226048676</v>
      </c>
      <c r="AT37" s="94">
        <v>93.40520818299899</v>
      </c>
      <c r="AU37" s="94">
        <v>90.632138654035501</v>
      </c>
      <c r="AV37" s="91">
        <v>85256</v>
      </c>
      <c r="AW37" s="91">
        <v>102923</v>
      </c>
      <c r="AX37" s="92">
        <v>188179</v>
      </c>
      <c r="AY37" s="91">
        <v>67677</v>
      </c>
      <c r="AZ37" s="91">
        <v>90645</v>
      </c>
      <c r="BA37" s="92">
        <v>158322</v>
      </c>
      <c r="BB37" s="125"/>
      <c r="BC37" s="125"/>
      <c r="BD37" s="122">
        <v>0</v>
      </c>
      <c r="BE37" s="89">
        <v>67677</v>
      </c>
      <c r="BF37" s="89">
        <v>90645</v>
      </c>
      <c r="BG37" s="89">
        <v>158322</v>
      </c>
      <c r="BH37" s="94">
        <v>79.380923336773961</v>
      </c>
      <c r="BI37" s="94">
        <v>88.070693625331558</v>
      </c>
      <c r="BJ37" s="94">
        <v>84.133723741756512</v>
      </c>
      <c r="BK37" s="125"/>
      <c r="BL37" s="125"/>
      <c r="BM37" s="122">
        <v>0</v>
      </c>
      <c r="BN37" s="125"/>
      <c r="BO37" s="125"/>
      <c r="BP37" s="122">
        <v>0</v>
      </c>
      <c r="BQ37" s="125"/>
      <c r="BR37" s="125"/>
      <c r="BS37" s="122">
        <v>0</v>
      </c>
      <c r="BT37" s="120">
        <v>0</v>
      </c>
      <c r="BU37" s="120">
        <v>0</v>
      </c>
      <c r="BV37" s="122">
        <v>0</v>
      </c>
      <c r="BW37" s="121" t="s">
        <v>91</v>
      </c>
      <c r="BX37" s="121" t="s">
        <v>91</v>
      </c>
      <c r="BY37" s="121" t="s">
        <v>91</v>
      </c>
      <c r="BZ37" s="92">
        <v>85256</v>
      </c>
      <c r="CA37" s="92">
        <v>102923</v>
      </c>
      <c r="CB37" s="92">
        <v>188179</v>
      </c>
      <c r="CC37" s="92">
        <v>67677</v>
      </c>
      <c r="CD37" s="92">
        <v>90645</v>
      </c>
      <c r="CE37" s="92">
        <v>158322</v>
      </c>
      <c r="CF37" s="122">
        <v>0</v>
      </c>
      <c r="CG37" s="122">
        <v>0</v>
      </c>
      <c r="CH37" s="122">
        <v>0</v>
      </c>
      <c r="CI37" s="89">
        <v>67677</v>
      </c>
      <c r="CJ37" s="89">
        <v>90645</v>
      </c>
      <c r="CK37" s="92">
        <v>158322</v>
      </c>
      <c r="CL37" s="94">
        <v>79.380923336773961</v>
      </c>
      <c r="CM37" s="94">
        <v>88.070693625331558</v>
      </c>
      <c r="CN37" s="94">
        <v>84.133723741756512</v>
      </c>
      <c r="CO37" s="91">
        <v>3138</v>
      </c>
      <c r="CP37" s="91">
        <v>2830</v>
      </c>
      <c r="CQ37" s="92">
        <v>5968</v>
      </c>
      <c r="CR37" s="91">
        <v>2604</v>
      </c>
      <c r="CS37" s="91">
        <v>2443</v>
      </c>
      <c r="CT37" s="92">
        <v>5047</v>
      </c>
      <c r="CU37" s="125"/>
      <c r="CV37" s="125"/>
      <c r="CW37" s="122">
        <v>0</v>
      </c>
      <c r="CX37" s="89">
        <v>2604</v>
      </c>
      <c r="CY37" s="89">
        <v>2443</v>
      </c>
      <c r="CZ37" s="92">
        <v>5047</v>
      </c>
      <c r="DA37" s="94">
        <v>82.98279158699809</v>
      </c>
      <c r="DB37" s="94">
        <v>86.325088339222617</v>
      </c>
      <c r="DC37" s="94">
        <v>84.567694369973196</v>
      </c>
      <c r="DD37" s="125"/>
      <c r="DE37" s="125"/>
      <c r="DF37" s="122">
        <v>0</v>
      </c>
      <c r="DG37" s="125"/>
      <c r="DH37" s="125"/>
      <c r="DI37" s="122">
        <v>0</v>
      </c>
      <c r="DJ37" s="125"/>
      <c r="DK37" s="125"/>
      <c r="DL37" s="123">
        <v>0</v>
      </c>
      <c r="DM37" s="120">
        <v>0</v>
      </c>
      <c r="DN37" s="120">
        <v>0</v>
      </c>
      <c r="DO37" s="122">
        <v>0</v>
      </c>
      <c r="DP37" s="121" t="s">
        <v>91</v>
      </c>
      <c r="DQ37" s="121" t="s">
        <v>91</v>
      </c>
      <c r="DR37" s="121" t="s">
        <v>91</v>
      </c>
      <c r="DS37" s="92">
        <v>3138</v>
      </c>
      <c r="DT37" s="92">
        <v>2830</v>
      </c>
      <c r="DU37" s="92">
        <v>5968</v>
      </c>
      <c r="DV37" s="92">
        <v>2604</v>
      </c>
      <c r="DW37" s="92">
        <v>2443</v>
      </c>
      <c r="DX37" s="92">
        <v>5047</v>
      </c>
      <c r="DY37" s="122">
        <v>0</v>
      </c>
      <c r="DZ37" s="122">
        <v>0</v>
      </c>
      <c r="EA37" s="122">
        <v>0</v>
      </c>
      <c r="EB37" s="89">
        <v>2604</v>
      </c>
      <c r="EC37" s="89">
        <v>2443</v>
      </c>
      <c r="ED37" s="92">
        <v>5047</v>
      </c>
      <c r="EE37" s="94">
        <v>82.98279158699809</v>
      </c>
      <c r="EF37" s="94">
        <v>86.325088339222617</v>
      </c>
      <c r="EG37" s="94">
        <v>84.567694369973196</v>
      </c>
      <c r="EH37" s="39">
        <v>330487</v>
      </c>
      <c r="EI37" s="39">
        <v>414211</v>
      </c>
      <c r="EJ37" s="39">
        <v>744698</v>
      </c>
      <c r="EK37" s="39">
        <v>89534</v>
      </c>
      <c r="EL37" s="39">
        <v>134092</v>
      </c>
      <c r="EM37" s="39">
        <v>223626</v>
      </c>
      <c r="EN37" s="39">
        <v>116257</v>
      </c>
      <c r="EO37" s="39">
        <v>154217</v>
      </c>
      <c r="EP37" s="39">
        <v>270474</v>
      </c>
      <c r="EQ37" s="94">
        <v>27.091534614069541</v>
      </c>
      <c r="ER37" s="94">
        <v>32.37287276291552</v>
      </c>
      <c r="ES37" s="94">
        <v>30.029085615914102</v>
      </c>
      <c r="ET37" s="95">
        <v>35.177480506041086</v>
      </c>
      <c r="EU37" s="95">
        <v>37.231507613269571</v>
      </c>
      <c r="EV37" s="95">
        <v>36.319957888969761</v>
      </c>
      <c r="EW37" s="39">
        <v>67677</v>
      </c>
      <c r="EX37" s="39">
        <v>90645</v>
      </c>
      <c r="EY37" s="39">
        <v>158322</v>
      </c>
      <c r="EZ37" s="39">
        <v>9158</v>
      </c>
      <c r="FA37" s="39">
        <v>15382</v>
      </c>
      <c r="FB37" s="39">
        <v>24540</v>
      </c>
      <c r="FC37" s="39">
        <v>22838</v>
      </c>
      <c r="FD37" s="39">
        <v>34552</v>
      </c>
      <c r="FE37" s="39">
        <v>57390</v>
      </c>
      <c r="FF37" s="94">
        <v>13.531923696381341</v>
      </c>
      <c r="FG37" s="132">
        <v>16.969496387004245</v>
      </c>
      <c r="FH37" s="94">
        <v>15.500056846174251</v>
      </c>
      <c r="FI37" s="95">
        <v>33.745585649482102</v>
      </c>
      <c r="FJ37" s="95">
        <v>38.117932594186108</v>
      </c>
      <c r="FK37" s="95">
        <v>36.248910448326825</v>
      </c>
      <c r="FL37" s="39">
        <v>2604</v>
      </c>
      <c r="FM37" s="39">
        <v>2443</v>
      </c>
      <c r="FN37" s="39">
        <v>5047</v>
      </c>
      <c r="FO37" s="39">
        <v>295</v>
      </c>
      <c r="FP37" s="39">
        <v>303</v>
      </c>
      <c r="FQ37" s="39">
        <v>598</v>
      </c>
      <c r="FR37" s="39">
        <v>856</v>
      </c>
      <c r="FS37" s="39">
        <v>801</v>
      </c>
      <c r="FT37" s="39">
        <v>1657</v>
      </c>
      <c r="FU37" s="94">
        <v>11.328725038402458</v>
      </c>
      <c r="FV37" s="94">
        <v>12.402783462955384</v>
      </c>
      <c r="FW37" s="94">
        <v>11.848622944323361</v>
      </c>
      <c r="FX37" s="95">
        <v>32.872503840245777</v>
      </c>
      <c r="FY37" s="95">
        <v>32.78755628325829</v>
      </c>
      <c r="FZ37" s="95">
        <v>32.831384981176939</v>
      </c>
    </row>
    <row r="38" spans="1:182" ht="29.25" customHeight="1">
      <c r="A38" s="72">
        <v>29</v>
      </c>
      <c r="B38" s="191" t="s">
        <v>52</v>
      </c>
      <c r="C38" s="89">
        <v>10771</v>
      </c>
      <c r="D38" s="89">
        <v>8394</v>
      </c>
      <c r="E38" s="90">
        <v>19165</v>
      </c>
      <c r="F38" s="89">
        <v>8155</v>
      </c>
      <c r="G38" s="89">
        <v>6514</v>
      </c>
      <c r="H38" s="39">
        <v>14669</v>
      </c>
      <c r="I38" s="123"/>
      <c r="J38" s="123"/>
      <c r="K38" s="124"/>
      <c r="L38" s="89">
        <v>8155</v>
      </c>
      <c r="M38" s="89">
        <v>6514</v>
      </c>
      <c r="N38" s="89">
        <v>14669</v>
      </c>
      <c r="O38" s="93">
        <v>75.712561507752298</v>
      </c>
      <c r="P38" s="93">
        <v>77.603049797474384</v>
      </c>
      <c r="Q38" s="93">
        <v>76.540568745108274</v>
      </c>
      <c r="R38" s="96">
        <v>3688</v>
      </c>
      <c r="S38" s="96">
        <v>2278</v>
      </c>
      <c r="T38" s="39">
        <v>5966</v>
      </c>
      <c r="U38" s="96">
        <v>1260</v>
      </c>
      <c r="V38" s="96">
        <v>888</v>
      </c>
      <c r="W38" s="39">
        <v>2148</v>
      </c>
      <c r="X38" s="123"/>
      <c r="Y38" s="123"/>
      <c r="Z38" s="122">
        <v>0</v>
      </c>
      <c r="AA38" s="89">
        <v>1260</v>
      </c>
      <c r="AB38" s="89">
        <v>888</v>
      </c>
      <c r="AC38" s="92">
        <v>2148</v>
      </c>
      <c r="AD38" s="94">
        <v>34.164859002169194</v>
      </c>
      <c r="AE38" s="94">
        <v>38.981562774363475</v>
      </c>
      <c r="AF38" s="94">
        <v>36.004022795843113</v>
      </c>
      <c r="AG38" s="92">
        <v>14459</v>
      </c>
      <c r="AH38" s="92">
        <v>10672</v>
      </c>
      <c r="AI38" s="92">
        <v>25131</v>
      </c>
      <c r="AJ38" s="92">
        <v>9415</v>
      </c>
      <c r="AK38" s="92">
        <v>7402</v>
      </c>
      <c r="AL38" s="92">
        <v>16817</v>
      </c>
      <c r="AM38" s="122">
        <v>0</v>
      </c>
      <c r="AN38" s="122">
        <v>0</v>
      </c>
      <c r="AO38" s="122">
        <v>0</v>
      </c>
      <c r="AP38" s="89">
        <v>9415</v>
      </c>
      <c r="AQ38" s="89">
        <v>7402</v>
      </c>
      <c r="AR38" s="92">
        <v>16817</v>
      </c>
      <c r="AS38" s="94">
        <v>65.115153191783662</v>
      </c>
      <c r="AT38" s="94">
        <v>69.359070464767612</v>
      </c>
      <c r="AU38" s="94">
        <v>66.917353069913659</v>
      </c>
      <c r="AV38" s="91">
        <v>1498</v>
      </c>
      <c r="AW38" s="91">
        <v>1059</v>
      </c>
      <c r="AX38" s="92">
        <v>2557</v>
      </c>
      <c r="AY38" s="91">
        <v>1148</v>
      </c>
      <c r="AZ38" s="91">
        <v>839</v>
      </c>
      <c r="BA38" s="92">
        <v>1987</v>
      </c>
      <c r="BB38" s="123"/>
      <c r="BC38" s="123"/>
      <c r="BD38" s="122">
        <v>0</v>
      </c>
      <c r="BE38" s="89">
        <v>1148</v>
      </c>
      <c r="BF38" s="89">
        <v>839</v>
      </c>
      <c r="BG38" s="89">
        <v>1987</v>
      </c>
      <c r="BH38" s="94">
        <v>76.63551401869158</v>
      </c>
      <c r="BI38" s="94">
        <v>79.225684608120872</v>
      </c>
      <c r="BJ38" s="94">
        <v>77.708251857645678</v>
      </c>
      <c r="BK38" s="91">
        <v>735</v>
      </c>
      <c r="BL38" s="91">
        <v>422</v>
      </c>
      <c r="BM38" s="92">
        <v>1157</v>
      </c>
      <c r="BN38" s="91">
        <v>278</v>
      </c>
      <c r="BO38" s="91">
        <v>171</v>
      </c>
      <c r="BP38" s="92">
        <v>449</v>
      </c>
      <c r="BQ38" s="123"/>
      <c r="BR38" s="123"/>
      <c r="BS38" s="122">
        <v>0</v>
      </c>
      <c r="BT38" s="89">
        <v>278</v>
      </c>
      <c r="BU38" s="89">
        <v>171</v>
      </c>
      <c r="BV38" s="92">
        <v>449</v>
      </c>
      <c r="BW38" s="94">
        <v>37.823129251700685</v>
      </c>
      <c r="BX38" s="94">
        <v>40.521327014218009</v>
      </c>
      <c r="BY38" s="94">
        <v>38.807260155574767</v>
      </c>
      <c r="BZ38" s="92">
        <v>2233</v>
      </c>
      <c r="CA38" s="92">
        <v>1481</v>
      </c>
      <c r="CB38" s="92">
        <v>3714</v>
      </c>
      <c r="CC38" s="92">
        <v>1426</v>
      </c>
      <c r="CD38" s="92">
        <v>1010</v>
      </c>
      <c r="CE38" s="92">
        <v>2436</v>
      </c>
      <c r="CF38" s="122">
        <v>0</v>
      </c>
      <c r="CG38" s="122">
        <v>0</v>
      </c>
      <c r="CH38" s="122">
        <v>0</v>
      </c>
      <c r="CI38" s="89">
        <v>1426</v>
      </c>
      <c r="CJ38" s="89">
        <v>1010</v>
      </c>
      <c r="CK38" s="92">
        <v>2436</v>
      </c>
      <c r="CL38" s="94">
        <v>63.860277653381104</v>
      </c>
      <c r="CM38" s="94">
        <v>68.197164078325457</v>
      </c>
      <c r="CN38" s="94">
        <v>65.58966074313409</v>
      </c>
      <c r="CO38" s="91">
        <v>1571</v>
      </c>
      <c r="CP38" s="91">
        <v>1176</v>
      </c>
      <c r="CQ38" s="92">
        <v>2747</v>
      </c>
      <c r="CR38" s="91">
        <v>977</v>
      </c>
      <c r="CS38" s="91">
        <v>774</v>
      </c>
      <c r="CT38" s="92">
        <v>1751</v>
      </c>
      <c r="CU38" s="123"/>
      <c r="CV38" s="123"/>
      <c r="CW38" s="122">
        <v>0</v>
      </c>
      <c r="CX38" s="89">
        <v>977</v>
      </c>
      <c r="CY38" s="89">
        <v>774</v>
      </c>
      <c r="CZ38" s="92">
        <v>1751</v>
      </c>
      <c r="DA38" s="94">
        <v>62.189688096753656</v>
      </c>
      <c r="DB38" s="94">
        <v>65.816326530612244</v>
      </c>
      <c r="DC38" s="94">
        <v>63.742264288314523</v>
      </c>
      <c r="DD38" s="91">
        <v>951</v>
      </c>
      <c r="DE38" s="91">
        <v>688</v>
      </c>
      <c r="DF38" s="92">
        <v>1639</v>
      </c>
      <c r="DG38" s="91">
        <v>229</v>
      </c>
      <c r="DH38" s="91">
        <v>227</v>
      </c>
      <c r="DI38" s="92">
        <v>456</v>
      </c>
      <c r="DJ38" s="123"/>
      <c r="DK38" s="123"/>
      <c r="DL38" s="123">
        <v>0</v>
      </c>
      <c r="DM38" s="89">
        <v>229</v>
      </c>
      <c r="DN38" s="89">
        <v>227</v>
      </c>
      <c r="DO38" s="92">
        <v>456</v>
      </c>
      <c r="DP38" s="94">
        <v>24.079915878023133</v>
      </c>
      <c r="DQ38" s="94">
        <v>32.994186046511622</v>
      </c>
      <c r="DR38" s="94">
        <v>27.821842586943259</v>
      </c>
      <c r="DS38" s="92">
        <v>2522</v>
      </c>
      <c r="DT38" s="92">
        <v>1864</v>
      </c>
      <c r="DU38" s="92">
        <v>4386</v>
      </c>
      <c r="DV38" s="92">
        <v>1206</v>
      </c>
      <c r="DW38" s="92">
        <v>1001</v>
      </c>
      <c r="DX38" s="92">
        <v>2207</v>
      </c>
      <c r="DY38" s="122">
        <v>0</v>
      </c>
      <c r="DZ38" s="122">
        <v>0</v>
      </c>
      <c r="EA38" s="122">
        <v>0</v>
      </c>
      <c r="EB38" s="89">
        <v>1206</v>
      </c>
      <c r="EC38" s="89">
        <v>1001</v>
      </c>
      <c r="ED38" s="92">
        <v>2207</v>
      </c>
      <c r="EE38" s="94">
        <v>47.819191118160191</v>
      </c>
      <c r="EF38" s="94">
        <v>53.701716738197426</v>
      </c>
      <c r="EG38" s="94">
        <v>50.319197446420425</v>
      </c>
      <c r="EH38" s="39">
        <v>9415</v>
      </c>
      <c r="EI38" s="39">
        <v>7402</v>
      </c>
      <c r="EJ38" s="39">
        <v>16817</v>
      </c>
      <c r="EK38" s="39">
        <v>91</v>
      </c>
      <c r="EL38" s="39">
        <v>50</v>
      </c>
      <c r="EM38" s="39">
        <v>141</v>
      </c>
      <c r="EN38" s="92">
        <v>637</v>
      </c>
      <c r="EO38" s="39">
        <v>635</v>
      </c>
      <c r="EP38" s="39">
        <v>1272</v>
      </c>
      <c r="EQ38" s="94">
        <v>0.96654275092936792</v>
      </c>
      <c r="ER38" s="94">
        <v>0.67549310997027834</v>
      </c>
      <c r="ES38" s="94">
        <v>0.83843729559374447</v>
      </c>
      <c r="ET38" s="95">
        <v>6.7657992565055762</v>
      </c>
      <c r="EU38" s="95">
        <v>8.5787624966225344</v>
      </c>
      <c r="EV38" s="95">
        <v>7.5637747517393121</v>
      </c>
      <c r="EW38" s="39">
        <v>1426</v>
      </c>
      <c r="EX38" s="39">
        <v>1010</v>
      </c>
      <c r="EY38" s="39">
        <v>2436</v>
      </c>
      <c r="EZ38" s="39">
        <v>8</v>
      </c>
      <c r="FA38" s="39">
        <v>6</v>
      </c>
      <c r="FB38" s="39">
        <v>14</v>
      </c>
      <c r="FC38" s="39">
        <v>104</v>
      </c>
      <c r="FD38" s="39">
        <v>79</v>
      </c>
      <c r="FE38" s="39">
        <v>183</v>
      </c>
      <c r="FF38" s="94">
        <v>0.56100981767180924</v>
      </c>
      <c r="FG38" s="94">
        <v>0.59405940594059403</v>
      </c>
      <c r="FH38" s="94">
        <v>0.57471264367816088</v>
      </c>
      <c r="FI38" s="95">
        <v>7.2931276297335206</v>
      </c>
      <c r="FJ38" s="95">
        <v>7.8217821782178216</v>
      </c>
      <c r="FK38" s="95">
        <v>7.5123152709359609</v>
      </c>
      <c r="FL38" s="39">
        <v>1206</v>
      </c>
      <c r="FM38" s="39">
        <v>1001</v>
      </c>
      <c r="FN38" s="39">
        <v>2207</v>
      </c>
      <c r="FO38" s="116"/>
      <c r="FP38" s="116"/>
      <c r="FQ38" s="116">
        <v>0</v>
      </c>
      <c r="FR38" s="39">
        <v>24</v>
      </c>
      <c r="FS38" s="39">
        <v>22</v>
      </c>
      <c r="FT38" s="39">
        <v>46</v>
      </c>
      <c r="FU38" s="121">
        <v>0</v>
      </c>
      <c r="FV38" s="121">
        <v>0</v>
      </c>
      <c r="FW38" s="121">
        <v>0</v>
      </c>
      <c r="FX38" s="95">
        <v>1.9900497512437809</v>
      </c>
      <c r="FY38" s="95">
        <v>2.197802197802198</v>
      </c>
      <c r="FZ38" s="95">
        <v>2.0842772995015859</v>
      </c>
    </row>
    <row r="39" spans="1:182" ht="29.25" customHeight="1">
      <c r="A39" s="72">
        <v>30</v>
      </c>
      <c r="B39" s="191" t="s">
        <v>78</v>
      </c>
      <c r="C39" s="103">
        <v>1564481</v>
      </c>
      <c r="D39" s="91">
        <v>1310227</v>
      </c>
      <c r="E39" s="90">
        <v>2874708</v>
      </c>
      <c r="F39" s="104">
        <v>1410578</v>
      </c>
      <c r="G39" s="91">
        <v>1248678</v>
      </c>
      <c r="H39" s="39">
        <v>2659256</v>
      </c>
      <c r="I39" s="123"/>
      <c r="J39" s="123"/>
      <c r="K39" s="124"/>
      <c r="L39" s="89">
        <v>1410578</v>
      </c>
      <c r="M39" s="89">
        <v>1248678</v>
      </c>
      <c r="N39" s="89">
        <v>2659256</v>
      </c>
      <c r="O39" s="93">
        <v>90.162680147601662</v>
      </c>
      <c r="P39" s="93">
        <v>95.302417062081616</v>
      </c>
      <c r="Q39" s="93">
        <v>92.505256186019594</v>
      </c>
      <c r="R39" s="103">
        <v>58141</v>
      </c>
      <c r="S39" s="91">
        <v>16378</v>
      </c>
      <c r="T39" s="39">
        <v>74519</v>
      </c>
      <c r="U39" s="104">
        <v>38223</v>
      </c>
      <c r="V39" s="91">
        <v>11267</v>
      </c>
      <c r="W39" s="39">
        <v>49490</v>
      </c>
      <c r="X39" s="123"/>
      <c r="Y39" s="123"/>
      <c r="Z39" s="122">
        <v>0</v>
      </c>
      <c r="AA39" s="89">
        <v>38223</v>
      </c>
      <c r="AB39" s="89">
        <v>11267</v>
      </c>
      <c r="AC39" s="92">
        <v>49490</v>
      </c>
      <c r="AD39" s="94">
        <v>65.74190330403674</v>
      </c>
      <c r="AE39" s="94">
        <v>68.793503480278417</v>
      </c>
      <c r="AF39" s="94">
        <v>66.412592761577585</v>
      </c>
      <c r="AG39" s="92">
        <v>1622622</v>
      </c>
      <c r="AH39" s="92">
        <v>1326605</v>
      </c>
      <c r="AI39" s="92">
        <v>2949227</v>
      </c>
      <c r="AJ39" s="92">
        <v>1448801</v>
      </c>
      <c r="AK39" s="92">
        <v>1259945</v>
      </c>
      <c r="AL39" s="92">
        <v>2708746</v>
      </c>
      <c r="AM39" s="122">
        <v>0</v>
      </c>
      <c r="AN39" s="122">
        <v>0</v>
      </c>
      <c r="AO39" s="122">
        <v>0</v>
      </c>
      <c r="AP39" s="89">
        <v>1448801</v>
      </c>
      <c r="AQ39" s="89">
        <v>1259945</v>
      </c>
      <c r="AR39" s="92">
        <v>2708746</v>
      </c>
      <c r="AS39" s="94">
        <v>89.287646784032262</v>
      </c>
      <c r="AT39" s="94">
        <v>94.975143316963226</v>
      </c>
      <c r="AU39" s="94">
        <v>91.845965061353368</v>
      </c>
      <c r="AV39" s="91">
        <v>301701</v>
      </c>
      <c r="AW39" s="91">
        <v>259218</v>
      </c>
      <c r="AX39" s="92">
        <v>560919</v>
      </c>
      <c r="AY39" s="91">
        <v>270351</v>
      </c>
      <c r="AZ39" s="91">
        <v>244276</v>
      </c>
      <c r="BA39" s="92">
        <v>514627</v>
      </c>
      <c r="BB39" s="123"/>
      <c r="BC39" s="123"/>
      <c r="BD39" s="122">
        <v>0</v>
      </c>
      <c r="BE39" s="89">
        <v>270351</v>
      </c>
      <c r="BF39" s="89">
        <v>244276</v>
      </c>
      <c r="BG39" s="89">
        <v>514627</v>
      </c>
      <c r="BH39" s="94">
        <v>89.608917438125829</v>
      </c>
      <c r="BI39" s="94">
        <v>94.235739802019921</v>
      </c>
      <c r="BJ39" s="94">
        <v>91.747115002344373</v>
      </c>
      <c r="BK39" s="91">
        <v>12245</v>
      </c>
      <c r="BL39" s="91">
        <v>3725</v>
      </c>
      <c r="BM39" s="92">
        <v>15970</v>
      </c>
      <c r="BN39" s="91">
        <v>8543</v>
      </c>
      <c r="BO39" s="91">
        <v>2606</v>
      </c>
      <c r="BP39" s="92">
        <v>11149</v>
      </c>
      <c r="BQ39" s="123"/>
      <c r="BR39" s="123"/>
      <c r="BS39" s="122">
        <v>0</v>
      </c>
      <c r="BT39" s="89">
        <v>8543</v>
      </c>
      <c r="BU39" s="89">
        <v>2606</v>
      </c>
      <c r="BV39" s="92">
        <v>11149</v>
      </c>
      <c r="BW39" s="94">
        <v>69.76725193956716</v>
      </c>
      <c r="BX39" s="94">
        <v>69.959731543624159</v>
      </c>
      <c r="BY39" s="94">
        <v>69.812147777082032</v>
      </c>
      <c r="BZ39" s="92">
        <v>313946</v>
      </c>
      <c r="CA39" s="92">
        <v>262943</v>
      </c>
      <c r="CB39" s="92">
        <v>576889</v>
      </c>
      <c r="CC39" s="92">
        <v>278894</v>
      </c>
      <c r="CD39" s="92">
        <v>246882</v>
      </c>
      <c r="CE39" s="92">
        <v>525776</v>
      </c>
      <c r="CF39" s="122">
        <v>0</v>
      </c>
      <c r="CG39" s="122">
        <v>0</v>
      </c>
      <c r="CH39" s="122">
        <v>0</v>
      </c>
      <c r="CI39" s="89">
        <v>278894</v>
      </c>
      <c r="CJ39" s="89">
        <v>246882</v>
      </c>
      <c r="CK39" s="92">
        <v>525776</v>
      </c>
      <c r="CL39" s="94">
        <v>88.835022583501626</v>
      </c>
      <c r="CM39" s="94">
        <v>93.891832070068418</v>
      </c>
      <c r="CN39" s="94">
        <v>91.139889996169103</v>
      </c>
      <c r="CO39" s="91">
        <v>13400</v>
      </c>
      <c r="CP39" s="91">
        <v>9285</v>
      </c>
      <c r="CQ39" s="92">
        <v>22685</v>
      </c>
      <c r="CR39" s="91">
        <v>11797</v>
      </c>
      <c r="CS39" s="91">
        <v>8661</v>
      </c>
      <c r="CT39" s="92">
        <v>20458</v>
      </c>
      <c r="CU39" s="123"/>
      <c r="CV39" s="123"/>
      <c r="CW39" s="122">
        <v>0</v>
      </c>
      <c r="CX39" s="89">
        <v>11797</v>
      </c>
      <c r="CY39" s="89">
        <v>8661</v>
      </c>
      <c r="CZ39" s="92">
        <v>20458</v>
      </c>
      <c r="DA39" s="94">
        <v>88.037313432835816</v>
      </c>
      <c r="DB39" s="94">
        <v>93.279483037156709</v>
      </c>
      <c r="DC39" s="94">
        <v>90.182940268900154</v>
      </c>
      <c r="DD39" s="91">
        <v>626</v>
      </c>
      <c r="DE39" s="91">
        <v>222</v>
      </c>
      <c r="DF39" s="92">
        <v>848</v>
      </c>
      <c r="DG39" s="91">
        <v>452</v>
      </c>
      <c r="DH39" s="91">
        <v>172</v>
      </c>
      <c r="DI39" s="92">
        <v>624</v>
      </c>
      <c r="DJ39" s="123"/>
      <c r="DK39" s="123"/>
      <c r="DL39" s="123">
        <v>0</v>
      </c>
      <c r="DM39" s="89">
        <v>452</v>
      </c>
      <c r="DN39" s="89">
        <v>172</v>
      </c>
      <c r="DO39" s="92">
        <v>624</v>
      </c>
      <c r="DP39" s="94">
        <v>72.204472843450489</v>
      </c>
      <c r="DQ39" s="94">
        <v>77.477477477477478</v>
      </c>
      <c r="DR39" s="94">
        <v>73.584905660377359</v>
      </c>
      <c r="DS39" s="92">
        <v>14026</v>
      </c>
      <c r="DT39" s="92">
        <v>9507</v>
      </c>
      <c r="DU39" s="92">
        <v>23533</v>
      </c>
      <c r="DV39" s="92">
        <v>12249</v>
      </c>
      <c r="DW39" s="92">
        <v>8833</v>
      </c>
      <c r="DX39" s="92">
        <v>21082</v>
      </c>
      <c r="DY39" s="122">
        <v>0</v>
      </c>
      <c r="DZ39" s="122">
        <v>0</v>
      </c>
      <c r="EA39" s="122">
        <v>0</v>
      </c>
      <c r="EB39" s="89">
        <v>12249</v>
      </c>
      <c r="EC39" s="89">
        <v>8833</v>
      </c>
      <c r="ED39" s="92">
        <v>21082</v>
      </c>
      <c r="EE39" s="94">
        <v>87.330671609867395</v>
      </c>
      <c r="EF39" s="94">
        <v>92.910487009571895</v>
      </c>
      <c r="EG39" s="94">
        <v>89.584838312157402</v>
      </c>
      <c r="EH39" s="39">
        <v>1448801</v>
      </c>
      <c r="EI39" s="39">
        <v>1259945</v>
      </c>
      <c r="EJ39" s="39">
        <v>2708746</v>
      </c>
      <c r="EK39" s="39">
        <v>193058</v>
      </c>
      <c r="EL39" s="39">
        <v>201090</v>
      </c>
      <c r="EM39" s="39">
        <v>394148</v>
      </c>
      <c r="EN39" s="39">
        <v>623830</v>
      </c>
      <c r="EO39" s="39">
        <v>595413</v>
      </c>
      <c r="EP39" s="39">
        <v>1219243</v>
      </c>
      <c r="EQ39" s="94">
        <v>13.32536352473528</v>
      </c>
      <c r="ER39" s="94">
        <v>15.960220485814856</v>
      </c>
      <c r="ES39" s="94">
        <v>14.550939807571474</v>
      </c>
      <c r="ET39" s="95">
        <v>43.058363432935231</v>
      </c>
      <c r="EU39" s="95">
        <v>47.257062808297185</v>
      </c>
      <c r="EV39" s="95">
        <v>45.011344732950228</v>
      </c>
      <c r="EW39" s="39">
        <v>278894</v>
      </c>
      <c r="EX39" s="39">
        <v>246882</v>
      </c>
      <c r="EY39" s="39">
        <v>525776</v>
      </c>
      <c r="EZ39" s="39">
        <v>24888</v>
      </c>
      <c r="FA39" s="39">
        <v>23803</v>
      </c>
      <c r="FB39" s="39">
        <v>48691</v>
      </c>
      <c r="FC39" s="39">
        <v>111687</v>
      </c>
      <c r="FD39" s="39">
        <v>107129</v>
      </c>
      <c r="FE39" s="39">
        <v>218816</v>
      </c>
      <c r="FF39" s="94">
        <v>8.9238205196239431</v>
      </c>
      <c r="FG39" s="94">
        <v>9.6414481412172606</v>
      </c>
      <c r="FH39" s="94">
        <v>9.2607878640333521</v>
      </c>
      <c r="FI39" s="95">
        <v>40.046397556060725</v>
      </c>
      <c r="FJ39" s="95">
        <v>43.392794938472626</v>
      </c>
      <c r="FK39" s="95">
        <v>41.61772313684915</v>
      </c>
      <c r="FL39" s="39">
        <v>12249</v>
      </c>
      <c r="FM39" s="39">
        <v>8833</v>
      </c>
      <c r="FN39" s="39">
        <v>21082</v>
      </c>
      <c r="FO39" s="39">
        <v>1327</v>
      </c>
      <c r="FP39" s="39">
        <v>1047</v>
      </c>
      <c r="FQ39" s="39">
        <v>2374</v>
      </c>
      <c r="FR39" s="39">
        <v>5303</v>
      </c>
      <c r="FS39" s="39">
        <v>3820</v>
      </c>
      <c r="FT39" s="39">
        <v>9123</v>
      </c>
      <c r="FU39" s="94">
        <v>10.833537431627072</v>
      </c>
      <c r="FV39" s="94">
        <v>11.853277482169139</v>
      </c>
      <c r="FW39" s="94">
        <v>11.260791196281188</v>
      </c>
      <c r="FX39" s="95">
        <v>43.293330067760635</v>
      </c>
      <c r="FY39" s="95">
        <v>43.246914977923694</v>
      </c>
      <c r="FZ39" s="95">
        <v>43.273882933308037</v>
      </c>
    </row>
    <row r="40" spans="1:182" s="64" customFormat="1" ht="29.25" customHeight="1">
      <c r="A40" s="72">
        <v>31</v>
      </c>
      <c r="B40" s="191" t="s">
        <v>72</v>
      </c>
      <c r="C40" s="89">
        <v>62056</v>
      </c>
      <c r="D40" s="89">
        <v>62517</v>
      </c>
      <c r="E40" s="90">
        <v>124573</v>
      </c>
      <c r="F40" s="89">
        <v>40691</v>
      </c>
      <c r="G40" s="89">
        <v>49530</v>
      </c>
      <c r="H40" s="39">
        <v>90221</v>
      </c>
      <c r="I40" s="123"/>
      <c r="J40" s="123"/>
      <c r="K40" s="124"/>
      <c r="L40" s="89">
        <v>40691</v>
      </c>
      <c r="M40" s="89">
        <v>49530</v>
      </c>
      <c r="N40" s="89">
        <v>90221</v>
      </c>
      <c r="O40" s="93">
        <v>65.571419363155854</v>
      </c>
      <c r="P40" s="93">
        <v>79.226450405489715</v>
      </c>
      <c r="Q40" s="93">
        <v>72.424201070858047</v>
      </c>
      <c r="R40" s="89">
        <v>6864</v>
      </c>
      <c r="S40" s="89">
        <v>5134</v>
      </c>
      <c r="T40" s="39">
        <v>11998</v>
      </c>
      <c r="U40" s="89">
        <v>2915</v>
      </c>
      <c r="V40" s="89">
        <v>2999</v>
      </c>
      <c r="W40" s="39">
        <v>5914</v>
      </c>
      <c r="X40" s="123"/>
      <c r="Y40" s="123"/>
      <c r="Z40" s="122">
        <v>0</v>
      </c>
      <c r="AA40" s="89">
        <v>2915</v>
      </c>
      <c r="AB40" s="89">
        <v>2999</v>
      </c>
      <c r="AC40" s="92">
        <v>5914</v>
      </c>
      <c r="AD40" s="94">
        <v>42.467948717948715</v>
      </c>
      <c r="AE40" s="94">
        <v>58.414491624464361</v>
      </c>
      <c r="AF40" s="94">
        <v>49.291548591431905</v>
      </c>
      <c r="AG40" s="92">
        <v>68920</v>
      </c>
      <c r="AH40" s="92">
        <v>67651</v>
      </c>
      <c r="AI40" s="92">
        <v>136571</v>
      </c>
      <c r="AJ40" s="92">
        <v>43606</v>
      </c>
      <c r="AK40" s="92">
        <v>52529</v>
      </c>
      <c r="AL40" s="92">
        <v>96135</v>
      </c>
      <c r="AM40" s="122">
        <v>0</v>
      </c>
      <c r="AN40" s="122">
        <v>0</v>
      </c>
      <c r="AO40" s="122">
        <v>0</v>
      </c>
      <c r="AP40" s="89">
        <v>43606</v>
      </c>
      <c r="AQ40" s="89">
        <v>52529</v>
      </c>
      <c r="AR40" s="92">
        <v>96135</v>
      </c>
      <c r="AS40" s="94">
        <v>63.270458502611724</v>
      </c>
      <c r="AT40" s="94">
        <v>77.647041433238243</v>
      </c>
      <c r="AU40" s="94">
        <v>70.391957296937122</v>
      </c>
      <c r="AV40" s="91">
        <v>13448</v>
      </c>
      <c r="AW40" s="91">
        <v>12532</v>
      </c>
      <c r="AX40" s="92">
        <v>25980</v>
      </c>
      <c r="AY40" s="91">
        <v>8359</v>
      </c>
      <c r="AZ40" s="91">
        <v>9470</v>
      </c>
      <c r="BA40" s="92">
        <v>17829</v>
      </c>
      <c r="BB40" s="123"/>
      <c r="BC40" s="123"/>
      <c r="BD40" s="122">
        <v>0</v>
      </c>
      <c r="BE40" s="89">
        <v>8359</v>
      </c>
      <c r="BF40" s="89">
        <v>9470</v>
      </c>
      <c r="BG40" s="89">
        <v>17829</v>
      </c>
      <c r="BH40" s="94">
        <v>62.157941701368237</v>
      </c>
      <c r="BI40" s="94">
        <v>75.566549632939669</v>
      </c>
      <c r="BJ40" s="94">
        <v>68.625866050808312</v>
      </c>
      <c r="BK40" s="91">
        <v>2042</v>
      </c>
      <c r="BL40" s="91">
        <v>1274</v>
      </c>
      <c r="BM40" s="92">
        <v>3316</v>
      </c>
      <c r="BN40" s="91">
        <v>812</v>
      </c>
      <c r="BO40" s="91">
        <v>734</v>
      </c>
      <c r="BP40" s="92">
        <v>1546</v>
      </c>
      <c r="BQ40" s="123"/>
      <c r="BR40" s="123"/>
      <c r="BS40" s="122">
        <v>0</v>
      </c>
      <c r="BT40" s="89">
        <v>812</v>
      </c>
      <c r="BU40" s="89">
        <v>734</v>
      </c>
      <c r="BV40" s="92">
        <v>1546</v>
      </c>
      <c r="BW40" s="94">
        <v>39.764936336924585</v>
      </c>
      <c r="BX40" s="94">
        <v>57.6138147566719</v>
      </c>
      <c r="BY40" s="94">
        <v>46.622436670687577</v>
      </c>
      <c r="BZ40" s="92">
        <v>15490</v>
      </c>
      <c r="CA40" s="92">
        <v>13806</v>
      </c>
      <c r="CB40" s="92">
        <v>29296</v>
      </c>
      <c r="CC40" s="92">
        <v>9171</v>
      </c>
      <c r="CD40" s="92">
        <v>10204</v>
      </c>
      <c r="CE40" s="92">
        <v>19375</v>
      </c>
      <c r="CF40" s="122">
        <v>0</v>
      </c>
      <c r="CG40" s="122">
        <v>0</v>
      </c>
      <c r="CH40" s="122">
        <v>0</v>
      </c>
      <c r="CI40" s="89">
        <v>9171</v>
      </c>
      <c r="CJ40" s="89">
        <v>10204</v>
      </c>
      <c r="CK40" s="92">
        <v>19375</v>
      </c>
      <c r="CL40" s="94">
        <v>59.205939315687537</v>
      </c>
      <c r="CM40" s="94">
        <v>73.909894248877293</v>
      </c>
      <c r="CN40" s="94">
        <v>66.135308574549427</v>
      </c>
      <c r="CO40" s="91">
        <v>2551</v>
      </c>
      <c r="CP40" s="91">
        <v>2766</v>
      </c>
      <c r="CQ40" s="92">
        <v>5317</v>
      </c>
      <c r="CR40" s="91">
        <v>1571</v>
      </c>
      <c r="CS40" s="91">
        <v>1996</v>
      </c>
      <c r="CT40" s="92">
        <v>3567</v>
      </c>
      <c r="CU40" s="123"/>
      <c r="CV40" s="123"/>
      <c r="CW40" s="122">
        <v>0</v>
      </c>
      <c r="CX40" s="89">
        <v>1571</v>
      </c>
      <c r="CY40" s="89">
        <v>1996</v>
      </c>
      <c r="CZ40" s="92">
        <v>3567</v>
      </c>
      <c r="DA40" s="94">
        <v>61.583692669541357</v>
      </c>
      <c r="DB40" s="94">
        <v>72.161966738973248</v>
      </c>
      <c r="DC40" s="94">
        <v>67.086703028023322</v>
      </c>
      <c r="DD40" s="91">
        <v>201</v>
      </c>
      <c r="DE40" s="91">
        <v>190</v>
      </c>
      <c r="DF40" s="92">
        <v>391</v>
      </c>
      <c r="DG40" s="91">
        <v>96</v>
      </c>
      <c r="DH40" s="91">
        <v>110</v>
      </c>
      <c r="DI40" s="92">
        <v>206</v>
      </c>
      <c r="DJ40" s="123"/>
      <c r="DK40" s="123"/>
      <c r="DL40" s="123">
        <v>0</v>
      </c>
      <c r="DM40" s="89">
        <v>96</v>
      </c>
      <c r="DN40" s="89">
        <v>110</v>
      </c>
      <c r="DO40" s="92">
        <v>206</v>
      </c>
      <c r="DP40" s="94">
        <v>47.761194029850742</v>
      </c>
      <c r="DQ40" s="94">
        <v>57.894736842105267</v>
      </c>
      <c r="DR40" s="94">
        <v>52.685421994884905</v>
      </c>
      <c r="DS40" s="92">
        <v>2752</v>
      </c>
      <c r="DT40" s="92">
        <v>2956</v>
      </c>
      <c r="DU40" s="92">
        <v>5708</v>
      </c>
      <c r="DV40" s="92">
        <v>1667</v>
      </c>
      <c r="DW40" s="92">
        <v>2106</v>
      </c>
      <c r="DX40" s="92">
        <v>3773</v>
      </c>
      <c r="DY40" s="122">
        <v>0</v>
      </c>
      <c r="DZ40" s="122">
        <v>0</v>
      </c>
      <c r="EA40" s="122">
        <v>0</v>
      </c>
      <c r="EB40" s="89">
        <v>1667</v>
      </c>
      <c r="EC40" s="89">
        <v>2106</v>
      </c>
      <c r="ED40" s="92">
        <v>3773</v>
      </c>
      <c r="EE40" s="94">
        <v>60.574127906976749</v>
      </c>
      <c r="EF40" s="94">
        <v>71.24492557510149</v>
      </c>
      <c r="EG40" s="94">
        <v>66.10021023125438</v>
      </c>
      <c r="EH40" s="39">
        <v>43606</v>
      </c>
      <c r="EI40" s="39">
        <v>52529</v>
      </c>
      <c r="EJ40" s="39">
        <v>96135</v>
      </c>
      <c r="EK40" s="39">
        <v>502</v>
      </c>
      <c r="EL40" s="39">
        <v>466</v>
      </c>
      <c r="EM40" s="39">
        <v>968</v>
      </c>
      <c r="EN40" s="39">
        <v>4628</v>
      </c>
      <c r="EO40" s="39">
        <v>8089</v>
      </c>
      <c r="EP40" s="39">
        <v>12717</v>
      </c>
      <c r="EQ40" s="94">
        <v>1.1512177223317892</v>
      </c>
      <c r="ER40" s="94">
        <v>0.88712901444916148</v>
      </c>
      <c r="ES40" s="94">
        <v>1.006917355801737</v>
      </c>
      <c r="ET40" s="95">
        <v>10.61321836444526</v>
      </c>
      <c r="EU40" s="95">
        <v>15.399112870985553</v>
      </c>
      <c r="EV40" s="95">
        <v>13.228272741457324</v>
      </c>
      <c r="EW40" s="39">
        <v>9171</v>
      </c>
      <c r="EX40" s="39">
        <v>10204</v>
      </c>
      <c r="EY40" s="39">
        <v>19375</v>
      </c>
      <c r="EZ40" s="39">
        <v>39</v>
      </c>
      <c r="FA40" s="39">
        <v>31</v>
      </c>
      <c r="FB40" s="39">
        <v>70</v>
      </c>
      <c r="FC40" s="39">
        <v>625</v>
      </c>
      <c r="FD40" s="39">
        <v>1102</v>
      </c>
      <c r="FE40" s="39">
        <v>1727</v>
      </c>
      <c r="FF40" s="94">
        <v>0.42525351651946358</v>
      </c>
      <c r="FG40" s="94">
        <v>0.30380243041944333</v>
      </c>
      <c r="FH40" s="94">
        <v>0.36129032258064514</v>
      </c>
      <c r="FI40" s="95">
        <v>6.814960200632429</v>
      </c>
      <c r="FJ40" s="95">
        <v>10.799686397491179</v>
      </c>
      <c r="FK40" s="95">
        <v>8.9135483870967747</v>
      </c>
      <c r="FL40" s="39">
        <v>1667</v>
      </c>
      <c r="FM40" s="39">
        <v>2106</v>
      </c>
      <c r="FN40" s="39">
        <v>3773</v>
      </c>
      <c r="FO40" s="39">
        <v>10</v>
      </c>
      <c r="FP40" s="39">
        <v>10</v>
      </c>
      <c r="FQ40" s="39">
        <v>20</v>
      </c>
      <c r="FR40" s="39">
        <v>150</v>
      </c>
      <c r="FS40" s="39">
        <v>238</v>
      </c>
      <c r="FT40" s="39">
        <v>388</v>
      </c>
      <c r="FU40" s="94">
        <v>0.59988002399520091</v>
      </c>
      <c r="FV40" s="94">
        <v>0.47483380816714155</v>
      </c>
      <c r="FW40" s="94">
        <v>0.53008216273522402</v>
      </c>
      <c r="FX40" s="95">
        <v>8.9982003599280134</v>
      </c>
      <c r="FY40" s="95">
        <v>11.301044634377968</v>
      </c>
      <c r="FZ40" s="95">
        <v>10.283593957063346</v>
      </c>
    </row>
    <row r="41" spans="1:182" ht="29.25" customHeight="1">
      <c r="A41" s="72">
        <v>32</v>
      </c>
      <c r="B41" s="191" t="s">
        <v>53</v>
      </c>
      <c r="C41" s="89">
        <v>344219</v>
      </c>
      <c r="D41" s="89">
        <v>317235</v>
      </c>
      <c r="E41" s="90">
        <v>661454</v>
      </c>
      <c r="F41" s="89">
        <v>268381</v>
      </c>
      <c r="G41" s="89">
        <v>241678</v>
      </c>
      <c r="H41" s="39">
        <v>510059</v>
      </c>
      <c r="I41" s="96">
        <v>45512</v>
      </c>
      <c r="J41" s="96">
        <v>43302</v>
      </c>
      <c r="K41" s="98">
        <v>88814</v>
      </c>
      <c r="L41" s="89">
        <v>313893</v>
      </c>
      <c r="M41" s="89">
        <v>284980</v>
      </c>
      <c r="N41" s="89">
        <v>598873</v>
      </c>
      <c r="O41" s="93">
        <v>91.189911074054592</v>
      </c>
      <c r="P41" s="93">
        <v>89.832458587482463</v>
      </c>
      <c r="Q41" s="93">
        <v>90.538873451517404</v>
      </c>
      <c r="R41" s="120"/>
      <c r="S41" s="120"/>
      <c r="T41" s="116">
        <v>0</v>
      </c>
      <c r="U41" s="120"/>
      <c r="V41" s="120"/>
      <c r="W41" s="116">
        <v>0</v>
      </c>
      <c r="X41" s="123"/>
      <c r="Y41" s="123"/>
      <c r="Z41" s="122">
        <v>0</v>
      </c>
      <c r="AA41" s="120">
        <v>0</v>
      </c>
      <c r="AB41" s="120">
        <v>0</v>
      </c>
      <c r="AC41" s="122">
        <v>0</v>
      </c>
      <c r="AD41" s="121" t="s">
        <v>91</v>
      </c>
      <c r="AE41" s="121" t="s">
        <v>91</v>
      </c>
      <c r="AF41" s="121" t="s">
        <v>91</v>
      </c>
      <c r="AG41" s="92">
        <v>344219</v>
      </c>
      <c r="AH41" s="92">
        <v>317235</v>
      </c>
      <c r="AI41" s="92">
        <v>661454</v>
      </c>
      <c r="AJ41" s="92">
        <v>268381</v>
      </c>
      <c r="AK41" s="92">
        <v>241678</v>
      </c>
      <c r="AL41" s="92">
        <v>510059</v>
      </c>
      <c r="AM41" s="92">
        <v>45512</v>
      </c>
      <c r="AN41" s="92">
        <v>43302</v>
      </c>
      <c r="AO41" s="92">
        <v>88814</v>
      </c>
      <c r="AP41" s="89">
        <v>313893</v>
      </c>
      <c r="AQ41" s="89">
        <v>284980</v>
      </c>
      <c r="AR41" s="92">
        <v>598873</v>
      </c>
      <c r="AS41" s="94">
        <v>91.189911074054592</v>
      </c>
      <c r="AT41" s="94">
        <v>89.832458587482463</v>
      </c>
      <c r="AU41" s="94">
        <v>90.538873451517404</v>
      </c>
      <c r="AV41" s="96">
        <v>93674</v>
      </c>
      <c r="AW41" s="96">
        <v>75005</v>
      </c>
      <c r="AX41" s="92">
        <v>168679</v>
      </c>
      <c r="AY41" s="96">
        <v>69578</v>
      </c>
      <c r="AZ41" s="96">
        <v>52962</v>
      </c>
      <c r="BA41" s="98">
        <v>122540</v>
      </c>
      <c r="BB41" s="96">
        <v>13846</v>
      </c>
      <c r="BC41" s="96">
        <v>12395</v>
      </c>
      <c r="BD41" s="92">
        <v>26241</v>
      </c>
      <c r="BE41" s="89">
        <v>83424</v>
      </c>
      <c r="BF41" s="89">
        <v>65357</v>
      </c>
      <c r="BG41" s="89">
        <v>148781</v>
      </c>
      <c r="BH41" s="94">
        <v>89.05779618677542</v>
      </c>
      <c r="BI41" s="94">
        <v>87.136857542830484</v>
      </c>
      <c r="BJ41" s="94">
        <v>88.203629378879413</v>
      </c>
      <c r="BK41" s="125"/>
      <c r="BL41" s="125"/>
      <c r="BM41" s="122">
        <v>0</v>
      </c>
      <c r="BN41" s="125"/>
      <c r="BO41" s="125"/>
      <c r="BP41" s="122">
        <v>0</v>
      </c>
      <c r="BQ41" s="123"/>
      <c r="BR41" s="123"/>
      <c r="BS41" s="122">
        <v>0</v>
      </c>
      <c r="BT41" s="120">
        <v>0</v>
      </c>
      <c r="BU41" s="120">
        <v>0</v>
      </c>
      <c r="BV41" s="122">
        <v>0</v>
      </c>
      <c r="BW41" s="121" t="s">
        <v>91</v>
      </c>
      <c r="BX41" s="121" t="s">
        <v>91</v>
      </c>
      <c r="BY41" s="121" t="s">
        <v>91</v>
      </c>
      <c r="BZ41" s="92">
        <v>93674</v>
      </c>
      <c r="CA41" s="92">
        <v>75005</v>
      </c>
      <c r="CB41" s="92">
        <v>168679</v>
      </c>
      <c r="CC41" s="92">
        <v>69578</v>
      </c>
      <c r="CD41" s="92">
        <v>52962</v>
      </c>
      <c r="CE41" s="92">
        <v>122540</v>
      </c>
      <c r="CF41" s="92">
        <v>13846</v>
      </c>
      <c r="CG41" s="92">
        <v>12395</v>
      </c>
      <c r="CH41" s="92">
        <v>26241</v>
      </c>
      <c r="CI41" s="89">
        <v>83424</v>
      </c>
      <c r="CJ41" s="89">
        <v>65357</v>
      </c>
      <c r="CK41" s="92">
        <v>148781</v>
      </c>
      <c r="CL41" s="94">
        <v>89.05779618677542</v>
      </c>
      <c r="CM41" s="94">
        <v>87.136857542830484</v>
      </c>
      <c r="CN41" s="94">
        <v>88.203629378879413</v>
      </c>
      <c r="CO41" s="91">
        <v>16901</v>
      </c>
      <c r="CP41" s="91">
        <v>13234</v>
      </c>
      <c r="CQ41" s="92">
        <v>30135</v>
      </c>
      <c r="CR41" s="91">
        <v>10297</v>
      </c>
      <c r="CS41" s="91">
        <v>7743</v>
      </c>
      <c r="CT41" s="92">
        <v>18040</v>
      </c>
      <c r="CU41" s="96">
        <v>3969</v>
      </c>
      <c r="CV41" s="96">
        <v>3057</v>
      </c>
      <c r="CW41" s="92">
        <v>7026</v>
      </c>
      <c r="CX41" s="89">
        <v>14266</v>
      </c>
      <c r="CY41" s="89">
        <v>10800</v>
      </c>
      <c r="CZ41" s="92">
        <v>25066</v>
      </c>
      <c r="DA41" s="94">
        <v>84.409206555825094</v>
      </c>
      <c r="DB41" s="94">
        <v>81.607979446879256</v>
      </c>
      <c r="DC41" s="94">
        <v>83.179027708644441</v>
      </c>
      <c r="DD41" s="125"/>
      <c r="DE41" s="125"/>
      <c r="DF41" s="122">
        <v>0</v>
      </c>
      <c r="DG41" s="125"/>
      <c r="DH41" s="125"/>
      <c r="DI41" s="122">
        <v>0</v>
      </c>
      <c r="DJ41" s="123"/>
      <c r="DK41" s="123"/>
      <c r="DL41" s="123">
        <v>0</v>
      </c>
      <c r="DM41" s="120">
        <v>0</v>
      </c>
      <c r="DN41" s="120">
        <v>0</v>
      </c>
      <c r="DO41" s="122">
        <v>0</v>
      </c>
      <c r="DP41" s="121" t="s">
        <v>91</v>
      </c>
      <c r="DQ41" s="121" t="s">
        <v>91</v>
      </c>
      <c r="DR41" s="121" t="s">
        <v>91</v>
      </c>
      <c r="DS41" s="92">
        <v>16901</v>
      </c>
      <c r="DT41" s="92">
        <v>13234</v>
      </c>
      <c r="DU41" s="92">
        <v>30135</v>
      </c>
      <c r="DV41" s="92">
        <v>10297</v>
      </c>
      <c r="DW41" s="92">
        <v>7743</v>
      </c>
      <c r="DX41" s="92">
        <v>18040</v>
      </c>
      <c r="DY41" s="92">
        <v>3969</v>
      </c>
      <c r="DZ41" s="92">
        <v>3057</v>
      </c>
      <c r="EA41" s="92">
        <v>7026</v>
      </c>
      <c r="EB41" s="89">
        <v>14266</v>
      </c>
      <c r="EC41" s="89">
        <v>10800</v>
      </c>
      <c r="ED41" s="92">
        <v>25066</v>
      </c>
      <c r="EE41" s="94">
        <v>84.409206555825094</v>
      </c>
      <c r="EF41" s="94">
        <v>81.607979446879256</v>
      </c>
      <c r="EG41" s="94">
        <v>83.179027708644441</v>
      </c>
      <c r="EH41" s="39">
        <v>313893</v>
      </c>
      <c r="EI41" s="39">
        <v>284980</v>
      </c>
      <c r="EJ41" s="39">
        <v>598873</v>
      </c>
      <c r="EK41" s="39">
        <v>13174</v>
      </c>
      <c r="EL41" s="39">
        <v>11846</v>
      </c>
      <c r="EM41" s="39">
        <v>25020</v>
      </c>
      <c r="EN41" s="39">
        <v>47897</v>
      </c>
      <c r="EO41" s="39">
        <v>46812</v>
      </c>
      <c r="EP41" s="39">
        <v>94709</v>
      </c>
      <c r="EQ41" s="94">
        <v>4.1969715794872782</v>
      </c>
      <c r="ER41" s="94">
        <v>4.156782932135588</v>
      </c>
      <c r="ES41" s="94">
        <v>4.1778473900142439</v>
      </c>
      <c r="ET41" s="95">
        <v>15.25902138626857</v>
      </c>
      <c r="EU41" s="95">
        <v>16.426415888834303</v>
      </c>
      <c r="EV41" s="95">
        <v>15.81453830778813</v>
      </c>
      <c r="EW41" s="39">
        <v>83424</v>
      </c>
      <c r="EX41" s="39">
        <v>65357</v>
      </c>
      <c r="EY41" s="39">
        <v>148781</v>
      </c>
      <c r="EZ41" s="39">
        <v>1828</v>
      </c>
      <c r="FA41" s="39">
        <v>1253</v>
      </c>
      <c r="FB41" s="39">
        <v>3081</v>
      </c>
      <c r="FC41" s="39">
        <v>9328</v>
      </c>
      <c r="FD41" s="39">
        <v>7213</v>
      </c>
      <c r="FE41" s="39">
        <v>16541</v>
      </c>
      <c r="FF41" s="94">
        <v>2.1912159570387417</v>
      </c>
      <c r="FG41" s="94">
        <v>1.9171626604648315</v>
      </c>
      <c r="FH41" s="94">
        <v>2.0708289364905466</v>
      </c>
      <c r="FI41" s="95">
        <v>11.181434599156118</v>
      </c>
      <c r="FJ41" s="95">
        <v>11.036308276083663</v>
      </c>
      <c r="FK41" s="95">
        <v>11.117683037484625</v>
      </c>
      <c r="FL41" s="39">
        <v>14266</v>
      </c>
      <c r="FM41" s="39">
        <v>10800</v>
      </c>
      <c r="FN41" s="39">
        <v>25066</v>
      </c>
      <c r="FO41" s="39">
        <v>76</v>
      </c>
      <c r="FP41" s="39">
        <v>75</v>
      </c>
      <c r="FQ41" s="39">
        <v>151</v>
      </c>
      <c r="FR41" s="39">
        <v>735</v>
      </c>
      <c r="FS41" s="39">
        <v>640</v>
      </c>
      <c r="FT41" s="39">
        <v>1375</v>
      </c>
      <c r="FU41" s="94">
        <v>0.53273517454086639</v>
      </c>
      <c r="FV41" s="94">
        <v>0.69444444444444442</v>
      </c>
      <c r="FW41" s="94">
        <v>0.60240963855421692</v>
      </c>
      <c r="FX41" s="95">
        <v>5.1521099116781155</v>
      </c>
      <c r="FY41" s="95">
        <v>5.9259259259259256</v>
      </c>
      <c r="FZ41" s="95">
        <v>5.4855182318678688</v>
      </c>
    </row>
    <row r="42" spans="1:182" ht="29.25" customHeight="1">
      <c r="A42" s="72">
        <v>33</v>
      </c>
      <c r="B42" s="191" t="s">
        <v>54</v>
      </c>
      <c r="C42" s="89">
        <v>2563</v>
      </c>
      <c r="D42" s="89">
        <v>1140</v>
      </c>
      <c r="E42" s="90">
        <v>3703</v>
      </c>
      <c r="F42" s="89">
        <v>2102</v>
      </c>
      <c r="G42" s="89">
        <v>657</v>
      </c>
      <c r="H42" s="39">
        <v>2759</v>
      </c>
      <c r="I42" s="123"/>
      <c r="J42" s="123"/>
      <c r="K42" s="124"/>
      <c r="L42" s="89">
        <v>2102</v>
      </c>
      <c r="M42" s="89">
        <v>657</v>
      </c>
      <c r="N42" s="89">
        <v>2759</v>
      </c>
      <c r="O42" s="93">
        <v>82.013265704252831</v>
      </c>
      <c r="P42" s="93">
        <v>57.631578947368425</v>
      </c>
      <c r="Q42" s="93">
        <v>74.507156359708347</v>
      </c>
      <c r="R42" s="120"/>
      <c r="S42" s="120"/>
      <c r="T42" s="116">
        <v>0</v>
      </c>
      <c r="U42" s="120"/>
      <c r="V42" s="120"/>
      <c r="W42" s="116">
        <v>0</v>
      </c>
      <c r="X42" s="123"/>
      <c r="Y42" s="123"/>
      <c r="Z42" s="122">
        <v>0</v>
      </c>
      <c r="AA42" s="120">
        <v>0</v>
      </c>
      <c r="AB42" s="120">
        <v>0</v>
      </c>
      <c r="AC42" s="122">
        <v>0</v>
      </c>
      <c r="AD42" s="121" t="s">
        <v>91</v>
      </c>
      <c r="AE42" s="121" t="s">
        <v>91</v>
      </c>
      <c r="AF42" s="121" t="s">
        <v>91</v>
      </c>
      <c r="AG42" s="92">
        <v>2563</v>
      </c>
      <c r="AH42" s="92">
        <v>1140</v>
      </c>
      <c r="AI42" s="92">
        <v>3703</v>
      </c>
      <c r="AJ42" s="92">
        <v>2102</v>
      </c>
      <c r="AK42" s="92">
        <v>657</v>
      </c>
      <c r="AL42" s="92">
        <v>2759</v>
      </c>
      <c r="AM42" s="122">
        <v>0</v>
      </c>
      <c r="AN42" s="122">
        <v>0</v>
      </c>
      <c r="AO42" s="122">
        <v>0</v>
      </c>
      <c r="AP42" s="89">
        <v>2102</v>
      </c>
      <c r="AQ42" s="89">
        <v>657</v>
      </c>
      <c r="AR42" s="92">
        <v>2759</v>
      </c>
      <c r="AS42" s="94">
        <v>82.013265704252831</v>
      </c>
      <c r="AT42" s="94">
        <v>57.631578947368425</v>
      </c>
      <c r="AU42" s="94">
        <v>74.507156359708347</v>
      </c>
      <c r="AV42" s="129"/>
      <c r="AW42" s="125"/>
      <c r="AX42" s="122">
        <v>0</v>
      </c>
      <c r="AY42" s="130"/>
      <c r="AZ42" s="125"/>
      <c r="BA42" s="124">
        <v>0</v>
      </c>
      <c r="BB42" s="123"/>
      <c r="BC42" s="123"/>
      <c r="BD42" s="122">
        <v>0</v>
      </c>
      <c r="BE42" s="120">
        <v>0</v>
      </c>
      <c r="BF42" s="120">
        <v>0</v>
      </c>
      <c r="BG42" s="120">
        <v>0</v>
      </c>
      <c r="BH42" s="121" t="s">
        <v>91</v>
      </c>
      <c r="BI42" s="121" t="s">
        <v>91</v>
      </c>
      <c r="BJ42" s="121" t="s">
        <v>91</v>
      </c>
      <c r="BK42" s="125"/>
      <c r="BL42" s="125"/>
      <c r="BM42" s="122">
        <v>0</v>
      </c>
      <c r="BN42" s="125"/>
      <c r="BO42" s="125"/>
      <c r="BP42" s="122">
        <v>0</v>
      </c>
      <c r="BQ42" s="123"/>
      <c r="BR42" s="123"/>
      <c r="BS42" s="122">
        <v>0</v>
      </c>
      <c r="BT42" s="120">
        <v>0</v>
      </c>
      <c r="BU42" s="120">
        <v>0</v>
      </c>
      <c r="BV42" s="122">
        <v>0</v>
      </c>
      <c r="BW42" s="121" t="s">
        <v>91</v>
      </c>
      <c r="BX42" s="121" t="s">
        <v>91</v>
      </c>
      <c r="BY42" s="121" t="s">
        <v>91</v>
      </c>
      <c r="BZ42" s="122">
        <v>0</v>
      </c>
      <c r="CA42" s="122">
        <v>0</v>
      </c>
      <c r="CB42" s="122">
        <v>0</v>
      </c>
      <c r="CC42" s="122">
        <v>0</v>
      </c>
      <c r="CD42" s="122">
        <v>0</v>
      </c>
      <c r="CE42" s="122">
        <v>0</v>
      </c>
      <c r="CF42" s="122">
        <v>0</v>
      </c>
      <c r="CG42" s="122">
        <v>0</v>
      </c>
      <c r="CH42" s="122">
        <v>0</v>
      </c>
      <c r="CI42" s="120">
        <v>0</v>
      </c>
      <c r="CJ42" s="120">
        <v>0</v>
      </c>
      <c r="CK42" s="122">
        <v>0</v>
      </c>
      <c r="CL42" s="121" t="s">
        <v>91</v>
      </c>
      <c r="CM42" s="121" t="s">
        <v>91</v>
      </c>
      <c r="CN42" s="121" t="s">
        <v>91</v>
      </c>
      <c r="CO42" s="125"/>
      <c r="CP42" s="125"/>
      <c r="CQ42" s="122">
        <v>0</v>
      </c>
      <c r="CR42" s="130"/>
      <c r="CS42" s="125"/>
      <c r="CT42" s="122">
        <v>0</v>
      </c>
      <c r="CU42" s="123"/>
      <c r="CV42" s="123"/>
      <c r="CW42" s="122">
        <v>0</v>
      </c>
      <c r="CX42" s="120">
        <v>0</v>
      </c>
      <c r="CY42" s="120">
        <v>0</v>
      </c>
      <c r="CZ42" s="122">
        <v>0</v>
      </c>
      <c r="DA42" s="121" t="s">
        <v>91</v>
      </c>
      <c r="DB42" s="121" t="s">
        <v>91</v>
      </c>
      <c r="DC42" s="121" t="s">
        <v>91</v>
      </c>
      <c r="DD42" s="125"/>
      <c r="DE42" s="125"/>
      <c r="DF42" s="122">
        <v>0</v>
      </c>
      <c r="DG42" s="125"/>
      <c r="DH42" s="125"/>
      <c r="DI42" s="122">
        <v>0</v>
      </c>
      <c r="DJ42" s="123"/>
      <c r="DK42" s="123"/>
      <c r="DL42" s="123">
        <v>0</v>
      </c>
      <c r="DM42" s="120">
        <v>0</v>
      </c>
      <c r="DN42" s="120">
        <v>0</v>
      </c>
      <c r="DO42" s="122">
        <v>0</v>
      </c>
      <c r="DP42" s="121" t="s">
        <v>91</v>
      </c>
      <c r="DQ42" s="121" t="s">
        <v>91</v>
      </c>
      <c r="DR42" s="121" t="s">
        <v>91</v>
      </c>
      <c r="DS42" s="122">
        <v>0</v>
      </c>
      <c r="DT42" s="122">
        <v>0</v>
      </c>
      <c r="DU42" s="122">
        <v>0</v>
      </c>
      <c r="DV42" s="122">
        <v>0</v>
      </c>
      <c r="DW42" s="122">
        <v>0</v>
      </c>
      <c r="DX42" s="122">
        <v>0</v>
      </c>
      <c r="DY42" s="122">
        <v>0</v>
      </c>
      <c r="DZ42" s="122">
        <v>0</v>
      </c>
      <c r="EA42" s="122">
        <v>0</v>
      </c>
      <c r="EB42" s="120">
        <v>0</v>
      </c>
      <c r="EC42" s="120">
        <v>0</v>
      </c>
      <c r="ED42" s="122">
        <v>0</v>
      </c>
      <c r="EE42" s="121" t="s">
        <v>91</v>
      </c>
      <c r="EF42" s="121" t="s">
        <v>91</v>
      </c>
      <c r="EG42" s="121" t="s">
        <v>91</v>
      </c>
      <c r="EH42" s="39">
        <v>2102</v>
      </c>
      <c r="EI42" s="39">
        <v>657</v>
      </c>
      <c r="EJ42" s="39">
        <v>2759</v>
      </c>
      <c r="EK42" s="39">
        <v>29</v>
      </c>
      <c r="EL42" s="39">
        <v>1</v>
      </c>
      <c r="EM42" s="39">
        <v>30</v>
      </c>
      <c r="EN42" s="39">
        <v>327</v>
      </c>
      <c r="EO42" s="39">
        <v>60</v>
      </c>
      <c r="EP42" s="39">
        <v>387</v>
      </c>
      <c r="EQ42" s="94">
        <v>1.379638439581351</v>
      </c>
      <c r="ER42" s="94">
        <v>0.15220700152207001</v>
      </c>
      <c r="ES42" s="94">
        <v>1.0873504893077202</v>
      </c>
      <c r="ET42" s="95">
        <v>15.556612749762131</v>
      </c>
      <c r="EU42" s="95">
        <v>9.1324200913242013</v>
      </c>
      <c r="EV42" s="95">
        <v>14.02682131206959</v>
      </c>
      <c r="EW42" s="116">
        <v>0</v>
      </c>
      <c r="EX42" s="116">
        <v>0</v>
      </c>
      <c r="EY42" s="116">
        <v>0</v>
      </c>
      <c r="EZ42" s="116"/>
      <c r="FA42" s="116"/>
      <c r="FB42" s="116">
        <v>0</v>
      </c>
      <c r="FC42" s="116"/>
      <c r="FD42" s="116"/>
      <c r="FE42" s="116">
        <v>0</v>
      </c>
      <c r="FF42" s="121"/>
      <c r="FG42" s="121"/>
      <c r="FH42" s="121"/>
      <c r="FI42" s="117"/>
      <c r="FJ42" s="117"/>
      <c r="FK42" s="117"/>
      <c r="FL42" s="116">
        <v>0</v>
      </c>
      <c r="FM42" s="116">
        <v>0</v>
      </c>
      <c r="FN42" s="116">
        <v>0</v>
      </c>
      <c r="FO42" s="116"/>
      <c r="FP42" s="116"/>
      <c r="FQ42" s="116">
        <v>0</v>
      </c>
      <c r="FR42" s="116"/>
      <c r="FS42" s="116"/>
      <c r="FT42" s="116">
        <v>0</v>
      </c>
      <c r="FU42" s="121"/>
      <c r="FV42" s="121"/>
      <c r="FW42" s="121"/>
      <c r="FX42" s="117"/>
      <c r="FY42" s="117"/>
      <c r="FZ42" s="117"/>
    </row>
    <row r="43" spans="1:182" s="78" customFormat="1" ht="29.25" customHeight="1">
      <c r="A43" s="72">
        <v>34</v>
      </c>
      <c r="B43" s="191" t="s">
        <v>79</v>
      </c>
      <c r="C43" s="97">
        <v>223060</v>
      </c>
      <c r="D43" s="97">
        <v>210580</v>
      </c>
      <c r="E43" s="161">
        <f>C43+D43</f>
        <v>433640</v>
      </c>
      <c r="F43" s="97">
        <v>121783</v>
      </c>
      <c r="G43" s="97">
        <v>137251</v>
      </c>
      <c r="H43" s="40">
        <f>F43+G43</f>
        <v>259034</v>
      </c>
      <c r="I43" s="168"/>
      <c r="J43" s="168"/>
      <c r="K43" s="169"/>
      <c r="L43" s="97">
        <f>SUM(F43,I43)</f>
        <v>121783</v>
      </c>
      <c r="M43" s="97">
        <f>SUM(G43,J43)</f>
        <v>137251</v>
      </c>
      <c r="N43" s="97">
        <f>SUM(H43,K43)</f>
        <v>259034</v>
      </c>
      <c r="O43" s="93">
        <f>L43/C43*100</f>
        <v>54.596521115394957</v>
      </c>
      <c r="P43" s="93">
        <f>M43/D43*100</f>
        <v>65.177604710798747</v>
      </c>
      <c r="Q43" s="93">
        <f>N43/E43*100</f>
        <v>59.734803062448115</v>
      </c>
      <c r="R43" s="194">
        <v>164888</v>
      </c>
      <c r="S43" s="194">
        <v>108683</v>
      </c>
      <c r="T43" s="189">
        <f t="shared" ref="T43" si="356">R43+S43</f>
        <v>273571</v>
      </c>
      <c r="U43" s="194">
        <v>15835</v>
      </c>
      <c r="V43" s="194">
        <v>10597</v>
      </c>
      <c r="W43" s="189">
        <f>U43+V43</f>
        <v>26432</v>
      </c>
      <c r="X43" s="195">
        <v>45593</v>
      </c>
      <c r="Y43" s="195">
        <v>32182</v>
      </c>
      <c r="Z43" s="40">
        <f>X43+Y43</f>
        <v>77775</v>
      </c>
      <c r="AA43" s="97">
        <f>SUM(U43,X43)</f>
        <v>61428</v>
      </c>
      <c r="AB43" s="97">
        <f>SUM(V43,Y43)</f>
        <v>42779</v>
      </c>
      <c r="AC43" s="101">
        <f>SUM(AA43,AB43)</f>
        <v>104207</v>
      </c>
      <c r="AD43" s="93">
        <f>IF(R43=0,"",AA43/R43*100)</f>
        <v>37.254378729804472</v>
      </c>
      <c r="AE43" s="93">
        <f>IF(S43=0,"",AB43/S43*100)</f>
        <v>39.361261650856164</v>
      </c>
      <c r="AF43" s="93">
        <f>IF(T43=0,"",AC43/T43*100)</f>
        <v>38.091391265887097</v>
      </c>
      <c r="AG43" s="101">
        <f>C43+R43</f>
        <v>387948</v>
      </c>
      <c r="AH43" s="101">
        <f>D43+S43</f>
        <v>319263</v>
      </c>
      <c r="AI43" s="101">
        <f>AG43+AH43</f>
        <v>707211</v>
      </c>
      <c r="AJ43" s="101">
        <f>F43+U43</f>
        <v>137618</v>
      </c>
      <c r="AK43" s="101">
        <f>G43+V43</f>
        <v>147848</v>
      </c>
      <c r="AL43" s="101">
        <f>AJ43+AK43</f>
        <v>285466</v>
      </c>
      <c r="AM43" s="101">
        <f>I43+X43</f>
        <v>45593</v>
      </c>
      <c r="AN43" s="101">
        <f>J43+Y43</f>
        <v>32182</v>
      </c>
      <c r="AO43" s="101">
        <f>AM43+AN43</f>
        <v>77775</v>
      </c>
      <c r="AP43" s="97">
        <f>SUM(AJ43,AM43)</f>
        <v>183211</v>
      </c>
      <c r="AQ43" s="97">
        <f>SUM(AK43,AN43)</f>
        <v>180030</v>
      </c>
      <c r="AR43" s="101">
        <f>SUM(AP43,AQ43)</f>
        <v>363241</v>
      </c>
      <c r="AS43" s="93">
        <f>IF(AG43=0,"",AP43/AG43*100)</f>
        <v>47.225659108952748</v>
      </c>
      <c r="AT43" s="93">
        <f>IF(AH43=0,"",AQ43/AH43*100)</f>
        <v>56.389246483306863</v>
      </c>
      <c r="AU43" s="93">
        <f>IF(AI43=0,"",AR43/AI43*100)</f>
        <v>51.362464667546185</v>
      </c>
      <c r="AV43" s="99">
        <v>39253</v>
      </c>
      <c r="AW43" s="99">
        <v>40265</v>
      </c>
      <c r="AX43" s="101">
        <f>AV43+AW43</f>
        <v>79518</v>
      </c>
      <c r="AY43" s="99">
        <v>17314</v>
      </c>
      <c r="AZ43" s="99">
        <v>22406</v>
      </c>
      <c r="BA43" s="101">
        <f>AY43+AZ43</f>
        <v>39720</v>
      </c>
      <c r="BB43" s="168"/>
      <c r="BC43" s="168"/>
      <c r="BD43" s="165"/>
      <c r="BE43" s="97">
        <f t="shared" ref="BE43:BG43" si="357">SUM(AY43,BB43)</f>
        <v>17314</v>
      </c>
      <c r="BF43" s="97">
        <f t="shared" si="357"/>
        <v>22406</v>
      </c>
      <c r="BG43" s="97">
        <f t="shared" si="357"/>
        <v>39720</v>
      </c>
      <c r="BH43" s="93">
        <f>IF(AV43=0,"",BE43/AV43*100)</f>
        <v>44.108730542888438</v>
      </c>
      <c r="BI43" s="93">
        <f>IF(AW43=0,"",BF43/AW43*100)</f>
        <v>55.646342977772257</v>
      </c>
      <c r="BJ43" s="93">
        <f>IF(AX43=0,"",BG43/AX43*100)</f>
        <v>49.950954500867731</v>
      </c>
      <c r="BK43" s="195">
        <v>36786</v>
      </c>
      <c r="BL43" s="195">
        <v>27800</v>
      </c>
      <c r="BM43" s="173">
        <f>BK43+BL43</f>
        <v>64586</v>
      </c>
      <c r="BN43" s="195">
        <v>3326</v>
      </c>
      <c r="BO43" s="195">
        <v>2733</v>
      </c>
      <c r="BP43" s="173">
        <f>BN43+BO43</f>
        <v>6059</v>
      </c>
      <c r="BQ43" s="192">
        <v>9048</v>
      </c>
      <c r="BR43" s="192">
        <v>7391</v>
      </c>
      <c r="BS43" s="101">
        <f>BQ43+BR43</f>
        <v>16439</v>
      </c>
      <c r="BT43" s="97">
        <f>SUM(BN43,BQ43)</f>
        <v>12374</v>
      </c>
      <c r="BU43" s="97">
        <f>SUM(BO43,BR43)</f>
        <v>10124</v>
      </c>
      <c r="BV43" s="101">
        <f>SUM(BT43,BU43)</f>
        <v>22498</v>
      </c>
      <c r="BW43" s="93">
        <f>IF(BK43=0,"",BT43/BK43*100)</f>
        <v>33.637796987984558</v>
      </c>
      <c r="BX43" s="93">
        <f>IF(BL43=0,"",BU43/BL43*100)</f>
        <v>36.417266187050359</v>
      </c>
      <c r="BY43" s="93">
        <f>IF(BM43=0,"",BV43/BM43*100)</f>
        <v>34.834174588920199</v>
      </c>
      <c r="BZ43" s="101">
        <f>AV43+BK43</f>
        <v>76039</v>
      </c>
      <c r="CA43" s="101">
        <f>AW43+BL43</f>
        <v>68065</v>
      </c>
      <c r="CB43" s="101">
        <f t="shared" ref="CB43" si="358">AX43+BM43</f>
        <v>144104</v>
      </c>
      <c r="CC43" s="101">
        <f>AY43+BN43</f>
        <v>20640</v>
      </c>
      <c r="CD43" s="101">
        <f>AZ43+BO43</f>
        <v>25139</v>
      </c>
      <c r="CE43" s="101">
        <f>CC43+CD43</f>
        <v>45779</v>
      </c>
      <c r="CF43" s="101">
        <f>BB43+BQ43</f>
        <v>9048</v>
      </c>
      <c r="CG43" s="101">
        <f>BC43+BR43</f>
        <v>7391</v>
      </c>
      <c r="CH43" s="101">
        <f>CF43+CG43</f>
        <v>16439</v>
      </c>
      <c r="CI43" s="97">
        <f>SUM(CC43,CF43)</f>
        <v>29688</v>
      </c>
      <c r="CJ43" s="97">
        <f>SUM(CD43,CG43)</f>
        <v>32530</v>
      </c>
      <c r="CK43" s="101">
        <f>SUM(CI43,CJ43)</f>
        <v>62218</v>
      </c>
      <c r="CL43" s="93">
        <f>IF(BZ43=0,"",CI43/BZ43*100)</f>
        <v>39.043122608135299</v>
      </c>
      <c r="CM43" s="93">
        <f>IF(CA43=0,"",CJ43/CA43*100)</f>
        <v>47.792551237787414</v>
      </c>
      <c r="CN43" s="93">
        <f>IF(CB43=0,"",CK43/CB43*100)</f>
        <v>43.175761949702988</v>
      </c>
      <c r="CO43" s="99">
        <v>21519</v>
      </c>
      <c r="CP43" s="99">
        <v>18042</v>
      </c>
      <c r="CQ43" s="101">
        <f>CO43+CP43</f>
        <v>39561</v>
      </c>
      <c r="CR43" s="101">
        <v>10553</v>
      </c>
      <c r="CS43" s="99">
        <v>10145</v>
      </c>
      <c r="CT43" s="101">
        <f>CR43+CS43</f>
        <v>20698</v>
      </c>
      <c r="CU43" s="128"/>
      <c r="CV43" s="128"/>
      <c r="CW43" s="165"/>
      <c r="CX43" s="97">
        <f>SUM(CR43,CU43)</f>
        <v>10553</v>
      </c>
      <c r="CY43" s="97">
        <f>SUM(CS43,CV43)</f>
        <v>10145</v>
      </c>
      <c r="CZ43" s="101">
        <f>SUM(CX43,CY43)</f>
        <v>20698</v>
      </c>
      <c r="DA43" s="93">
        <f>IF(CO43=0,"",CX43/CO43*100)</f>
        <v>49.040382917421816</v>
      </c>
      <c r="DB43" s="93">
        <f>IF(CP43=0,"",CY43/CP43*100)</f>
        <v>56.229907992462039</v>
      </c>
      <c r="DC43" s="93">
        <f>IF(CQ43=0,"",CZ43/CQ43*100)</f>
        <v>52.319203255731651</v>
      </c>
      <c r="DD43" s="195">
        <v>17049</v>
      </c>
      <c r="DE43" s="195">
        <v>11855</v>
      </c>
      <c r="DF43" s="101">
        <f>DD43+DE43</f>
        <v>28904</v>
      </c>
      <c r="DG43" s="99">
        <v>1579</v>
      </c>
      <c r="DH43" s="99">
        <v>1117</v>
      </c>
      <c r="DI43" s="101">
        <f>DG43+DH43</f>
        <v>2696</v>
      </c>
      <c r="DJ43" s="100">
        <v>4705</v>
      </c>
      <c r="DK43" s="100">
        <v>3397</v>
      </c>
      <c r="DL43" s="101">
        <f>DJ43+DK43</f>
        <v>8102</v>
      </c>
      <c r="DM43" s="97">
        <f>SUM(DG43,DJ43)</f>
        <v>6284</v>
      </c>
      <c r="DN43" s="97">
        <f>SUM(DH43,DK43)</f>
        <v>4514</v>
      </c>
      <c r="DO43" s="101">
        <f>SUM(DM43,DN43)</f>
        <v>10798</v>
      </c>
      <c r="DP43" s="93">
        <f>IF(DD43=0,"",DM43/DD43*100)</f>
        <v>36.858466772244711</v>
      </c>
      <c r="DQ43" s="93">
        <f>IF(DE43=0,"",DN43/DE43*100)</f>
        <v>38.076760860396455</v>
      </c>
      <c r="DR43" s="93">
        <f>IF(DF43=0,"",DO43/DF43*100)</f>
        <v>37.358151120952115</v>
      </c>
      <c r="DS43" s="101">
        <f>CO43+DD43</f>
        <v>38568</v>
      </c>
      <c r="DT43" s="101">
        <f>CP43+DE43</f>
        <v>29897</v>
      </c>
      <c r="DU43" s="101">
        <f>DS43+DT43</f>
        <v>68465</v>
      </c>
      <c r="DV43" s="101">
        <f>CR43+DG43</f>
        <v>12132</v>
      </c>
      <c r="DW43" s="101">
        <f>CS43+DH43</f>
        <v>11262</v>
      </c>
      <c r="DX43" s="101">
        <f>DV43+DW43</f>
        <v>23394</v>
      </c>
      <c r="DY43" s="101">
        <f>CU43+DJ43</f>
        <v>4705</v>
      </c>
      <c r="DZ43" s="101">
        <f>CV43+DK43</f>
        <v>3397</v>
      </c>
      <c r="EA43" s="101">
        <f>DY43+DZ43</f>
        <v>8102</v>
      </c>
      <c r="EB43" s="97">
        <f>SUM(DV43,DY43)</f>
        <v>16837</v>
      </c>
      <c r="EC43" s="97">
        <f>SUM(DW43,DZ43)</f>
        <v>14659</v>
      </c>
      <c r="ED43" s="101">
        <f>SUM(EB43,EC43)</f>
        <v>31496</v>
      </c>
      <c r="EE43" s="93">
        <f>IF(DS43=0,"",EB43/DS43*100)</f>
        <v>43.655361958099981</v>
      </c>
      <c r="EF43" s="93">
        <f>IF(DT43=0,"",EC43/DT43*100)</f>
        <v>49.031675418938356</v>
      </c>
      <c r="EG43" s="93">
        <f>IF(DU43=0,"",ED43/DU43*100)</f>
        <v>46.003067260644123</v>
      </c>
      <c r="EH43" s="40">
        <f>AP43</f>
        <v>183211</v>
      </c>
      <c r="EI43" s="40">
        <f>AQ43</f>
        <v>180030</v>
      </c>
      <c r="EJ43" s="40">
        <f>AR43</f>
        <v>363241</v>
      </c>
      <c r="EK43" s="189">
        <v>55083</v>
      </c>
      <c r="EL43" s="189">
        <v>66655</v>
      </c>
      <c r="EM43" s="189">
        <f>EK43+EL43</f>
        <v>121738</v>
      </c>
      <c r="EN43" s="189">
        <v>40325</v>
      </c>
      <c r="EO43" s="189">
        <v>47952</v>
      </c>
      <c r="EP43" s="189">
        <f>EN43+EO43</f>
        <v>88277</v>
      </c>
      <c r="EQ43" s="170">
        <f>EK43/EH43%</f>
        <v>30.065334505024264</v>
      </c>
      <c r="ER43" s="170">
        <f>EL43/EI43%</f>
        <v>37.024384824751429</v>
      </c>
      <c r="ES43" s="170">
        <f>EM43/EJ43%</f>
        <v>33.514388518917194</v>
      </c>
      <c r="ET43" s="171">
        <f>EN43/EH43%</f>
        <v>22.010141312475781</v>
      </c>
      <c r="EU43" s="171">
        <f>EO43/EI43%</f>
        <v>26.635560739876688</v>
      </c>
      <c r="EV43" s="171">
        <f>EP43/EJ43%</f>
        <v>24.302597999675147</v>
      </c>
      <c r="EW43" s="40">
        <f t="shared" ref="EW43:EY43" si="359">CI43</f>
        <v>29688</v>
      </c>
      <c r="EX43" s="40">
        <f t="shared" si="359"/>
        <v>32530</v>
      </c>
      <c r="EY43" s="40">
        <f t="shared" si="359"/>
        <v>62218</v>
      </c>
      <c r="EZ43" s="189">
        <v>5464</v>
      </c>
      <c r="FA43" s="189">
        <v>8365</v>
      </c>
      <c r="FB43" s="189">
        <f>EZ43+FA43</f>
        <v>13829</v>
      </c>
      <c r="FC43" s="189">
        <v>6782</v>
      </c>
      <c r="FD43" s="189">
        <v>9283</v>
      </c>
      <c r="FE43" s="189">
        <f>FC43+FD43</f>
        <v>16065</v>
      </c>
      <c r="FF43" s="170">
        <f>EZ43/EW43%</f>
        <v>18.404742656965777</v>
      </c>
      <c r="FG43" s="170">
        <f>FA43/EX43%</f>
        <v>25.714724869351368</v>
      </c>
      <c r="FH43" s="170">
        <f>FB43/EY43%</f>
        <v>22.22668681089074</v>
      </c>
      <c r="FI43" s="171">
        <f>FC43/EW43%</f>
        <v>22.844246833737536</v>
      </c>
      <c r="FJ43" s="171">
        <f>FD43/EX43%</f>
        <v>28.536735321241931</v>
      </c>
      <c r="FK43" s="171">
        <f>FE43/EY43%</f>
        <v>25.820502105500019</v>
      </c>
      <c r="FL43" s="40">
        <f t="shared" ref="FL43:FN43" si="360">EB43</f>
        <v>16837</v>
      </c>
      <c r="FM43" s="40">
        <f t="shared" si="360"/>
        <v>14659</v>
      </c>
      <c r="FN43" s="40">
        <f t="shared" si="360"/>
        <v>31496</v>
      </c>
      <c r="FO43" s="189">
        <v>3675</v>
      </c>
      <c r="FP43" s="189">
        <v>3761</v>
      </c>
      <c r="FQ43" s="189">
        <f>FO43+FP43</f>
        <v>7436</v>
      </c>
      <c r="FR43" s="189">
        <v>4052</v>
      </c>
      <c r="FS43" s="189">
        <v>4193</v>
      </c>
      <c r="FT43" s="189">
        <f>FR43+FS43</f>
        <v>8245</v>
      </c>
      <c r="FU43" s="170">
        <f t="shared" ref="FU43:FW44" si="361">FO43/FL43%</f>
        <v>21.826928787788798</v>
      </c>
      <c r="FV43" s="170">
        <f t="shared" si="361"/>
        <v>25.656593219182753</v>
      </c>
      <c r="FW43" s="170">
        <f t="shared" si="361"/>
        <v>23.609347218694438</v>
      </c>
      <c r="FX43" s="171">
        <f t="shared" ref="FX43:FZ44" si="362">FR43/FL43%</f>
        <v>24.066045019896656</v>
      </c>
      <c r="FY43" s="171">
        <f t="shared" si="362"/>
        <v>28.603588239306909</v>
      </c>
      <c r="FZ43" s="171">
        <f t="shared" si="362"/>
        <v>26.177927355854713</v>
      </c>
    </row>
    <row r="44" spans="1:182" s="83" customFormat="1" ht="14.25" customHeight="1">
      <c r="A44" s="224" t="s">
        <v>7</v>
      </c>
      <c r="B44" s="224"/>
      <c r="C44" s="79">
        <f>SUM(C9:C43)</f>
        <v>7104158</v>
      </c>
      <c r="D44" s="79">
        <f t="shared" ref="D44:N44" si="363">SUM(D9:D43)</f>
        <v>5965874</v>
      </c>
      <c r="E44" s="79">
        <f t="shared" si="363"/>
        <v>13070032</v>
      </c>
      <c r="F44" s="79">
        <f t="shared" si="363"/>
        <v>5517052</v>
      </c>
      <c r="G44" s="79">
        <f t="shared" si="363"/>
        <v>5058622</v>
      </c>
      <c r="H44" s="79">
        <f t="shared" si="363"/>
        <v>10575674</v>
      </c>
      <c r="I44" s="79">
        <f t="shared" si="363"/>
        <v>217052</v>
      </c>
      <c r="J44" s="79">
        <f t="shared" si="363"/>
        <v>164876</v>
      </c>
      <c r="K44" s="79">
        <f t="shared" si="363"/>
        <v>381928</v>
      </c>
      <c r="L44" s="79">
        <f t="shared" si="363"/>
        <v>5734104</v>
      </c>
      <c r="M44" s="79">
        <f t="shared" si="363"/>
        <v>5223498</v>
      </c>
      <c r="N44" s="79">
        <f t="shared" si="363"/>
        <v>10957602</v>
      </c>
      <c r="O44" s="81">
        <f t="shared" ref="O44:Q44" si="364">L44/C44*100</f>
        <v>80.714758877829013</v>
      </c>
      <c r="P44" s="81">
        <f t="shared" si="364"/>
        <v>87.556290997764947</v>
      </c>
      <c r="Q44" s="81">
        <f t="shared" si="364"/>
        <v>83.837606518484421</v>
      </c>
      <c r="R44" s="79">
        <f>SUM(R9:R43)</f>
        <v>828196</v>
      </c>
      <c r="S44" s="79">
        <f t="shared" ref="S44" si="365">SUM(S9:S43)</f>
        <v>478646</v>
      </c>
      <c r="T44" s="79">
        <f t="shared" ref="T44" si="366">SUM(T9:T43)</f>
        <v>1306842</v>
      </c>
      <c r="U44" s="79">
        <f t="shared" ref="U44" si="367">SUM(U9:U43)</f>
        <v>263315</v>
      </c>
      <c r="V44" s="79">
        <f t="shared" ref="V44" si="368">SUM(V9:V43)</f>
        <v>160409</v>
      </c>
      <c r="W44" s="79">
        <f t="shared" ref="W44" si="369">SUM(W9:W43)</f>
        <v>423724</v>
      </c>
      <c r="X44" s="79">
        <f t="shared" ref="X44" si="370">SUM(X9:X43)</f>
        <v>114773</v>
      </c>
      <c r="Y44" s="79">
        <f t="shared" ref="Y44" si="371">SUM(Y9:Y43)</f>
        <v>76960</v>
      </c>
      <c r="Z44" s="79">
        <f t="shared" ref="Z44" si="372">SUM(Z9:Z43)</f>
        <v>191733</v>
      </c>
      <c r="AA44" s="79">
        <f t="shared" ref="AA44" si="373">SUM(AA9:AA43)</f>
        <v>378088</v>
      </c>
      <c r="AB44" s="79">
        <f t="shared" ref="AB44" si="374">SUM(AB9:AB43)</f>
        <v>237369</v>
      </c>
      <c r="AC44" s="79">
        <f t="shared" ref="AC44" si="375">SUM(AC9:AC43)</f>
        <v>615457</v>
      </c>
      <c r="AD44" s="81">
        <f t="shared" ref="AD44" si="376">AA44/R44*100</f>
        <v>45.651995421373684</v>
      </c>
      <c r="AE44" s="81">
        <f t="shared" ref="AE44" si="377">AB44/S44*100</f>
        <v>49.591765104064386</v>
      </c>
      <c r="AF44" s="81">
        <f t="shared" ref="AF44" si="378">AC44/T44*100</f>
        <v>47.094981642769362</v>
      </c>
      <c r="AG44" s="79">
        <f>SUM(AG9:AG43)</f>
        <v>7932354</v>
      </c>
      <c r="AH44" s="79">
        <f t="shared" ref="AH44" si="379">SUM(AH9:AH43)</f>
        <v>6444520</v>
      </c>
      <c r="AI44" s="79">
        <f t="shared" ref="AI44" si="380">SUM(AI9:AI43)</f>
        <v>14376874</v>
      </c>
      <c r="AJ44" s="79">
        <f t="shared" ref="AJ44" si="381">SUM(AJ9:AJ43)</f>
        <v>5780367</v>
      </c>
      <c r="AK44" s="79">
        <f t="shared" ref="AK44" si="382">SUM(AK9:AK43)</f>
        <v>5219031</v>
      </c>
      <c r="AL44" s="79">
        <f t="shared" ref="AL44" si="383">SUM(AL9:AL43)</f>
        <v>10999398</v>
      </c>
      <c r="AM44" s="79">
        <f t="shared" ref="AM44" si="384">SUM(AM9:AM43)</f>
        <v>331825</v>
      </c>
      <c r="AN44" s="79">
        <f t="shared" ref="AN44" si="385">SUM(AN9:AN43)</f>
        <v>241836</v>
      </c>
      <c r="AO44" s="79">
        <f t="shared" ref="AO44" si="386">SUM(AO9:AO43)</f>
        <v>573661</v>
      </c>
      <c r="AP44" s="79">
        <f t="shared" ref="AP44" si="387">SUM(AP9:AP43)</f>
        <v>6112192</v>
      </c>
      <c r="AQ44" s="79">
        <f t="shared" ref="AQ44" si="388">SUM(AQ9:AQ43)</f>
        <v>5460867</v>
      </c>
      <c r="AR44" s="79">
        <f t="shared" ref="AR44" si="389">SUM(AR9:AR43)</f>
        <v>11573059</v>
      </c>
      <c r="AS44" s="81">
        <f t="shared" ref="AS44" si="390">AP44/AG44*100</f>
        <v>77.053948928653455</v>
      </c>
      <c r="AT44" s="81">
        <f t="shared" ref="AT44" si="391">AQ44/AH44*100</f>
        <v>84.736597915748575</v>
      </c>
      <c r="AU44" s="81">
        <f t="shared" ref="AU44" si="392">AR44/AI44*100</f>
        <v>80.497742416049562</v>
      </c>
      <c r="AV44" s="79">
        <f>SUM(AV9:AV43)</f>
        <v>1143659</v>
      </c>
      <c r="AW44" s="79">
        <f t="shared" ref="AW44" si="393">SUM(AW9:AW43)</f>
        <v>967592</v>
      </c>
      <c r="AX44" s="79">
        <f t="shared" ref="AX44" si="394">SUM(AX9:AX43)</f>
        <v>2111251</v>
      </c>
      <c r="AY44" s="79">
        <f t="shared" ref="AY44" si="395">SUM(AY9:AY43)</f>
        <v>829075</v>
      </c>
      <c r="AZ44" s="79">
        <f t="shared" ref="AZ44" si="396">SUM(AZ9:AZ43)</f>
        <v>778688</v>
      </c>
      <c r="BA44" s="79">
        <f t="shared" ref="BA44" si="397">SUM(BA9:BA43)</f>
        <v>1607763</v>
      </c>
      <c r="BB44" s="79">
        <f t="shared" ref="BB44" si="398">SUM(BB9:BB43)</f>
        <v>41219</v>
      </c>
      <c r="BC44" s="79">
        <f t="shared" ref="BC44" si="399">SUM(BC9:BC43)</f>
        <v>33561</v>
      </c>
      <c r="BD44" s="79">
        <f t="shared" ref="BD44" si="400">SUM(BD9:BD43)</f>
        <v>74780</v>
      </c>
      <c r="BE44" s="79">
        <f t="shared" ref="BE44" si="401">SUM(BE9:BE43)</f>
        <v>870294</v>
      </c>
      <c r="BF44" s="79">
        <f t="shared" ref="BF44" si="402">SUM(BF9:BF43)</f>
        <v>812249</v>
      </c>
      <c r="BG44" s="79">
        <f t="shared" ref="BG44" si="403">SUM(BG9:BG43)</f>
        <v>1682543</v>
      </c>
      <c r="BH44" s="81">
        <f t="shared" ref="BH44" si="404">BE44/AV44*100</f>
        <v>76.097333208587528</v>
      </c>
      <c r="BI44" s="81">
        <f t="shared" ref="BI44" si="405">BF44/AW44*100</f>
        <v>83.94540260771069</v>
      </c>
      <c r="BJ44" s="81">
        <f t="shared" ref="BJ44" si="406">BG44/AX44*100</f>
        <v>79.69412447880427</v>
      </c>
      <c r="BK44" s="79">
        <f>SUM(BK9:BK43)</f>
        <v>139290</v>
      </c>
      <c r="BL44" s="79">
        <f t="shared" ref="BL44" si="407">SUM(BL9:BL43)</f>
        <v>86957</v>
      </c>
      <c r="BM44" s="79">
        <f t="shared" ref="BM44" si="408">SUM(BM9:BM43)</f>
        <v>227811</v>
      </c>
      <c r="BN44" s="79">
        <f t="shared" ref="BN44" si="409">SUM(BN9:BN43)</f>
        <v>37907</v>
      </c>
      <c r="BO44" s="79">
        <f t="shared" ref="BO44" si="410">SUM(BO9:BO43)</f>
        <v>21758</v>
      </c>
      <c r="BP44" s="79">
        <f t="shared" ref="BP44" si="411">SUM(BP9:BP43)</f>
        <v>60438</v>
      </c>
      <c r="BQ44" s="79">
        <f t="shared" ref="BQ44" si="412">SUM(BQ9:BQ43)</f>
        <v>19712</v>
      </c>
      <c r="BR44" s="79">
        <f t="shared" ref="BR44" si="413">SUM(BR9:BR43)</f>
        <v>15255</v>
      </c>
      <c r="BS44" s="79">
        <f t="shared" ref="BS44" si="414">SUM(BS9:BS43)</f>
        <v>34967</v>
      </c>
      <c r="BT44" s="79">
        <f t="shared" ref="BT44" si="415">SUM(BT9:BT43)</f>
        <v>57619</v>
      </c>
      <c r="BU44" s="79">
        <f t="shared" ref="BU44" si="416">SUM(BU9:BU43)</f>
        <v>37013</v>
      </c>
      <c r="BV44" s="79">
        <f t="shared" ref="BV44" si="417">SUM(BV9:BV43)</f>
        <v>95405</v>
      </c>
      <c r="BW44" s="81">
        <f t="shared" ref="BW44" si="418">BT44/BK44*100</f>
        <v>41.366214372891093</v>
      </c>
      <c r="BX44" s="81">
        <f t="shared" ref="BX44" si="419">BU44/BL44*100</f>
        <v>42.56471589406258</v>
      </c>
      <c r="BY44" s="81">
        <f t="shared" ref="BY44" si="420">BV44/BM44*100</f>
        <v>41.879013743849072</v>
      </c>
      <c r="BZ44" s="79">
        <f>SUM(BZ9:BZ43)</f>
        <v>1282949</v>
      </c>
      <c r="CA44" s="79">
        <f t="shared" ref="CA44" si="421">SUM(CA9:CA43)</f>
        <v>1054549</v>
      </c>
      <c r="CB44" s="79">
        <f t="shared" ref="CB44" si="422">SUM(CB9:CB43)</f>
        <v>2339062</v>
      </c>
      <c r="CC44" s="79">
        <f t="shared" ref="CC44" si="423">SUM(CC9:CC43)</f>
        <v>866982</v>
      </c>
      <c r="CD44" s="79">
        <f t="shared" ref="CD44" si="424">SUM(CD9:CD43)</f>
        <v>800446</v>
      </c>
      <c r="CE44" s="79">
        <f t="shared" ref="CE44" si="425">SUM(CE9:CE43)</f>
        <v>1668201</v>
      </c>
      <c r="CF44" s="79">
        <f t="shared" ref="CF44" si="426">SUM(CF9:CF43)</f>
        <v>60931</v>
      </c>
      <c r="CG44" s="79">
        <f t="shared" ref="CG44" si="427">SUM(CG9:CG43)</f>
        <v>48816</v>
      </c>
      <c r="CH44" s="79">
        <f t="shared" ref="CH44" si="428">SUM(CH9:CH43)</f>
        <v>109747</v>
      </c>
      <c r="CI44" s="79">
        <f t="shared" ref="CI44" si="429">SUM(CI9:CI43)</f>
        <v>927913</v>
      </c>
      <c r="CJ44" s="79">
        <f t="shared" ref="CJ44" si="430">SUM(CJ9:CJ43)</f>
        <v>849262</v>
      </c>
      <c r="CK44" s="79">
        <f t="shared" ref="CK44" si="431">SUM(CK9:CK43)</f>
        <v>1777948</v>
      </c>
      <c r="CL44" s="81">
        <f t="shared" ref="CL44" si="432">CI44/BZ44*100</f>
        <v>72.326569489512053</v>
      </c>
      <c r="CM44" s="81">
        <f t="shared" ref="CM44" si="433">CJ44/CA44*100</f>
        <v>80.533194759086584</v>
      </c>
      <c r="CN44" s="81">
        <f t="shared" ref="CN44" si="434">CK44/CB44*100</f>
        <v>76.011153188756865</v>
      </c>
      <c r="CO44" s="79">
        <f>SUM(CO9:CO43)</f>
        <v>408375</v>
      </c>
      <c r="CP44" s="79">
        <f t="shared" ref="CP44" si="435">SUM(CP9:CP43)</f>
        <v>367752</v>
      </c>
      <c r="CQ44" s="79">
        <f t="shared" ref="CQ44" si="436">SUM(CQ9:CQ43)</f>
        <v>776127</v>
      </c>
      <c r="CR44" s="79">
        <f t="shared" ref="CR44" si="437">SUM(CR9:CR43)</f>
        <v>277927</v>
      </c>
      <c r="CS44" s="79">
        <f t="shared" ref="CS44" si="438">SUM(CS9:CS43)</f>
        <v>270905</v>
      </c>
      <c r="CT44" s="79">
        <f t="shared" ref="CT44" si="439">SUM(CT9:CT43)</f>
        <v>548832</v>
      </c>
      <c r="CU44" s="79">
        <f t="shared" ref="CU44" si="440">SUM(CU9:CU43)</f>
        <v>18178</v>
      </c>
      <c r="CV44" s="79">
        <f t="shared" ref="CV44" si="441">SUM(CV9:CV43)</f>
        <v>17863</v>
      </c>
      <c r="CW44" s="79">
        <f t="shared" ref="CW44" si="442">SUM(CW9:CW43)</f>
        <v>36041</v>
      </c>
      <c r="CX44" s="79">
        <f t="shared" ref="CX44" si="443">SUM(CX9:CX43)</f>
        <v>296105</v>
      </c>
      <c r="CY44" s="79">
        <f t="shared" ref="CY44" si="444">SUM(CY9:CY43)</f>
        <v>288768</v>
      </c>
      <c r="CZ44" s="79">
        <f t="shared" ref="CZ44" si="445">SUM(CZ9:CZ43)</f>
        <v>584873</v>
      </c>
      <c r="DA44" s="81">
        <f t="shared" ref="DA44" si="446">CX44/CO44*100</f>
        <v>72.508111417202329</v>
      </c>
      <c r="DB44" s="81">
        <f t="shared" ref="DB44" si="447">CY44/CP44*100</f>
        <v>78.522482542583049</v>
      </c>
      <c r="DC44" s="81">
        <f t="shared" ref="DC44" si="448">CZ44/CQ44*100</f>
        <v>75.357898900566539</v>
      </c>
      <c r="DD44" s="79">
        <f>SUM(DD9:DD43)</f>
        <v>74165</v>
      </c>
      <c r="DE44" s="79">
        <f t="shared" ref="DE44" si="449">SUM(DE9:DE43)</f>
        <v>55110</v>
      </c>
      <c r="DF44" s="79">
        <f t="shared" ref="DF44" si="450">SUM(DF9:DF43)</f>
        <v>130502</v>
      </c>
      <c r="DG44" s="79">
        <f t="shared" ref="DG44" si="451">SUM(DG9:DG43)</f>
        <v>22773</v>
      </c>
      <c r="DH44" s="79">
        <f t="shared" ref="DH44" si="452">SUM(DH9:DH43)</f>
        <v>18870</v>
      </c>
      <c r="DI44" s="79">
        <f t="shared" ref="DI44" si="453">SUM(DI9:DI43)</f>
        <v>42199</v>
      </c>
      <c r="DJ44" s="79">
        <f t="shared" ref="DJ44" si="454">SUM(DJ9:DJ43)</f>
        <v>9845</v>
      </c>
      <c r="DK44" s="79">
        <f t="shared" ref="DK44" si="455">SUM(DK9:DK43)</f>
        <v>7106</v>
      </c>
      <c r="DL44" s="79">
        <f t="shared" ref="DL44" si="456">SUM(DL9:DL43)</f>
        <v>16951</v>
      </c>
      <c r="DM44" s="79">
        <f t="shared" ref="DM44" si="457">SUM(DM9:DM43)</f>
        <v>32618</v>
      </c>
      <c r="DN44" s="79">
        <f t="shared" ref="DN44" si="458">SUM(DN9:DN43)</f>
        <v>25976</v>
      </c>
      <c r="DO44" s="79">
        <f t="shared" ref="DO44" si="459">SUM(DO9:DO43)</f>
        <v>59150</v>
      </c>
      <c r="DP44" s="81">
        <f t="shared" ref="DP44" si="460">DM44/DD44*100</f>
        <v>43.980314164363243</v>
      </c>
      <c r="DQ44" s="81">
        <f t="shared" ref="DQ44" si="461">DN44/DE44*100</f>
        <v>47.134821266557793</v>
      </c>
      <c r="DR44" s="81">
        <f t="shared" ref="DR44" si="462">DO44/DF44*100</f>
        <v>45.32497586243889</v>
      </c>
      <c r="DS44" s="79">
        <f>SUM(DS9:DS43)</f>
        <v>482540</v>
      </c>
      <c r="DT44" s="79">
        <f t="shared" ref="DT44" si="463">SUM(DT9:DT43)</f>
        <v>422862</v>
      </c>
      <c r="DU44" s="79">
        <f t="shared" ref="DU44" si="464">SUM(DU9:DU43)</f>
        <v>906629</v>
      </c>
      <c r="DV44" s="79">
        <f t="shared" ref="DV44" si="465">SUM(DV9:DV43)</f>
        <v>300700</v>
      </c>
      <c r="DW44" s="79">
        <f t="shared" ref="DW44" si="466">SUM(DW9:DW43)</f>
        <v>289775</v>
      </c>
      <c r="DX44" s="79">
        <f t="shared" ref="DX44" si="467">SUM(DX9:DX43)</f>
        <v>591031</v>
      </c>
      <c r="DY44" s="79">
        <f t="shared" ref="DY44" si="468">SUM(DY9:DY43)</f>
        <v>28023</v>
      </c>
      <c r="DZ44" s="79">
        <f t="shared" ref="DZ44" si="469">SUM(DZ9:DZ43)</f>
        <v>24969</v>
      </c>
      <c r="EA44" s="79">
        <f t="shared" ref="EA44" si="470">SUM(EA9:EA43)</f>
        <v>52992</v>
      </c>
      <c r="EB44" s="79">
        <f t="shared" ref="EB44" si="471">SUM(EB9:EB43)</f>
        <v>328723</v>
      </c>
      <c r="EC44" s="79">
        <f t="shared" ref="EC44" si="472">SUM(EC9:EC43)</f>
        <v>314744</v>
      </c>
      <c r="ED44" s="79">
        <f t="shared" ref="ED44" si="473">SUM(ED9:ED43)</f>
        <v>644023</v>
      </c>
      <c r="EE44" s="81">
        <f t="shared" ref="EE44" si="474">EB44/DS44*100</f>
        <v>68.123471629294983</v>
      </c>
      <c r="EF44" s="81">
        <f t="shared" ref="EF44" si="475">EC44/DT44*100</f>
        <v>74.431847742289449</v>
      </c>
      <c r="EG44" s="81">
        <f t="shared" ref="EG44" si="476">ED44/DU44*100</f>
        <v>71.034899611638281</v>
      </c>
      <c r="EH44" s="79">
        <f>SUM(EH9:EH43)</f>
        <v>6112192</v>
      </c>
      <c r="EI44" s="79">
        <f t="shared" ref="EI44:EP44" si="477">SUM(EI9:EI43)</f>
        <v>5460867</v>
      </c>
      <c r="EJ44" s="79">
        <f t="shared" si="477"/>
        <v>11573059</v>
      </c>
      <c r="EK44" s="79">
        <f t="shared" si="477"/>
        <v>780424</v>
      </c>
      <c r="EL44" s="79">
        <f t="shared" si="477"/>
        <v>956281</v>
      </c>
      <c r="EM44" s="79">
        <f t="shared" si="477"/>
        <v>1737222</v>
      </c>
      <c r="EN44" s="79">
        <f t="shared" si="477"/>
        <v>1800169</v>
      </c>
      <c r="EO44" s="79">
        <f t="shared" si="477"/>
        <v>1839074</v>
      </c>
      <c r="EP44" s="79">
        <f t="shared" si="477"/>
        <v>3668821</v>
      </c>
      <c r="EQ44" s="81">
        <f t="shared" ref="EQ44:ES44" si="478">EK44/EH44%</f>
        <v>12.768316178549366</v>
      </c>
      <c r="ER44" s="81">
        <f t="shared" si="478"/>
        <v>17.511523353342977</v>
      </c>
      <c r="ES44" s="81">
        <f t="shared" si="478"/>
        <v>15.010914573234269</v>
      </c>
      <c r="ET44" s="81">
        <f t="shared" ref="ET44:EV44" si="479">EN44/EH44%</f>
        <v>29.452101635550715</v>
      </c>
      <c r="EU44" s="81">
        <f t="shared" si="479"/>
        <v>33.677326329317303</v>
      </c>
      <c r="EV44" s="81">
        <f t="shared" si="479"/>
        <v>31.70139372831332</v>
      </c>
      <c r="EW44" s="79">
        <f>SUM(EW9:EW43)</f>
        <v>927913</v>
      </c>
      <c r="EX44" s="79">
        <f t="shared" ref="EX44" si="480">SUM(EX9:EX43)</f>
        <v>849262</v>
      </c>
      <c r="EY44" s="79">
        <f t="shared" ref="EY44" si="481">SUM(EY9:EY43)</f>
        <v>1777948</v>
      </c>
      <c r="EZ44" s="79">
        <f t="shared" ref="EZ44" si="482">SUM(EZ9:EZ43)</f>
        <v>71660</v>
      </c>
      <c r="FA44" s="79">
        <f t="shared" ref="FA44" si="483">SUM(FA9:FA43)</f>
        <v>88904</v>
      </c>
      <c r="FB44" s="79">
        <f t="shared" ref="FB44" si="484">SUM(FB9:FB43)</f>
        <v>160585</v>
      </c>
      <c r="FC44" s="79">
        <f t="shared" ref="FC44" si="485">SUM(FC9:FC43)</f>
        <v>259383</v>
      </c>
      <c r="FD44" s="79">
        <f t="shared" ref="FD44" si="486">SUM(FD9:FD43)</f>
        <v>278683</v>
      </c>
      <c r="FE44" s="79">
        <f t="shared" ref="FE44" si="487">SUM(FE9:FE43)</f>
        <v>540052</v>
      </c>
      <c r="FF44" s="81">
        <f t="shared" ref="FF44" si="488">EZ44/EW44%</f>
        <v>7.722706762379663</v>
      </c>
      <c r="FG44" s="81">
        <f t="shared" ref="FG44" si="489">FA44/EX44%</f>
        <v>10.468383137359259</v>
      </c>
      <c r="FH44" s="81">
        <f t="shared" ref="FH44" si="490">FB44/EY44%</f>
        <v>9.0320414320328837</v>
      </c>
      <c r="FI44" s="81">
        <f t="shared" ref="FI44" si="491">FC44/EW44%</f>
        <v>27.953374939245386</v>
      </c>
      <c r="FJ44" s="81">
        <f t="shared" ref="FJ44" si="492">FD44/EX44%</f>
        <v>32.814726197569179</v>
      </c>
      <c r="FK44" s="81">
        <f t="shared" ref="FK44" si="493">FE44/EY44%</f>
        <v>30.375016592161302</v>
      </c>
      <c r="FL44" s="79">
        <f>SUM(FL9:FL43)</f>
        <v>328723</v>
      </c>
      <c r="FM44" s="79">
        <f t="shared" ref="FM44" si="494">SUM(FM9:FM43)</f>
        <v>314744</v>
      </c>
      <c r="FN44" s="79">
        <f t="shared" ref="FN44" si="495">SUM(FN9:FN43)</f>
        <v>644023</v>
      </c>
      <c r="FO44" s="79">
        <f t="shared" ref="FO44" si="496">SUM(FO9:FO43)</f>
        <v>15337</v>
      </c>
      <c r="FP44" s="79">
        <f t="shared" ref="FP44" si="497">SUM(FP9:FP43)</f>
        <v>21786</v>
      </c>
      <c r="FQ44" s="79">
        <f t="shared" ref="FQ44" si="498">SUM(FQ9:FQ43)</f>
        <v>37156</v>
      </c>
      <c r="FR44" s="79">
        <f t="shared" ref="FR44" si="499">SUM(FR9:FR43)</f>
        <v>58325</v>
      </c>
      <c r="FS44" s="79">
        <f t="shared" ref="FS44" si="500">SUM(FS9:FS43)</f>
        <v>75547</v>
      </c>
      <c r="FT44" s="79">
        <f t="shared" ref="FT44" si="501">SUM(FT9:FT43)</f>
        <v>138884</v>
      </c>
      <c r="FU44" s="81">
        <f t="shared" si="361"/>
        <v>4.6656303331376261</v>
      </c>
      <c r="FV44" s="81">
        <f t="shared" si="361"/>
        <v>6.9218158249243826</v>
      </c>
      <c r="FW44" s="81">
        <f t="shared" si="361"/>
        <v>5.7693591688495598</v>
      </c>
      <c r="FX44" s="81">
        <f t="shared" si="362"/>
        <v>17.742902078649806</v>
      </c>
      <c r="FY44" s="81">
        <f t="shared" si="362"/>
        <v>24.002681544366215</v>
      </c>
      <c r="FZ44" s="81">
        <f t="shared" si="362"/>
        <v>21.565068328305045</v>
      </c>
    </row>
    <row r="45" spans="1:182" ht="15">
      <c r="C45" s="141" t="s">
        <v>55</v>
      </c>
      <c r="D45" s="30"/>
      <c r="E45" s="30"/>
      <c r="F45" s="30"/>
      <c r="G45" s="30"/>
      <c r="H45" s="30"/>
      <c r="I45" s="63"/>
      <c r="J45" s="63"/>
      <c r="K45" s="63"/>
      <c r="O45" s="74"/>
      <c r="P45" s="74"/>
      <c r="Q45" s="74"/>
      <c r="R45" s="141" t="s">
        <v>82</v>
      </c>
      <c r="AD45" s="76"/>
      <c r="AE45" s="76"/>
      <c r="AF45" s="76"/>
      <c r="AG45" s="141" t="s">
        <v>55</v>
      </c>
      <c r="AS45" s="76"/>
      <c r="AT45" s="76"/>
      <c r="AU45" s="76"/>
      <c r="AV45" s="141" t="s">
        <v>82</v>
      </c>
      <c r="BH45" s="76"/>
      <c r="BI45" s="76"/>
      <c r="BJ45" s="76"/>
      <c r="BK45" s="141" t="s">
        <v>82</v>
      </c>
      <c r="BW45" s="76"/>
      <c r="BX45" s="76"/>
      <c r="BY45" s="76"/>
      <c r="BZ45" s="141" t="s">
        <v>82</v>
      </c>
      <c r="CA45" s="77"/>
      <c r="CB45" s="77"/>
      <c r="CC45" s="76"/>
      <c r="CD45" s="76"/>
      <c r="CE45" s="76"/>
      <c r="CF45" s="76"/>
      <c r="CG45" s="76"/>
      <c r="CH45" s="76"/>
      <c r="CI45" s="77"/>
      <c r="CJ45" s="77"/>
      <c r="CK45" s="77"/>
      <c r="CL45" s="76"/>
      <c r="CM45" s="76"/>
      <c r="CN45" s="76"/>
      <c r="CO45" s="141" t="s">
        <v>82</v>
      </c>
      <c r="DA45" s="76"/>
      <c r="DB45" s="76"/>
      <c r="DC45" s="76"/>
      <c r="DD45" s="141" t="s">
        <v>82</v>
      </c>
      <c r="DP45" s="76"/>
      <c r="DQ45" s="76"/>
      <c r="DR45" s="76"/>
      <c r="DS45" s="141" t="s">
        <v>82</v>
      </c>
      <c r="DT45" s="21"/>
      <c r="DU45" s="21"/>
      <c r="EB45" s="21"/>
      <c r="EC45" s="21"/>
      <c r="ED45" s="21"/>
      <c r="EE45" s="76"/>
      <c r="EF45" s="76"/>
      <c r="EG45" s="76"/>
      <c r="EH45" s="141" t="s">
        <v>55</v>
      </c>
      <c r="EW45" s="141" t="s">
        <v>82</v>
      </c>
      <c r="FL45" s="141" t="s">
        <v>82</v>
      </c>
    </row>
    <row r="46" spans="1:182" ht="15">
      <c r="C46" s="141" t="s">
        <v>82</v>
      </c>
      <c r="D46" s="63"/>
      <c r="E46" s="63"/>
      <c r="F46" s="63"/>
      <c r="G46" s="63"/>
      <c r="H46" s="63"/>
      <c r="I46" s="63"/>
      <c r="J46" s="63"/>
      <c r="K46" s="63"/>
      <c r="O46" s="74"/>
      <c r="P46" s="74"/>
      <c r="Q46" s="74"/>
      <c r="R46" s="141"/>
      <c r="AD46" s="76"/>
      <c r="AE46" s="76"/>
      <c r="AF46" s="76"/>
      <c r="AG46" s="141" t="s">
        <v>82</v>
      </c>
      <c r="AS46" s="76"/>
      <c r="AT46" s="76"/>
      <c r="AU46" s="76"/>
      <c r="AV46" s="141" t="s">
        <v>83</v>
      </c>
      <c r="BH46" s="76"/>
      <c r="BI46" s="76"/>
      <c r="BJ46" s="76"/>
      <c r="BK46" s="141"/>
      <c r="BW46" s="76"/>
      <c r="BX46" s="76"/>
      <c r="BY46" s="76"/>
      <c r="BZ46" s="141" t="s">
        <v>83</v>
      </c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141" t="s">
        <v>83</v>
      </c>
      <c r="DA46" s="76"/>
      <c r="DB46" s="76"/>
      <c r="DC46" s="76"/>
      <c r="DD46" s="141"/>
      <c r="DP46" s="76"/>
      <c r="DQ46" s="76"/>
      <c r="DR46" s="76"/>
      <c r="DS46" s="141" t="s">
        <v>83</v>
      </c>
      <c r="EE46" s="76"/>
      <c r="EF46" s="76"/>
      <c r="EG46" s="76"/>
      <c r="EH46" s="141" t="s">
        <v>82</v>
      </c>
      <c r="EQ46" s="21"/>
      <c r="ER46" s="21"/>
      <c r="ES46" s="21"/>
      <c r="ET46" s="21"/>
      <c r="EU46" s="21"/>
      <c r="EV46" s="21"/>
      <c r="EW46" s="141" t="s">
        <v>83</v>
      </c>
      <c r="FF46" s="21"/>
      <c r="FG46" s="21"/>
      <c r="FH46" s="21"/>
      <c r="FI46" s="21"/>
      <c r="FJ46" s="21"/>
      <c r="FK46" s="21"/>
      <c r="FL46" s="141" t="s">
        <v>83</v>
      </c>
      <c r="FU46" s="21"/>
      <c r="FV46" s="21"/>
      <c r="FW46" s="21"/>
      <c r="FX46" s="21"/>
      <c r="FY46" s="21"/>
      <c r="FZ46" s="21"/>
    </row>
    <row r="47" spans="1:182">
      <c r="C47" s="141" t="s">
        <v>83</v>
      </c>
      <c r="O47" s="142"/>
      <c r="P47" s="142"/>
      <c r="Q47" s="142"/>
      <c r="R47" s="141"/>
      <c r="AD47" s="143"/>
      <c r="AE47" s="143"/>
      <c r="AF47" s="143"/>
      <c r="AG47" s="141" t="s">
        <v>83</v>
      </c>
      <c r="AS47" s="143"/>
      <c r="AT47" s="143"/>
      <c r="AU47" s="143"/>
      <c r="BH47" s="143"/>
      <c r="BI47" s="143"/>
      <c r="BJ47" s="143"/>
      <c r="BP47" s="78"/>
      <c r="BW47" s="143"/>
      <c r="BX47" s="143"/>
      <c r="BY47" s="143"/>
      <c r="CL47" s="143"/>
      <c r="CM47" s="143"/>
      <c r="CN47" s="143"/>
      <c r="DA47" s="143"/>
      <c r="DB47" s="143"/>
      <c r="DC47" s="143"/>
      <c r="DP47" s="143"/>
      <c r="DQ47" s="143"/>
      <c r="DR47" s="143"/>
      <c r="EE47" s="143"/>
      <c r="EF47" s="143"/>
      <c r="EG47" s="143"/>
      <c r="EH47" s="141" t="s">
        <v>83</v>
      </c>
      <c r="EQ47" s="21"/>
      <c r="ER47" s="21"/>
      <c r="ES47" s="21"/>
      <c r="ET47" s="21"/>
      <c r="EU47" s="21"/>
      <c r="EV47" s="21"/>
      <c r="EW47" s="141"/>
      <c r="FF47" s="21"/>
      <c r="FG47" s="21"/>
      <c r="FH47" s="21"/>
      <c r="FI47" s="21"/>
      <c r="FJ47" s="21"/>
      <c r="FK47" s="21"/>
      <c r="FU47" s="21"/>
      <c r="FV47" s="21"/>
      <c r="FW47" s="21"/>
      <c r="FX47" s="21"/>
      <c r="FY47" s="21"/>
      <c r="FZ47" s="21"/>
    </row>
    <row r="48" spans="1:182">
      <c r="B48" s="141"/>
      <c r="C48" s="141"/>
      <c r="D48" s="141"/>
      <c r="E48" s="141"/>
      <c r="O48" s="6"/>
      <c r="P48" s="6"/>
      <c r="Q48" s="6"/>
      <c r="AD48" s="6"/>
      <c r="AE48" s="6"/>
      <c r="AF48" s="6"/>
      <c r="AS48" s="6"/>
      <c r="AT48" s="6"/>
      <c r="AU48" s="6"/>
      <c r="BH48" s="6"/>
      <c r="BI48" s="6"/>
      <c r="BJ48" s="6"/>
      <c r="BW48" s="6"/>
      <c r="BX48" s="6"/>
      <c r="BY48" s="6"/>
      <c r="CL48" s="6"/>
      <c r="CM48" s="6"/>
      <c r="CN48" s="6"/>
      <c r="DA48" s="6"/>
      <c r="DB48" s="6"/>
      <c r="DC48" s="6"/>
      <c r="DP48" s="6"/>
      <c r="DQ48" s="6"/>
      <c r="DR48" s="6"/>
      <c r="EE48" s="6"/>
      <c r="EF48" s="6"/>
      <c r="EG48" s="6"/>
    </row>
    <row r="49" spans="15:137">
      <c r="O49" s="6"/>
      <c r="P49" s="6"/>
      <c r="Q49" s="6"/>
      <c r="AD49" s="6"/>
      <c r="AE49" s="6"/>
      <c r="AF49" s="6"/>
      <c r="AS49" s="6"/>
      <c r="AT49" s="6"/>
      <c r="AU49" s="6"/>
      <c r="BH49" s="6"/>
      <c r="BI49" s="6"/>
      <c r="BJ49" s="6"/>
      <c r="BW49" s="6"/>
      <c r="BX49" s="6"/>
      <c r="BY49" s="6"/>
      <c r="CL49" s="6"/>
      <c r="CM49" s="6"/>
      <c r="CN49" s="6"/>
      <c r="DA49" s="6"/>
      <c r="DB49" s="6"/>
      <c r="DC49" s="6"/>
      <c r="DP49" s="6"/>
      <c r="DQ49" s="6"/>
      <c r="DR49" s="6"/>
      <c r="EE49" s="6"/>
      <c r="EF49" s="6"/>
      <c r="EG49" s="6"/>
    </row>
    <row r="50" spans="15:137">
      <c r="O50" s="6"/>
      <c r="P50" s="6"/>
      <c r="Q50" s="6"/>
      <c r="AD50" s="6"/>
      <c r="AE50" s="6"/>
      <c r="AF50" s="6"/>
      <c r="AS50" s="6"/>
      <c r="AT50" s="6"/>
      <c r="AU50" s="6"/>
      <c r="BH50" s="6"/>
      <c r="BI50" s="6"/>
      <c r="BJ50" s="6"/>
      <c r="BW50" s="6"/>
      <c r="BX50" s="6"/>
      <c r="BY50" s="6"/>
      <c r="CL50" s="6"/>
      <c r="CM50" s="6"/>
      <c r="CN50" s="6"/>
      <c r="DA50" s="6"/>
      <c r="DB50" s="6"/>
      <c r="DC50" s="6"/>
      <c r="DP50" s="6"/>
      <c r="DQ50" s="6"/>
      <c r="DR50" s="6"/>
      <c r="EE50" s="6"/>
      <c r="EF50" s="6"/>
      <c r="EG50" s="6"/>
    </row>
    <row r="51" spans="15:137">
      <c r="O51" s="6"/>
      <c r="P51" s="6"/>
      <c r="Q51" s="6"/>
      <c r="AD51" s="6"/>
      <c r="AE51" s="6"/>
      <c r="AF51" s="6"/>
      <c r="AS51" s="6"/>
      <c r="AT51" s="6"/>
      <c r="AU51" s="6"/>
      <c r="BH51" s="6"/>
      <c r="BI51" s="6"/>
      <c r="BJ51" s="6"/>
      <c r="BW51" s="6"/>
      <c r="BX51" s="6"/>
      <c r="BY51" s="6"/>
      <c r="CL51" s="6"/>
      <c r="CM51" s="6"/>
      <c r="CN51" s="6"/>
      <c r="DA51" s="6"/>
      <c r="DB51" s="6"/>
      <c r="DC51" s="6"/>
      <c r="DP51" s="6"/>
      <c r="DQ51" s="6"/>
      <c r="DR51" s="6"/>
      <c r="EE51" s="6"/>
      <c r="EF51" s="6"/>
      <c r="EG51" s="6"/>
    </row>
    <row r="52" spans="15:137">
      <c r="O52" s="6"/>
      <c r="P52" s="6"/>
      <c r="Q52" s="6"/>
      <c r="AD52" s="6"/>
      <c r="AE52" s="6"/>
      <c r="AF52" s="6"/>
      <c r="AS52" s="6"/>
      <c r="AT52" s="6"/>
      <c r="AU52" s="6"/>
      <c r="BH52" s="6"/>
      <c r="BI52" s="6"/>
      <c r="BJ52" s="6"/>
      <c r="BW52" s="6"/>
      <c r="BX52" s="6"/>
      <c r="BY52" s="6"/>
      <c r="CL52" s="6"/>
      <c r="CM52" s="6"/>
      <c r="CN52" s="6"/>
      <c r="DA52" s="6"/>
      <c r="DB52" s="6"/>
      <c r="DC52" s="6"/>
      <c r="DP52" s="6"/>
      <c r="DQ52" s="6"/>
      <c r="DR52" s="6"/>
      <c r="EE52" s="6"/>
      <c r="EF52" s="6"/>
      <c r="EG52" s="6"/>
    </row>
    <row r="53" spans="15:137">
      <c r="O53" s="6"/>
      <c r="P53" s="6"/>
      <c r="Q53" s="6"/>
      <c r="AD53" s="6"/>
      <c r="AE53" s="6"/>
      <c r="AF53" s="6"/>
      <c r="AS53" s="6"/>
      <c r="AT53" s="6"/>
      <c r="AU53" s="6"/>
      <c r="BH53" s="6"/>
      <c r="BI53" s="6"/>
      <c r="BJ53" s="6"/>
      <c r="BW53" s="6"/>
      <c r="BX53" s="6"/>
      <c r="BY53" s="6"/>
      <c r="CL53" s="6"/>
      <c r="CM53" s="6"/>
      <c r="CN53" s="6"/>
      <c r="DA53" s="6"/>
      <c r="DB53" s="6"/>
      <c r="DC53" s="6"/>
      <c r="DP53" s="6"/>
      <c r="DQ53" s="6"/>
      <c r="DR53" s="6"/>
      <c r="EE53" s="6"/>
      <c r="EF53" s="6"/>
      <c r="EG53" s="6"/>
    </row>
    <row r="54" spans="15:137">
      <c r="O54" s="6"/>
      <c r="P54" s="6"/>
      <c r="Q54" s="6"/>
      <c r="AD54" s="6"/>
      <c r="AE54" s="6"/>
      <c r="AF54" s="6"/>
      <c r="AS54" s="6"/>
      <c r="AT54" s="6"/>
      <c r="AU54" s="6"/>
      <c r="BH54" s="6"/>
      <c r="BI54" s="6"/>
      <c r="BJ54" s="6"/>
      <c r="BW54" s="6"/>
      <c r="BX54" s="6"/>
      <c r="BY54" s="6"/>
      <c r="CL54" s="6"/>
      <c r="CM54" s="6"/>
      <c r="CN54" s="6"/>
      <c r="DA54" s="6"/>
      <c r="DB54" s="6"/>
      <c r="DC54" s="6"/>
      <c r="DP54" s="6"/>
      <c r="DQ54" s="6"/>
      <c r="DR54" s="6"/>
      <c r="EE54" s="6"/>
      <c r="EF54" s="6"/>
      <c r="EG54" s="6"/>
    </row>
    <row r="55" spans="15:137">
      <c r="O55" s="6"/>
      <c r="P55" s="6"/>
      <c r="Q55" s="6"/>
      <c r="AD55" s="6"/>
      <c r="AE55" s="6"/>
      <c r="AF55" s="6"/>
      <c r="AS55" s="6"/>
      <c r="AT55" s="6"/>
      <c r="AU55" s="6"/>
      <c r="BH55" s="6"/>
      <c r="BI55" s="6"/>
      <c r="BJ55" s="6"/>
      <c r="BW55" s="6"/>
      <c r="BX55" s="6"/>
      <c r="BY55" s="6"/>
      <c r="CL55" s="6"/>
      <c r="CM55" s="6"/>
      <c r="CN55" s="6"/>
      <c r="DA55" s="6"/>
      <c r="DB55" s="6"/>
      <c r="DC55" s="6"/>
      <c r="DP55" s="6"/>
      <c r="DQ55" s="6"/>
      <c r="DR55" s="6"/>
      <c r="EE55" s="6"/>
      <c r="EF55" s="6"/>
      <c r="EG55" s="6"/>
    </row>
    <row r="56" spans="15:137">
      <c r="O56" s="6"/>
      <c r="P56" s="6"/>
      <c r="Q56" s="6"/>
      <c r="AD56" s="6"/>
      <c r="AE56" s="6"/>
      <c r="AF56" s="6"/>
      <c r="AS56" s="6"/>
      <c r="AT56" s="6"/>
      <c r="AU56" s="6"/>
      <c r="BH56" s="6"/>
      <c r="BI56" s="6"/>
      <c r="BJ56" s="6"/>
      <c r="BW56" s="6"/>
      <c r="BX56" s="6"/>
      <c r="BY56" s="6"/>
      <c r="CL56" s="6"/>
      <c r="CM56" s="6"/>
      <c r="CN56" s="6"/>
      <c r="DA56" s="6"/>
      <c r="DB56" s="6"/>
      <c r="DC56" s="6"/>
      <c r="DP56" s="6"/>
      <c r="DQ56" s="6"/>
      <c r="DR56" s="6"/>
      <c r="EE56" s="6"/>
      <c r="EF56" s="6"/>
      <c r="EG56" s="6"/>
    </row>
    <row r="57" spans="15:137">
      <c r="O57" s="6"/>
      <c r="P57" s="6"/>
      <c r="Q57" s="6"/>
      <c r="AD57" s="6"/>
      <c r="AE57" s="6"/>
      <c r="AF57" s="6"/>
      <c r="AS57" s="6"/>
      <c r="AT57" s="6"/>
      <c r="AU57" s="6"/>
      <c r="BH57" s="6"/>
      <c r="BI57" s="6"/>
      <c r="BJ57" s="6"/>
      <c r="BW57" s="6"/>
      <c r="BX57" s="6"/>
      <c r="BY57" s="6"/>
      <c r="CL57" s="6"/>
      <c r="CM57" s="6"/>
      <c r="CN57" s="6"/>
      <c r="DA57" s="6"/>
      <c r="DB57" s="6"/>
      <c r="DC57" s="6"/>
      <c r="DP57" s="6"/>
      <c r="DQ57" s="6"/>
      <c r="DR57" s="6"/>
      <c r="EE57" s="6"/>
      <c r="EF57" s="6"/>
      <c r="EG57" s="6"/>
    </row>
    <row r="58" spans="15:137">
      <c r="O58" s="6"/>
      <c r="P58" s="6"/>
      <c r="Q58" s="6"/>
      <c r="AD58" s="6"/>
      <c r="AE58" s="6"/>
      <c r="AF58" s="6"/>
      <c r="AS58" s="6"/>
      <c r="AT58" s="6"/>
      <c r="AU58" s="6"/>
      <c r="BH58" s="6"/>
      <c r="BI58" s="6"/>
      <c r="BJ58" s="6"/>
      <c r="BW58" s="6"/>
      <c r="BX58" s="6"/>
      <c r="BY58" s="6"/>
      <c r="CL58" s="6"/>
      <c r="CM58" s="6"/>
      <c r="CN58" s="6"/>
      <c r="DA58" s="6"/>
      <c r="DB58" s="6"/>
      <c r="DC58" s="6"/>
      <c r="DP58" s="6"/>
      <c r="DQ58" s="6"/>
      <c r="DR58" s="6"/>
      <c r="EE58" s="6"/>
      <c r="EF58" s="6"/>
      <c r="EG58" s="6"/>
    </row>
    <row r="59" spans="15:137">
      <c r="O59" s="6"/>
      <c r="P59" s="6"/>
      <c r="Q59" s="6"/>
      <c r="AD59" s="6"/>
      <c r="AE59" s="6"/>
      <c r="AF59" s="6"/>
      <c r="AS59" s="6"/>
      <c r="AT59" s="6"/>
      <c r="AU59" s="6"/>
      <c r="BH59" s="6"/>
      <c r="BI59" s="6"/>
      <c r="BJ59" s="6"/>
      <c r="BW59" s="6"/>
      <c r="BX59" s="6"/>
      <c r="BY59" s="6"/>
      <c r="CL59" s="6"/>
      <c r="CM59" s="6"/>
      <c r="CN59" s="6"/>
      <c r="DA59" s="6"/>
      <c r="DB59" s="6"/>
      <c r="DC59" s="6"/>
      <c r="DP59" s="6"/>
      <c r="DQ59" s="6"/>
      <c r="DR59" s="6"/>
      <c r="EE59" s="6"/>
      <c r="EF59" s="6"/>
      <c r="EG59" s="6"/>
    </row>
    <row r="60" spans="15:137">
      <c r="O60" s="6"/>
      <c r="P60" s="6"/>
      <c r="Q60" s="6"/>
      <c r="AD60" s="6"/>
      <c r="AE60" s="6"/>
      <c r="AF60" s="6"/>
      <c r="AS60" s="6"/>
      <c r="AT60" s="6"/>
      <c r="AU60" s="6"/>
      <c r="BH60" s="6"/>
      <c r="BI60" s="6"/>
      <c r="BJ60" s="6"/>
      <c r="BW60" s="6"/>
      <c r="BX60" s="6"/>
      <c r="BY60" s="6"/>
      <c r="CL60" s="6"/>
      <c r="CM60" s="6"/>
      <c r="CN60" s="6"/>
      <c r="DA60" s="6"/>
      <c r="DB60" s="6"/>
      <c r="DC60" s="6"/>
      <c r="DP60" s="6"/>
      <c r="DQ60" s="6"/>
      <c r="DR60" s="6"/>
      <c r="EE60" s="6"/>
      <c r="EF60" s="6"/>
      <c r="EG60" s="6"/>
    </row>
    <row r="61" spans="15:137">
      <c r="O61" s="6"/>
      <c r="P61" s="6"/>
      <c r="Q61" s="6"/>
      <c r="AD61" s="6"/>
      <c r="AE61" s="6"/>
      <c r="AF61" s="6"/>
      <c r="AS61" s="6"/>
      <c r="AT61" s="6"/>
      <c r="AU61" s="6"/>
      <c r="BH61" s="6"/>
      <c r="BI61" s="6"/>
      <c r="BJ61" s="6"/>
      <c r="BW61" s="6"/>
      <c r="BX61" s="6"/>
      <c r="BY61" s="6"/>
      <c r="CL61" s="6"/>
      <c r="CM61" s="6"/>
      <c r="CN61" s="6"/>
      <c r="DA61" s="6"/>
      <c r="DB61" s="6"/>
      <c r="DC61" s="6"/>
      <c r="DP61" s="6"/>
      <c r="DQ61" s="6"/>
      <c r="DR61" s="6"/>
      <c r="EE61" s="6"/>
      <c r="EF61" s="6"/>
      <c r="EG61" s="6"/>
    </row>
    <row r="62" spans="15:137">
      <c r="O62" s="6"/>
      <c r="P62" s="6"/>
      <c r="Q62" s="6"/>
      <c r="AD62" s="6"/>
      <c r="AE62" s="6"/>
      <c r="AF62" s="6"/>
      <c r="AS62" s="6"/>
      <c r="AT62" s="6"/>
      <c r="AU62" s="6"/>
      <c r="BH62" s="6"/>
      <c r="BI62" s="6"/>
      <c r="BJ62" s="6"/>
      <c r="BW62" s="6"/>
      <c r="BX62" s="6"/>
      <c r="BY62" s="6"/>
      <c r="CL62" s="6"/>
      <c r="CM62" s="6"/>
      <c r="CN62" s="6"/>
      <c r="DA62" s="6"/>
      <c r="DB62" s="6"/>
      <c r="DC62" s="6"/>
      <c r="DP62" s="6"/>
      <c r="DQ62" s="6"/>
      <c r="DR62" s="6"/>
      <c r="EE62" s="6"/>
      <c r="EF62" s="6"/>
      <c r="EG62" s="6"/>
    </row>
    <row r="63" spans="15:137">
      <c r="O63" s="6"/>
      <c r="P63" s="6"/>
      <c r="Q63" s="6"/>
      <c r="AD63" s="6"/>
      <c r="AE63" s="6"/>
      <c r="AF63" s="6"/>
      <c r="AS63" s="6"/>
      <c r="AT63" s="6"/>
      <c r="AU63" s="6"/>
      <c r="BH63" s="6"/>
      <c r="BI63" s="6"/>
      <c r="BJ63" s="6"/>
      <c r="BW63" s="6"/>
      <c r="BX63" s="6"/>
      <c r="BY63" s="6"/>
      <c r="CL63" s="6"/>
      <c r="CM63" s="6"/>
      <c r="CN63" s="6"/>
      <c r="DA63" s="6"/>
      <c r="DB63" s="6"/>
      <c r="DC63" s="6"/>
      <c r="DP63" s="6"/>
      <c r="DQ63" s="6"/>
      <c r="DR63" s="6"/>
      <c r="EE63" s="6"/>
      <c r="EF63" s="6"/>
      <c r="EG63" s="6"/>
    </row>
    <row r="64" spans="15:137">
      <c r="O64" s="6"/>
      <c r="P64" s="6"/>
      <c r="Q64" s="6"/>
      <c r="AD64" s="6"/>
      <c r="AE64" s="6"/>
      <c r="AF64" s="6"/>
      <c r="AS64" s="6"/>
      <c r="AT64" s="6"/>
      <c r="AU64" s="6"/>
      <c r="BH64" s="6"/>
      <c r="BI64" s="6"/>
      <c r="BJ64" s="6"/>
      <c r="BW64" s="6"/>
      <c r="BX64" s="6"/>
      <c r="BY64" s="6"/>
      <c r="CL64" s="6"/>
      <c r="CM64" s="6"/>
      <c r="CN64" s="6"/>
      <c r="DA64" s="6"/>
      <c r="DB64" s="6"/>
      <c r="DC64" s="6"/>
      <c r="DP64" s="6"/>
      <c r="DQ64" s="6"/>
      <c r="DR64" s="6"/>
      <c r="EE64" s="6"/>
      <c r="EF64" s="6"/>
      <c r="EG64" s="6"/>
    </row>
    <row r="65" spans="15:137">
      <c r="O65" s="6"/>
      <c r="P65" s="6"/>
      <c r="Q65" s="6"/>
      <c r="AD65" s="6"/>
      <c r="AE65" s="6"/>
      <c r="AF65" s="6"/>
      <c r="AS65" s="6"/>
      <c r="AT65" s="6"/>
      <c r="AU65" s="6"/>
      <c r="BH65" s="6"/>
      <c r="BI65" s="6"/>
      <c r="BJ65" s="6"/>
      <c r="BW65" s="6"/>
      <c r="BX65" s="6"/>
      <c r="BY65" s="6"/>
      <c r="CL65" s="6"/>
      <c r="CM65" s="6"/>
      <c r="CN65" s="6"/>
      <c r="DA65" s="6"/>
      <c r="DB65" s="6"/>
      <c r="DC65" s="6"/>
      <c r="DP65" s="6"/>
      <c r="DQ65" s="6"/>
      <c r="DR65" s="6"/>
      <c r="EE65" s="6"/>
      <c r="EF65" s="6"/>
      <c r="EG65" s="6"/>
    </row>
    <row r="66" spans="15:137">
      <c r="O66" s="6"/>
      <c r="P66" s="6"/>
      <c r="Q66" s="6"/>
      <c r="AD66" s="6"/>
      <c r="AE66" s="6"/>
      <c r="AF66" s="6"/>
      <c r="AS66" s="6"/>
      <c r="AT66" s="6"/>
      <c r="AU66" s="6"/>
      <c r="BH66" s="6"/>
      <c r="BI66" s="6"/>
      <c r="BJ66" s="6"/>
      <c r="BW66" s="6"/>
      <c r="BX66" s="6"/>
      <c r="BY66" s="6"/>
      <c r="CL66" s="6"/>
      <c r="CM66" s="6"/>
      <c r="CN66" s="6"/>
      <c r="DA66" s="6"/>
      <c r="DB66" s="6"/>
      <c r="DC66" s="6"/>
      <c r="DP66" s="6"/>
      <c r="DQ66" s="6"/>
      <c r="DR66" s="6"/>
      <c r="EE66" s="6"/>
      <c r="EF66" s="6"/>
      <c r="EG66" s="6"/>
    </row>
    <row r="67" spans="15:137">
      <c r="O67" s="6"/>
      <c r="P67" s="6"/>
      <c r="Q67" s="6"/>
      <c r="AD67" s="6"/>
      <c r="AE67" s="6"/>
      <c r="AF67" s="6"/>
      <c r="AS67" s="6"/>
      <c r="AT67" s="6"/>
      <c r="AU67" s="6"/>
      <c r="BH67" s="6"/>
      <c r="BI67" s="6"/>
      <c r="BJ67" s="6"/>
      <c r="BW67" s="6"/>
      <c r="BX67" s="6"/>
      <c r="BY67" s="6"/>
      <c r="CL67" s="6"/>
      <c r="CM67" s="6"/>
      <c r="CN67" s="6"/>
      <c r="DA67" s="6"/>
      <c r="DB67" s="6"/>
      <c r="DC67" s="6"/>
      <c r="DP67" s="6"/>
      <c r="DQ67" s="6"/>
      <c r="DR67" s="6"/>
      <c r="EE67" s="6"/>
      <c r="EF67" s="6"/>
      <c r="EG67" s="6"/>
    </row>
    <row r="68" spans="15:137">
      <c r="O68" s="6"/>
      <c r="P68" s="6"/>
      <c r="Q68" s="6"/>
      <c r="AD68" s="6"/>
      <c r="AE68" s="6"/>
      <c r="AF68" s="6"/>
      <c r="AS68" s="6"/>
      <c r="AT68" s="6"/>
      <c r="AU68" s="6"/>
      <c r="BH68" s="6"/>
      <c r="BI68" s="6"/>
      <c r="BJ68" s="6"/>
      <c r="BW68" s="6"/>
      <c r="BX68" s="6"/>
      <c r="BY68" s="6"/>
      <c r="CL68" s="6"/>
      <c r="CM68" s="6"/>
      <c r="CN68" s="6"/>
      <c r="DA68" s="6"/>
      <c r="DB68" s="6"/>
      <c r="DC68" s="6"/>
      <c r="DP68" s="6"/>
      <c r="DQ68" s="6"/>
      <c r="DR68" s="6"/>
      <c r="EE68" s="6"/>
      <c r="EF68" s="6"/>
      <c r="EG68" s="6"/>
    </row>
    <row r="69" spans="15:137">
      <c r="O69" s="6"/>
      <c r="P69" s="6"/>
      <c r="Q69" s="6"/>
      <c r="AD69" s="6"/>
      <c r="AE69" s="6"/>
      <c r="AF69" s="6"/>
      <c r="AS69" s="6"/>
      <c r="AT69" s="6"/>
      <c r="AU69" s="6"/>
      <c r="BH69" s="6"/>
      <c r="BI69" s="6"/>
      <c r="BJ69" s="6"/>
      <c r="BW69" s="6"/>
      <c r="BX69" s="6"/>
      <c r="BY69" s="6"/>
      <c r="CL69" s="6"/>
      <c r="CM69" s="6"/>
      <c r="CN69" s="6"/>
      <c r="DA69" s="6"/>
      <c r="DB69" s="6"/>
      <c r="DC69" s="6"/>
      <c r="DP69" s="6"/>
      <c r="DQ69" s="6"/>
      <c r="DR69" s="6"/>
      <c r="EE69" s="6"/>
      <c r="EF69" s="6"/>
      <c r="EG69" s="6"/>
    </row>
    <row r="70" spans="15:137">
      <c r="O70" s="6"/>
      <c r="P70" s="6"/>
      <c r="Q70" s="6"/>
      <c r="AD70" s="6"/>
      <c r="AE70" s="6"/>
      <c r="AF70" s="6"/>
      <c r="AS70" s="6"/>
      <c r="AT70" s="6"/>
      <c r="AU70" s="6"/>
      <c r="BH70" s="6"/>
      <c r="BI70" s="6"/>
      <c r="BJ70" s="6"/>
      <c r="BW70" s="6"/>
      <c r="BX70" s="6"/>
      <c r="BY70" s="6"/>
      <c r="CL70" s="6"/>
      <c r="CM70" s="6"/>
      <c r="CN70" s="6"/>
      <c r="DA70" s="6"/>
      <c r="DB70" s="6"/>
      <c r="DC70" s="6"/>
      <c r="DP70" s="6"/>
      <c r="DQ70" s="6"/>
      <c r="DR70" s="6"/>
      <c r="EE70" s="6"/>
      <c r="EF70" s="6"/>
      <c r="EG70" s="6"/>
    </row>
    <row r="71" spans="15:137">
      <c r="O71" s="6"/>
      <c r="P71" s="6"/>
      <c r="Q71" s="6"/>
      <c r="AD71" s="6"/>
      <c r="AE71" s="6"/>
      <c r="AF71" s="6"/>
      <c r="AS71" s="6"/>
      <c r="AT71" s="6"/>
      <c r="AU71" s="6"/>
      <c r="BH71" s="6"/>
      <c r="BI71" s="6"/>
      <c r="BJ71" s="6"/>
      <c r="BW71" s="6"/>
      <c r="BX71" s="6"/>
      <c r="BY71" s="6"/>
      <c r="CL71" s="6"/>
      <c r="CM71" s="6"/>
      <c r="CN71" s="6"/>
      <c r="DA71" s="6"/>
      <c r="DB71" s="6"/>
      <c r="DC71" s="6"/>
      <c r="DP71" s="6"/>
      <c r="DQ71" s="6"/>
      <c r="DR71" s="6"/>
      <c r="EE71" s="6"/>
      <c r="EF71" s="6"/>
      <c r="EG71" s="6"/>
    </row>
    <row r="72" spans="15:137">
      <c r="O72" s="6"/>
      <c r="P72" s="6"/>
      <c r="Q72" s="6"/>
      <c r="AD72" s="6"/>
      <c r="AE72" s="6"/>
      <c r="AF72" s="6"/>
      <c r="AS72" s="6"/>
      <c r="AT72" s="6"/>
      <c r="AU72" s="6"/>
      <c r="BH72" s="6"/>
      <c r="BI72" s="6"/>
      <c r="BJ72" s="6"/>
      <c r="BW72" s="6"/>
      <c r="BX72" s="6"/>
      <c r="BY72" s="6"/>
      <c r="CL72" s="6"/>
      <c r="CM72" s="6"/>
      <c r="CN72" s="6"/>
      <c r="DA72" s="6"/>
      <c r="DB72" s="6"/>
      <c r="DC72" s="6"/>
      <c r="DP72" s="6"/>
      <c r="DQ72" s="6"/>
      <c r="DR72" s="6"/>
      <c r="EE72" s="6"/>
      <c r="EF72" s="6"/>
      <c r="EG72" s="6"/>
    </row>
    <row r="73" spans="15:137">
      <c r="O73" s="6"/>
      <c r="P73" s="6"/>
      <c r="Q73" s="6"/>
      <c r="AD73" s="6"/>
      <c r="AE73" s="6"/>
      <c r="AF73" s="6"/>
      <c r="AS73" s="6"/>
      <c r="AT73" s="6"/>
      <c r="AU73" s="6"/>
      <c r="BH73" s="6"/>
      <c r="BI73" s="6"/>
      <c r="BJ73" s="6"/>
      <c r="BW73" s="6"/>
      <c r="BX73" s="6"/>
      <c r="BY73" s="6"/>
      <c r="CL73" s="6"/>
      <c r="CM73" s="6"/>
      <c r="CN73" s="6"/>
      <c r="DA73" s="6"/>
      <c r="DB73" s="6"/>
      <c r="DC73" s="6"/>
      <c r="DP73" s="6"/>
      <c r="DQ73" s="6"/>
      <c r="DR73" s="6"/>
      <c r="EE73" s="6"/>
      <c r="EF73" s="6"/>
      <c r="EG73" s="6"/>
    </row>
    <row r="74" spans="15:137">
      <c r="O74" s="6"/>
      <c r="P74" s="6"/>
      <c r="Q74" s="6"/>
      <c r="AD74" s="6"/>
      <c r="AE74" s="6"/>
      <c r="AF74" s="6"/>
      <c r="AS74" s="6"/>
      <c r="AT74" s="6"/>
      <c r="AU74" s="6"/>
      <c r="BH74" s="6"/>
      <c r="BI74" s="6"/>
      <c r="BJ74" s="6"/>
      <c r="BW74" s="6"/>
      <c r="BX74" s="6"/>
      <c r="BY74" s="6"/>
      <c r="CL74" s="6"/>
      <c r="CM74" s="6"/>
      <c r="CN74" s="6"/>
      <c r="DA74" s="6"/>
      <c r="DB74" s="6"/>
      <c r="DC74" s="6"/>
      <c r="DP74" s="6"/>
      <c r="DQ74" s="6"/>
      <c r="DR74" s="6"/>
      <c r="EE74" s="6"/>
      <c r="EF74" s="6"/>
      <c r="EG74" s="6"/>
    </row>
    <row r="75" spans="15:137">
      <c r="O75" s="6"/>
      <c r="P75" s="6"/>
      <c r="Q75" s="6"/>
      <c r="AD75" s="6"/>
      <c r="AE75" s="6"/>
      <c r="AF75" s="6"/>
      <c r="AS75" s="6"/>
      <c r="AT75" s="6"/>
      <c r="AU75" s="6"/>
      <c r="BH75" s="6"/>
      <c r="BI75" s="6"/>
      <c r="BJ75" s="6"/>
      <c r="BW75" s="6"/>
      <c r="BX75" s="6"/>
      <c r="BY75" s="6"/>
      <c r="CL75" s="6"/>
      <c r="CM75" s="6"/>
      <c r="CN75" s="6"/>
      <c r="DA75" s="6"/>
      <c r="DB75" s="6"/>
      <c r="DC75" s="6"/>
      <c r="DP75" s="6"/>
      <c r="DQ75" s="6"/>
      <c r="DR75" s="6"/>
      <c r="EE75" s="6"/>
      <c r="EF75" s="6"/>
      <c r="EG75" s="6"/>
    </row>
    <row r="76" spans="15:137">
      <c r="O76" s="6"/>
      <c r="P76" s="6"/>
      <c r="Q76" s="6"/>
      <c r="AD76" s="6"/>
      <c r="AE76" s="6"/>
      <c r="AF76" s="6"/>
      <c r="AS76" s="6"/>
      <c r="AT76" s="6"/>
      <c r="AU76" s="6"/>
      <c r="BH76" s="6"/>
      <c r="BI76" s="6"/>
      <c r="BJ76" s="6"/>
      <c r="BW76" s="6"/>
      <c r="BX76" s="6"/>
      <c r="BY76" s="6"/>
      <c r="CL76" s="6"/>
      <c r="CM76" s="6"/>
      <c r="CN76" s="6"/>
      <c r="DA76" s="6"/>
      <c r="DB76" s="6"/>
      <c r="DC76" s="6"/>
      <c r="DP76" s="6"/>
      <c r="DQ76" s="6"/>
      <c r="DR76" s="6"/>
      <c r="EE76" s="6"/>
      <c r="EF76" s="6"/>
      <c r="EG76" s="6"/>
    </row>
    <row r="77" spans="15:137">
      <c r="O77" s="6"/>
      <c r="P77" s="6"/>
      <c r="Q77" s="6"/>
      <c r="AD77" s="6"/>
      <c r="AE77" s="6"/>
      <c r="AF77" s="6"/>
      <c r="AS77" s="6"/>
      <c r="AT77" s="6"/>
      <c r="AU77" s="6"/>
      <c r="BH77" s="6"/>
      <c r="BI77" s="6"/>
      <c r="BJ77" s="6"/>
      <c r="BW77" s="6"/>
      <c r="BX77" s="6"/>
      <c r="BY77" s="6"/>
      <c r="CL77" s="6"/>
      <c r="CM77" s="6"/>
      <c r="CN77" s="6"/>
      <c r="DA77" s="6"/>
      <c r="DB77" s="6"/>
      <c r="DC77" s="6"/>
      <c r="DP77" s="6"/>
      <c r="DQ77" s="6"/>
      <c r="DR77" s="6"/>
      <c r="EE77" s="6"/>
      <c r="EF77" s="6"/>
      <c r="EG77" s="6"/>
    </row>
    <row r="78" spans="15:137">
      <c r="O78" s="6"/>
      <c r="P78" s="6"/>
      <c r="Q78" s="6"/>
      <c r="AD78" s="6"/>
      <c r="AE78" s="6"/>
      <c r="AF78" s="6"/>
      <c r="AS78" s="6"/>
      <c r="AT78" s="6"/>
      <c r="AU78" s="6"/>
      <c r="BH78" s="6"/>
      <c r="BI78" s="6"/>
      <c r="BJ78" s="6"/>
      <c r="BW78" s="6"/>
      <c r="BX78" s="6"/>
      <c r="BY78" s="6"/>
      <c r="CL78" s="6"/>
      <c r="CM78" s="6"/>
      <c r="CN78" s="6"/>
      <c r="DA78" s="6"/>
      <c r="DB78" s="6"/>
      <c r="DC78" s="6"/>
      <c r="DP78" s="6"/>
      <c r="DQ78" s="6"/>
      <c r="DR78" s="6"/>
      <c r="EE78" s="6"/>
      <c r="EF78" s="6"/>
      <c r="EG78" s="6"/>
    </row>
    <row r="79" spans="15:137">
      <c r="O79" s="6"/>
      <c r="P79" s="6"/>
      <c r="Q79" s="6"/>
      <c r="AD79" s="6"/>
      <c r="AE79" s="6"/>
      <c r="AF79" s="6"/>
      <c r="AS79" s="6"/>
      <c r="AT79" s="6"/>
      <c r="AU79" s="6"/>
      <c r="BH79" s="6"/>
      <c r="BI79" s="6"/>
      <c r="BJ79" s="6"/>
      <c r="BW79" s="6"/>
      <c r="BX79" s="6"/>
      <c r="BY79" s="6"/>
      <c r="CL79" s="6"/>
      <c r="CM79" s="6"/>
      <c r="CN79" s="6"/>
      <c r="DA79" s="6"/>
      <c r="DB79" s="6"/>
      <c r="DC79" s="6"/>
      <c r="DP79" s="6"/>
      <c r="DQ79" s="6"/>
      <c r="DR79" s="6"/>
      <c r="EE79" s="6"/>
      <c r="EF79" s="6"/>
      <c r="EG79" s="6"/>
    </row>
    <row r="80" spans="15:137">
      <c r="O80" s="6"/>
      <c r="P80" s="6"/>
      <c r="Q80" s="6"/>
      <c r="AD80" s="6"/>
      <c r="AE80" s="6"/>
      <c r="AF80" s="6"/>
      <c r="AS80" s="6"/>
      <c r="AT80" s="6"/>
      <c r="AU80" s="6"/>
      <c r="BH80" s="6"/>
      <c r="BI80" s="6"/>
      <c r="BJ80" s="6"/>
      <c r="BW80" s="6"/>
      <c r="BX80" s="6"/>
      <c r="BY80" s="6"/>
      <c r="CL80" s="6"/>
      <c r="CM80" s="6"/>
      <c r="CN80" s="6"/>
      <c r="DA80" s="6"/>
      <c r="DB80" s="6"/>
      <c r="DC80" s="6"/>
      <c r="DP80" s="6"/>
      <c r="DQ80" s="6"/>
      <c r="DR80" s="6"/>
      <c r="EE80" s="6"/>
      <c r="EF80" s="6"/>
      <c r="EG80" s="6"/>
    </row>
    <row r="81" spans="15:137">
      <c r="O81" s="6"/>
      <c r="P81" s="6"/>
      <c r="Q81" s="6"/>
      <c r="AD81" s="6"/>
      <c r="AE81" s="6"/>
      <c r="AF81" s="6"/>
      <c r="AS81" s="6"/>
      <c r="AT81" s="6"/>
      <c r="AU81" s="6"/>
      <c r="BH81" s="6"/>
      <c r="BI81" s="6"/>
      <c r="BJ81" s="6"/>
      <c r="BW81" s="6"/>
      <c r="BX81" s="6"/>
      <c r="BY81" s="6"/>
      <c r="CL81" s="6"/>
      <c r="CM81" s="6"/>
      <c r="CN81" s="6"/>
      <c r="DA81" s="6"/>
      <c r="DB81" s="6"/>
      <c r="DC81" s="6"/>
      <c r="DP81" s="6"/>
      <c r="DQ81" s="6"/>
      <c r="DR81" s="6"/>
      <c r="EE81" s="6"/>
      <c r="EF81" s="6"/>
      <c r="EG81" s="6"/>
    </row>
    <row r="82" spans="15:137">
      <c r="O82" s="6"/>
      <c r="P82" s="6"/>
      <c r="Q82" s="6"/>
      <c r="AD82" s="6"/>
      <c r="AE82" s="6"/>
      <c r="AF82" s="6"/>
      <c r="AS82" s="6"/>
      <c r="AT82" s="6"/>
      <c r="AU82" s="6"/>
      <c r="BH82" s="6"/>
      <c r="BI82" s="6"/>
      <c r="BJ82" s="6"/>
      <c r="BW82" s="6"/>
      <c r="BX82" s="6"/>
      <c r="BY82" s="6"/>
      <c r="CL82" s="6"/>
      <c r="CM82" s="6"/>
      <c r="CN82" s="6"/>
      <c r="DA82" s="6"/>
      <c r="DB82" s="6"/>
      <c r="DC82" s="6"/>
      <c r="DP82" s="6"/>
      <c r="DQ82" s="6"/>
      <c r="DR82" s="6"/>
      <c r="EE82" s="6"/>
      <c r="EF82" s="6"/>
      <c r="EG82" s="6"/>
    </row>
    <row r="83" spans="15:137">
      <c r="O83" s="6"/>
      <c r="P83" s="6"/>
      <c r="Q83" s="6"/>
      <c r="AD83" s="6"/>
      <c r="AE83" s="6"/>
      <c r="AF83" s="6"/>
      <c r="AS83" s="6"/>
      <c r="AT83" s="6"/>
      <c r="AU83" s="6"/>
      <c r="BH83" s="6"/>
      <c r="BI83" s="6"/>
      <c r="BJ83" s="6"/>
      <c r="BW83" s="6"/>
      <c r="BX83" s="6"/>
      <c r="BY83" s="6"/>
      <c r="CL83" s="6"/>
      <c r="CM83" s="6"/>
      <c r="CN83" s="6"/>
      <c r="DA83" s="6"/>
      <c r="DB83" s="6"/>
      <c r="DC83" s="6"/>
      <c r="DP83" s="6"/>
      <c r="DQ83" s="6"/>
      <c r="DR83" s="6"/>
      <c r="EE83" s="6"/>
      <c r="EF83" s="6"/>
      <c r="EG83" s="6"/>
    </row>
    <row r="84" spans="15:137">
      <c r="O84" s="6"/>
      <c r="P84" s="6"/>
      <c r="Q84" s="6"/>
      <c r="AD84" s="6"/>
      <c r="AE84" s="6"/>
      <c r="AF84" s="6"/>
      <c r="AS84" s="6"/>
      <c r="AT84" s="6"/>
      <c r="AU84" s="6"/>
      <c r="BH84" s="6"/>
      <c r="BI84" s="6"/>
      <c r="BJ84" s="6"/>
      <c r="BW84" s="6"/>
      <c r="BX84" s="6"/>
      <c r="BY84" s="6"/>
      <c r="CL84" s="6"/>
      <c r="CM84" s="6"/>
      <c r="CN84" s="6"/>
      <c r="DA84" s="6"/>
      <c r="DB84" s="6"/>
      <c r="DC84" s="6"/>
      <c r="DP84" s="6"/>
      <c r="DQ84" s="6"/>
      <c r="DR84" s="6"/>
      <c r="EE84" s="6"/>
      <c r="EF84" s="6"/>
      <c r="EG84" s="6"/>
    </row>
    <row r="85" spans="15:137">
      <c r="O85" s="6"/>
      <c r="P85" s="6"/>
      <c r="Q85" s="6"/>
      <c r="AD85" s="6"/>
      <c r="AE85" s="6"/>
      <c r="AF85" s="6"/>
      <c r="AS85" s="6"/>
      <c r="AT85" s="6"/>
      <c r="AU85" s="6"/>
      <c r="BH85" s="6"/>
      <c r="BI85" s="6"/>
      <c r="BJ85" s="6"/>
      <c r="BW85" s="6"/>
      <c r="BX85" s="6"/>
      <c r="BY85" s="6"/>
      <c r="CL85" s="6"/>
      <c r="CM85" s="6"/>
      <c r="CN85" s="6"/>
      <c r="DA85" s="6"/>
      <c r="DB85" s="6"/>
      <c r="DC85" s="6"/>
      <c r="DP85" s="6"/>
      <c r="DQ85" s="6"/>
      <c r="DR85" s="6"/>
      <c r="EE85" s="6"/>
      <c r="EF85" s="6"/>
      <c r="EG85" s="6"/>
    </row>
    <row r="86" spans="15:137">
      <c r="O86" s="6"/>
      <c r="P86" s="6"/>
      <c r="Q86" s="6"/>
      <c r="AD86" s="6"/>
      <c r="AE86" s="6"/>
      <c r="AF86" s="6"/>
      <c r="AS86" s="6"/>
      <c r="AT86" s="6"/>
      <c r="AU86" s="6"/>
      <c r="BH86" s="6"/>
      <c r="BI86" s="6"/>
      <c r="BJ86" s="6"/>
      <c r="BW86" s="6"/>
      <c r="BX86" s="6"/>
      <c r="BY86" s="6"/>
      <c r="CL86" s="6"/>
      <c r="CM86" s="6"/>
      <c r="CN86" s="6"/>
      <c r="DA86" s="6"/>
      <c r="DB86" s="6"/>
      <c r="DC86" s="6"/>
      <c r="DP86" s="6"/>
      <c r="DQ86" s="6"/>
      <c r="DR86" s="6"/>
      <c r="EE86" s="6"/>
      <c r="EF86" s="6"/>
      <c r="EG86" s="6"/>
    </row>
  </sheetData>
  <protectedRanges>
    <protectedRange sqref="C13:D14 C16:D17 C19:D21 C29:D29 C23:D27 C33:D40 C31:D31" name="Range1_1"/>
    <protectedRange sqref="C15:D15" name="Range1_1_2"/>
    <protectedRange sqref="C10:D10" name="Range1_2"/>
    <protectedRange sqref="C12:D12" name="Range1_1_4_1"/>
    <protectedRange sqref="C43:D43" name="Range1_1_4_2"/>
    <protectedRange sqref="C22:D22" name="Range1_1_1"/>
    <protectedRange sqref="C32:D32" name="Range1_1_5"/>
    <protectedRange sqref="C30:D30" name="Range1_1_6"/>
    <protectedRange sqref="C28:D28" name="Range1_1_3_1"/>
  </protectedRanges>
  <mergeCells count="129">
    <mergeCell ref="R4:T5"/>
    <mergeCell ref="U4:AC4"/>
    <mergeCell ref="F5:H5"/>
    <mergeCell ref="DS11:EG11"/>
    <mergeCell ref="BZ11:CN11"/>
    <mergeCell ref="A44:B44"/>
    <mergeCell ref="A11:B11"/>
    <mergeCell ref="C11:Q11"/>
    <mergeCell ref="R11:AF11"/>
    <mergeCell ref="AG11:AU11"/>
    <mergeCell ref="AV11:BJ11"/>
    <mergeCell ref="BK8:BY8"/>
    <mergeCell ref="BZ8:CN8"/>
    <mergeCell ref="CO11:DC11"/>
    <mergeCell ref="DD11:DR11"/>
    <mergeCell ref="BK11:BY11"/>
    <mergeCell ref="AV8:BJ8"/>
    <mergeCell ref="A8:B8"/>
    <mergeCell ref="C8:Q8"/>
    <mergeCell ref="R8:AF8"/>
    <mergeCell ref="AG8:AU8"/>
    <mergeCell ref="CO8:DC8"/>
    <mergeCell ref="DD8:DR8"/>
    <mergeCell ref="DS8:EG8"/>
    <mergeCell ref="EE3:EG5"/>
    <mergeCell ref="BN4:BV4"/>
    <mergeCell ref="BQ5:BS5"/>
    <mergeCell ref="BT5:BV5"/>
    <mergeCell ref="BK3:BV3"/>
    <mergeCell ref="CR5:CT5"/>
    <mergeCell ref="CF5:CH5"/>
    <mergeCell ref="CO3:CZ3"/>
    <mergeCell ref="CR4:CZ4"/>
    <mergeCell ref="CX5:CZ5"/>
    <mergeCell ref="BK4:BM5"/>
    <mergeCell ref="DM5:DO5"/>
    <mergeCell ref="DV5:DX5"/>
    <mergeCell ref="DY5:EA5"/>
    <mergeCell ref="EB5:ED5"/>
    <mergeCell ref="BN5:BP5"/>
    <mergeCell ref="DG5:DI5"/>
    <mergeCell ref="CL3:CN5"/>
    <mergeCell ref="BW3:BY5"/>
    <mergeCell ref="BZ4:CB5"/>
    <mergeCell ref="DS3:ED3"/>
    <mergeCell ref="A3:A6"/>
    <mergeCell ref="B3:B6"/>
    <mergeCell ref="I5:K5"/>
    <mergeCell ref="L5:N5"/>
    <mergeCell ref="U5:W5"/>
    <mergeCell ref="DA3:DC5"/>
    <mergeCell ref="DD3:DO3"/>
    <mergeCell ref="DV4:ED4"/>
    <mergeCell ref="DJ5:DL5"/>
    <mergeCell ref="DS4:DU5"/>
    <mergeCell ref="DP3:DR5"/>
    <mergeCell ref="AV3:BG3"/>
    <mergeCell ref="BB5:BD5"/>
    <mergeCell ref="AV4:AX5"/>
    <mergeCell ref="AY4:BG4"/>
    <mergeCell ref="BH3:BJ5"/>
    <mergeCell ref="C3:N3"/>
    <mergeCell ref="O3:Q5"/>
    <mergeCell ref="AG3:AR3"/>
    <mergeCell ref="AS3:AU5"/>
    <mergeCell ref="AG4:AI5"/>
    <mergeCell ref="AJ4:AR4"/>
    <mergeCell ref="AM5:AO5"/>
    <mergeCell ref="BE5:BG5"/>
    <mergeCell ref="BZ1:CN1"/>
    <mergeCell ref="DS2:EG2"/>
    <mergeCell ref="R1:AF1"/>
    <mergeCell ref="AG1:AU1"/>
    <mergeCell ref="AV1:BJ1"/>
    <mergeCell ref="BK1:BY1"/>
    <mergeCell ref="CO1:DC1"/>
    <mergeCell ref="DD1:DR1"/>
    <mergeCell ref="DS1:EG1"/>
    <mergeCell ref="R2:AF2"/>
    <mergeCell ref="CO2:DC2"/>
    <mergeCell ref="DD2:DR2"/>
    <mergeCell ref="EQ5:ES5"/>
    <mergeCell ref="FU5:FW5"/>
    <mergeCell ref="C2:Q2"/>
    <mergeCell ref="AG2:AU2"/>
    <mergeCell ref="R3:AC3"/>
    <mergeCell ref="AD3:AF5"/>
    <mergeCell ref="AV2:BJ2"/>
    <mergeCell ref="BK2:BY2"/>
    <mergeCell ref="BZ2:CN2"/>
    <mergeCell ref="DD4:DF5"/>
    <mergeCell ref="DG4:DO4"/>
    <mergeCell ref="CU5:CW5"/>
    <mergeCell ref="BZ3:CK3"/>
    <mergeCell ref="CC5:CE5"/>
    <mergeCell ref="CC4:CK4"/>
    <mergeCell ref="CO4:CQ5"/>
    <mergeCell ref="AP5:AR5"/>
    <mergeCell ref="X5:Z5"/>
    <mergeCell ref="F4:N4"/>
    <mergeCell ref="AA5:AC5"/>
    <mergeCell ref="AJ5:AL5"/>
    <mergeCell ref="CI5:CK5"/>
    <mergeCell ref="AY5:BA5"/>
    <mergeCell ref="C4:E5"/>
    <mergeCell ref="FL8:FZ8"/>
    <mergeCell ref="EW8:FK8"/>
    <mergeCell ref="EH8:EV8"/>
    <mergeCell ref="FX5:FZ5"/>
    <mergeCell ref="FO3:FT4"/>
    <mergeCell ref="FF3:FK4"/>
    <mergeCell ref="EH3:EJ5"/>
    <mergeCell ref="FL2:FZ2"/>
    <mergeCell ref="FU3:FZ4"/>
    <mergeCell ref="EK5:EM5"/>
    <mergeCell ref="EN5:EP5"/>
    <mergeCell ref="EW2:FK2"/>
    <mergeCell ref="EZ5:FB5"/>
    <mergeCell ref="FC5:FE5"/>
    <mergeCell ref="FF5:FH5"/>
    <mergeCell ref="EW3:EY5"/>
    <mergeCell ref="EZ3:FE4"/>
    <mergeCell ref="EK3:EP4"/>
    <mergeCell ref="FO5:FQ5"/>
    <mergeCell ref="EQ3:EV4"/>
    <mergeCell ref="FI5:FK5"/>
    <mergeCell ref="FR5:FT5"/>
    <mergeCell ref="ET5:EV5"/>
    <mergeCell ref="FL3:FN5"/>
  </mergeCells>
  <phoneticPr fontId="0" type="noConversion"/>
  <printOptions horizontalCentered="1"/>
  <pageMargins left="0" right="0" top="0" bottom="0" header="0.31496062992125984" footer="0.16"/>
  <pageSetup paperSize="9" scale="81" orientation="landscape" useFirstPageNumber="1" horizontalDpi="4294967295" verticalDpi="4294967295" r:id="rId1"/>
  <headerFooter alignWithMargins="0">
    <oddFooter>&amp;C&amp;"Cambria,Regular"&amp;9XII-&amp;P</oddFooter>
  </headerFooter>
  <rowBreaks count="1" manualBreakCount="1">
    <brk id="26" max="241" man="1"/>
  </rowBreaks>
  <colBreaks count="11" manualBreakCount="11">
    <brk id="17" max="46" man="1"/>
    <brk id="32" max="46" man="1"/>
    <brk id="47" max="46" man="1"/>
    <brk id="62" max="46" man="1"/>
    <brk id="77" max="46" man="1"/>
    <brk id="92" max="46" man="1"/>
    <brk id="107" max="46" man="1"/>
    <brk id="122" max="46" man="1"/>
    <brk id="137" max="46" man="1"/>
    <brk id="152" max="46" man="1"/>
    <brk id="167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CC28"/>
  <sheetViews>
    <sheetView view="pageBreakPreview" zoomScale="86" zoomScaleSheetLayoutView="86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4.25"/>
  <cols>
    <col min="1" max="1" width="4.28515625" customWidth="1"/>
    <col min="2" max="2" width="24.42578125" customWidth="1"/>
    <col min="3" max="20" width="8.7109375" customWidth="1"/>
    <col min="21" max="21" width="8.85546875" style="6" customWidth="1"/>
    <col min="22" max="22" width="8.140625" style="6" customWidth="1"/>
    <col min="23" max="23" width="8.85546875" style="6" customWidth="1"/>
    <col min="24" max="24" width="8.140625" style="6" customWidth="1"/>
    <col min="25" max="25" width="6.85546875" style="6" customWidth="1"/>
    <col min="26" max="27" width="8.140625" style="6" customWidth="1"/>
    <col min="28" max="28" width="7" style="6" customWidth="1"/>
    <col min="29" max="29" width="8.140625" style="6" customWidth="1"/>
    <col min="30" max="35" width="6.85546875" style="6" customWidth="1"/>
    <col min="36" max="36" width="8.85546875" style="6" customWidth="1"/>
    <col min="37" max="37" width="8.140625" style="6" customWidth="1"/>
    <col min="38" max="38" width="8.85546875" style="6" customWidth="1"/>
    <col min="39" max="39" width="8.140625" style="6" customWidth="1"/>
    <col min="40" max="40" width="6.85546875" style="6" customWidth="1"/>
    <col min="41" max="42" width="8.140625" style="6" customWidth="1"/>
    <col min="43" max="43" width="7" style="6" customWidth="1"/>
    <col min="44" max="44" width="8.140625" style="6" customWidth="1"/>
    <col min="45" max="50" width="6.85546875" style="6" customWidth="1"/>
    <col min="51" max="51" width="8.85546875" style="6" customWidth="1"/>
    <col min="52" max="52" width="8.140625" style="6" customWidth="1"/>
    <col min="53" max="53" width="8.85546875" style="6" customWidth="1"/>
    <col min="54" max="54" width="8.140625" style="6" customWidth="1"/>
    <col min="55" max="55" width="6.85546875" style="6" customWidth="1"/>
    <col min="56" max="57" width="8.140625" style="6" customWidth="1"/>
    <col min="58" max="58" width="7" style="6" customWidth="1"/>
    <col min="59" max="59" width="8.140625" style="6" customWidth="1"/>
    <col min="60" max="65" width="6.85546875" style="6" customWidth="1"/>
    <col min="66" max="66" width="8.85546875" style="6" hidden="1" customWidth="1"/>
    <col min="67" max="67" width="8.140625" style="6" hidden="1" customWidth="1"/>
    <col min="68" max="68" width="8.85546875" style="6" hidden="1" customWidth="1"/>
    <col min="69" max="69" width="8.140625" style="6" hidden="1" customWidth="1"/>
    <col min="70" max="70" width="6.85546875" style="6" hidden="1" customWidth="1"/>
    <col min="71" max="72" width="8.140625" style="6" hidden="1" customWidth="1"/>
    <col min="73" max="73" width="7" style="6" hidden="1" customWidth="1"/>
    <col min="74" max="74" width="8.140625" style="6" hidden="1" customWidth="1"/>
    <col min="75" max="80" width="6.85546875" style="6" hidden="1" customWidth="1"/>
  </cols>
  <sheetData>
    <row r="1" spans="1:81" ht="23.25" customHeight="1">
      <c r="A1" s="41"/>
      <c r="B1" s="41"/>
      <c r="C1" s="42" t="s">
        <v>69</v>
      </c>
      <c r="D1" s="41"/>
      <c r="E1" s="41"/>
      <c r="F1" s="41"/>
      <c r="G1" s="41"/>
      <c r="H1" s="41"/>
      <c r="I1" s="41"/>
      <c r="J1" s="41"/>
      <c r="K1" s="41"/>
      <c r="L1" s="71"/>
      <c r="M1" s="240"/>
      <c r="N1" s="240"/>
      <c r="O1" s="240"/>
      <c r="P1" s="240"/>
      <c r="Q1" s="240"/>
      <c r="R1" s="240"/>
      <c r="S1" s="240"/>
      <c r="T1" s="240"/>
      <c r="U1" s="42" t="s">
        <v>69</v>
      </c>
      <c r="V1" s="42"/>
      <c r="W1" s="42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2"/>
      <c r="AJ1" s="42" t="s">
        <v>69</v>
      </c>
      <c r="AK1" s="42"/>
      <c r="AL1" s="42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2"/>
      <c r="AY1" s="42" t="s">
        <v>69</v>
      </c>
      <c r="AZ1" s="42"/>
      <c r="BA1" s="42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2"/>
      <c r="BN1" s="42" t="s">
        <v>69</v>
      </c>
      <c r="BO1" s="42"/>
      <c r="BP1" s="42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2"/>
    </row>
    <row r="2" spans="1:81" s="1" customFormat="1" ht="30" customHeight="1">
      <c r="A2" s="44"/>
      <c r="B2" s="44"/>
      <c r="C2" s="45" t="s">
        <v>95</v>
      </c>
      <c r="D2" s="45"/>
      <c r="E2" s="45"/>
      <c r="F2" s="45"/>
      <c r="G2" s="45"/>
      <c r="H2" s="45"/>
      <c r="I2" s="45"/>
      <c r="J2" s="45"/>
      <c r="K2" s="45"/>
      <c r="L2" s="46"/>
      <c r="M2" s="46"/>
      <c r="N2" s="45"/>
      <c r="O2" s="45"/>
      <c r="P2" s="45"/>
      <c r="Q2" s="45"/>
      <c r="R2" s="45"/>
      <c r="S2" s="45"/>
      <c r="T2" s="45"/>
      <c r="U2" s="46" t="s">
        <v>96</v>
      </c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6" t="s">
        <v>97</v>
      </c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6" t="s">
        <v>98</v>
      </c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6" t="s">
        <v>31</v>
      </c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</row>
    <row r="3" spans="1:81" s="3" customFormat="1" ht="19.5" customHeight="1">
      <c r="A3" s="241" t="s">
        <v>17</v>
      </c>
      <c r="B3" s="241" t="s">
        <v>0</v>
      </c>
      <c r="C3" s="242" t="s">
        <v>1</v>
      </c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2" t="s">
        <v>1</v>
      </c>
      <c r="P3" s="243"/>
      <c r="Q3" s="243"/>
      <c r="R3" s="243"/>
      <c r="S3" s="243"/>
      <c r="T3" s="243"/>
      <c r="U3" s="231" t="s">
        <v>27</v>
      </c>
      <c r="V3" s="232"/>
      <c r="W3" s="233"/>
      <c r="X3" s="231" t="s">
        <v>28</v>
      </c>
      <c r="Y3" s="232"/>
      <c r="Z3" s="232"/>
      <c r="AA3" s="232"/>
      <c r="AB3" s="232"/>
      <c r="AC3" s="233"/>
      <c r="AD3" s="231" t="s">
        <v>26</v>
      </c>
      <c r="AE3" s="232"/>
      <c r="AF3" s="232"/>
      <c r="AG3" s="232"/>
      <c r="AH3" s="232"/>
      <c r="AI3" s="233"/>
      <c r="AJ3" s="231" t="s">
        <v>27</v>
      </c>
      <c r="AK3" s="232"/>
      <c r="AL3" s="233"/>
      <c r="AM3" s="231" t="s">
        <v>28</v>
      </c>
      <c r="AN3" s="232"/>
      <c r="AO3" s="232"/>
      <c r="AP3" s="232"/>
      <c r="AQ3" s="232"/>
      <c r="AR3" s="233"/>
      <c r="AS3" s="231" t="s">
        <v>26</v>
      </c>
      <c r="AT3" s="232"/>
      <c r="AU3" s="232"/>
      <c r="AV3" s="232"/>
      <c r="AW3" s="232"/>
      <c r="AX3" s="233"/>
      <c r="AY3" s="231" t="s">
        <v>27</v>
      </c>
      <c r="AZ3" s="232"/>
      <c r="BA3" s="233"/>
      <c r="BB3" s="231" t="s">
        <v>28</v>
      </c>
      <c r="BC3" s="232"/>
      <c r="BD3" s="232"/>
      <c r="BE3" s="232"/>
      <c r="BF3" s="232"/>
      <c r="BG3" s="233"/>
      <c r="BH3" s="231" t="s">
        <v>26</v>
      </c>
      <c r="BI3" s="232"/>
      <c r="BJ3" s="232"/>
      <c r="BK3" s="232"/>
      <c r="BL3" s="232"/>
      <c r="BM3" s="233"/>
      <c r="BN3" s="231" t="s">
        <v>27</v>
      </c>
      <c r="BO3" s="232"/>
      <c r="BP3" s="233"/>
      <c r="BQ3" s="231" t="s">
        <v>28</v>
      </c>
      <c r="BR3" s="232"/>
      <c r="BS3" s="232"/>
      <c r="BT3" s="232"/>
      <c r="BU3" s="232"/>
      <c r="BV3" s="233"/>
      <c r="BW3" s="231" t="s">
        <v>26</v>
      </c>
      <c r="BX3" s="232"/>
      <c r="BY3" s="232"/>
      <c r="BZ3" s="232"/>
      <c r="CA3" s="232"/>
      <c r="CB3" s="233"/>
    </row>
    <row r="4" spans="1:81" s="3" customFormat="1" ht="19.5" customHeight="1">
      <c r="A4" s="241"/>
      <c r="B4" s="241"/>
      <c r="C4" s="241" t="s">
        <v>22</v>
      </c>
      <c r="D4" s="241"/>
      <c r="E4" s="241"/>
      <c r="F4" s="241"/>
      <c r="G4" s="241"/>
      <c r="H4" s="241"/>
      <c r="I4" s="241" t="s">
        <v>23</v>
      </c>
      <c r="J4" s="241"/>
      <c r="K4" s="241"/>
      <c r="L4" s="241"/>
      <c r="M4" s="241"/>
      <c r="N4" s="241"/>
      <c r="O4" s="241" t="s">
        <v>24</v>
      </c>
      <c r="P4" s="241"/>
      <c r="Q4" s="241"/>
      <c r="R4" s="241"/>
      <c r="S4" s="241"/>
      <c r="T4" s="241"/>
      <c r="U4" s="234"/>
      <c r="V4" s="235"/>
      <c r="W4" s="236"/>
      <c r="X4" s="237"/>
      <c r="Y4" s="238"/>
      <c r="Z4" s="238"/>
      <c r="AA4" s="238"/>
      <c r="AB4" s="238"/>
      <c r="AC4" s="239"/>
      <c r="AD4" s="237"/>
      <c r="AE4" s="238"/>
      <c r="AF4" s="238"/>
      <c r="AG4" s="238"/>
      <c r="AH4" s="238"/>
      <c r="AI4" s="239"/>
      <c r="AJ4" s="234"/>
      <c r="AK4" s="235"/>
      <c r="AL4" s="236"/>
      <c r="AM4" s="237"/>
      <c r="AN4" s="238"/>
      <c r="AO4" s="238"/>
      <c r="AP4" s="238"/>
      <c r="AQ4" s="238"/>
      <c r="AR4" s="239"/>
      <c r="AS4" s="237"/>
      <c r="AT4" s="238"/>
      <c r="AU4" s="238"/>
      <c r="AV4" s="238"/>
      <c r="AW4" s="238"/>
      <c r="AX4" s="239"/>
      <c r="AY4" s="234"/>
      <c r="AZ4" s="235"/>
      <c r="BA4" s="236"/>
      <c r="BB4" s="237"/>
      <c r="BC4" s="238"/>
      <c r="BD4" s="238"/>
      <c r="BE4" s="238"/>
      <c r="BF4" s="238"/>
      <c r="BG4" s="239"/>
      <c r="BH4" s="237"/>
      <c r="BI4" s="238"/>
      <c r="BJ4" s="238"/>
      <c r="BK4" s="238"/>
      <c r="BL4" s="238"/>
      <c r="BM4" s="239"/>
      <c r="BN4" s="234"/>
      <c r="BO4" s="235"/>
      <c r="BP4" s="236"/>
      <c r="BQ4" s="237"/>
      <c r="BR4" s="238"/>
      <c r="BS4" s="238"/>
      <c r="BT4" s="238"/>
      <c r="BU4" s="238"/>
      <c r="BV4" s="239"/>
      <c r="BW4" s="237"/>
      <c r="BX4" s="238"/>
      <c r="BY4" s="238"/>
      <c r="BZ4" s="238"/>
      <c r="CA4" s="238"/>
      <c r="CB4" s="239"/>
    </row>
    <row r="5" spans="1:81" s="3" customFormat="1" ht="22.5" customHeight="1">
      <c r="A5" s="241"/>
      <c r="B5" s="241"/>
      <c r="C5" s="241" t="s">
        <v>2</v>
      </c>
      <c r="D5" s="241"/>
      <c r="E5" s="241"/>
      <c r="F5" s="241" t="s">
        <v>3</v>
      </c>
      <c r="G5" s="241"/>
      <c r="H5" s="241"/>
      <c r="I5" s="241" t="s">
        <v>2</v>
      </c>
      <c r="J5" s="241"/>
      <c r="K5" s="241"/>
      <c r="L5" s="241" t="s">
        <v>3</v>
      </c>
      <c r="M5" s="241"/>
      <c r="N5" s="241"/>
      <c r="O5" s="241" t="s">
        <v>2</v>
      </c>
      <c r="P5" s="241"/>
      <c r="Q5" s="241"/>
      <c r="R5" s="241" t="s">
        <v>3</v>
      </c>
      <c r="S5" s="241"/>
      <c r="T5" s="241"/>
      <c r="U5" s="237"/>
      <c r="V5" s="238"/>
      <c r="W5" s="239"/>
      <c r="X5" s="228" t="s">
        <v>29</v>
      </c>
      <c r="Y5" s="229"/>
      <c r="Z5" s="230"/>
      <c r="AA5" s="228" t="s">
        <v>30</v>
      </c>
      <c r="AB5" s="229"/>
      <c r="AC5" s="230"/>
      <c r="AD5" s="228" t="s">
        <v>29</v>
      </c>
      <c r="AE5" s="229"/>
      <c r="AF5" s="230"/>
      <c r="AG5" s="228" t="s">
        <v>30</v>
      </c>
      <c r="AH5" s="229"/>
      <c r="AI5" s="230"/>
      <c r="AJ5" s="237"/>
      <c r="AK5" s="238"/>
      <c r="AL5" s="239"/>
      <c r="AM5" s="228" t="s">
        <v>29</v>
      </c>
      <c r="AN5" s="229"/>
      <c r="AO5" s="230"/>
      <c r="AP5" s="228" t="s">
        <v>30</v>
      </c>
      <c r="AQ5" s="229"/>
      <c r="AR5" s="230"/>
      <c r="AS5" s="228" t="s">
        <v>29</v>
      </c>
      <c r="AT5" s="229"/>
      <c r="AU5" s="230"/>
      <c r="AV5" s="228" t="s">
        <v>30</v>
      </c>
      <c r="AW5" s="229"/>
      <c r="AX5" s="230"/>
      <c r="AY5" s="237"/>
      <c r="AZ5" s="238"/>
      <c r="BA5" s="239"/>
      <c r="BB5" s="228" t="s">
        <v>29</v>
      </c>
      <c r="BC5" s="229"/>
      <c r="BD5" s="230"/>
      <c r="BE5" s="228" t="s">
        <v>30</v>
      </c>
      <c r="BF5" s="229"/>
      <c r="BG5" s="230"/>
      <c r="BH5" s="228" t="s">
        <v>29</v>
      </c>
      <c r="BI5" s="229"/>
      <c r="BJ5" s="230"/>
      <c r="BK5" s="228" t="s">
        <v>30</v>
      </c>
      <c r="BL5" s="229"/>
      <c r="BM5" s="230"/>
      <c r="BN5" s="237"/>
      <c r="BO5" s="238"/>
      <c r="BP5" s="239"/>
      <c r="BQ5" s="228" t="s">
        <v>29</v>
      </c>
      <c r="BR5" s="229"/>
      <c r="BS5" s="230"/>
      <c r="BT5" s="228" t="s">
        <v>30</v>
      </c>
      <c r="BU5" s="229"/>
      <c r="BV5" s="230"/>
      <c r="BW5" s="228" t="s">
        <v>29</v>
      </c>
      <c r="BX5" s="229"/>
      <c r="BY5" s="230"/>
      <c r="BZ5" s="228" t="s">
        <v>30</v>
      </c>
      <c r="CA5" s="229"/>
      <c r="CB5" s="230"/>
    </row>
    <row r="6" spans="1:81" s="3" customFormat="1" ht="28.5" customHeight="1">
      <c r="A6" s="241"/>
      <c r="B6" s="241"/>
      <c r="C6" s="48" t="s">
        <v>5</v>
      </c>
      <c r="D6" s="48" t="s">
        <v>6</v>
      </c>
      <c r="E6" s="48" t="s">
        <v>7</v>
      </c>
      <c r="F6" s="48" t="s">
        <v>5</v>
      </c>
      <c r="G6" s="48" t="s">
        <v>6</v>
      </c>
      <c r="H6" s="48" t="s">
        <v>7</v>
      </c>
      <c r="I6" s="48" t="s">
        <v>5</v>
      </c>
      <c r="J6" s="48" t="s">
        <v>6</v>
      </c>
      <c r="K6" s="48" t="s">
        <v>7</v>
      </c>
      <c r="L6" s="48" t="s">
        <v>5</v>
      </c>
      <c r="M6" s="48" t="s">
        <v>6</v>
      </c>
      <c r="N6" s="48" t="s">
        <v>7</v>
      </c>
      <c r="O6" s="48" t="s">
        <v>5</v>
      </c>
      <c r="P6" s="48" t="s">
        <v>6</v>
      </c>
      <c r="Q6" s="48" t="s">
        <v>7</v>
      </c>
      <c r="R6" s="48" t="s">
        <v>5</v>
      </c>
      <c r="S6" s="48" t="s">
        <v>6</v>
      </c>
      <c r="T6" s="48" t="s">
        <v>7</v>
      </c>
      <c r="U6" s="49" t="s">
        <v>5</v>
      </c>
      <c r="V6" s="49" t="s">
        <v>6</v>
      </c>
      <c r="W6" s="49" t="s">
        <v>7</v>
      </c>
      <c r="X6" s="49" t="s">
        <v>5</v>
      </c>
      <c r="Y6" s="49" t="s">
        <v>6</v>
      </c>
      <c r="Z6" s="49" t="s">
        <v>7</v>
      </c>
      <c r="AA6" s="49" t="s">
        <v>5</v>
      </c>
      <c r="AB6" s="49" t="s">
        <v>6</v>
      </c>
      <c r="AC6" s="49" t="s">
        <v>7</v>
      </c>
      <c r="AD6" s="49" t="s">
        <v>5</v>
      </c>
      <c r="AE6" s="49" t="s">
        <v>6</v>
      </c>
      <c r="AF6" s="49" t="s">
        <v>7</v>
      </c>
      <c r="AG6" s="49" t="s">
        <v>5</v>
      </c>
      <c r="AH6" s="49" t="s">
        <v>6</v>
      </c>
      <c r="AI6" s="49" t="s">
        <v>7</v>
      </c>
      <c r="AJ6" s="49" t="s">
        <v>5</v>
      </c>
      <c r="AK6" s="49" t="s">
        <v>6</v>
      </c>
      <c r="AL6" s="49" t="s">
        <v>7</v>
      </c>
      <c r="AM6" s="49" t="s">
        <v>5</v>
      </c>
      <c r="AN6" s="49" t="s">
        <v>6</v>
      </c>
      <c r="AO6" s="49" t="s">
        <v>7</v>
      </c>
      <c r="AP6" s="49" t="s">
        <v>5</v>
      </c>
      <c r="AQ6" s="49" t="s">
        <v>6</v>
      </c>
      <c r="AR6" s="49" t="s">
        <v>7</v>
      </c>
      <c r="AS6" s="49" t="s">
        <v>5</v>
      </c>
      <c r="AT6" s="49" t="s">
        <v>6</v>
      </c>
      <c r="AU6" s="49" t="s">
        <v>7</v>
      </c>
      <c r="AV6" s="49" t="s">
        <v>5</v>
      </c>
      <c r="AW6" s="49" t="s">
        <v>6</v>
      </c>
      <c r="AX6" s="49" t="s">
        <v>7</v>
      </c>
      <c r="AY6" s="49" t="s">
        <v>5</v>
      </c>
      <c r="AZ6" s="49" t="s">
        <v>6</v>
      </c>
      <c r="BA6" s="49" t="s">
        <v>7</v>
      </c>
      <c r="BB6" s="49" t="s">
        <v>5</v>
      </c>
      <c r="BC6" s="49" t="s">
        <v>6</v>
      </c>
      <c r="BD6" s="49" t="s">
        <v>7</v>
      </c>
      <c r="BE6" s="49" t="s">
        <v>5</v>
      </c>
      <c r="BF6" s="49" t="s">
        <v>6</v>
      </c>
      <c r="BG6" s="49" t="s">
        <v>7</v>
      </c>
      <c r="BH6" s="49" t="s">
        <v>5</v>
      </c>
      <c r="BI6" s="49" t="s">
        <v>6</v>
      </c>
      <c r="BJ6" s="49" t="s">
        <v>7</v>
      </c>
      <c r="BK6" s="49" t="s">
        <v>5</v>
      </c>
      <c r="BL6" s="49" t="s">
        <v>6</v>
      </c>
      <c r="BM6" s="49" t="s">
        <v>7</v>
      </c>
      <c r="BN6" s="49" t="s">
        <v>5</v>
      </c>
      <c r="BO6" s="49" t="s">
        <v>6</v>
      </c>
      <c r="BP6" s="49" t="s">
        <v>7</v>
      </c>
      <c r="BQ6" s="49" t="s">
        <v>5</v>
      </c>
      <c r="BR6" s="49" t="s">
        <v>6</v>
      </c>
      <c r="BS6" s="49" t="s">
        <v>7</v>
      </c>
      <c r="BT6" s="49" t="s">
        <v>5</v>
      </c>
      <c r="BU6" s="49" t="s">
        <v>6</v>
      </c>
      <c r="BV6" s="49" t="s">
        <v>7</v>
      </c>
      <c r="BW6" s="49" t="s">
        <v>5</v>
      </c>
      <c r="BX6" s="49" t="s">
        <v>6</v>
      </c>
      <c r="BY6" s="49" t="s">
        <v>7</v>
      </c>
      <c r="BZ6" s="49" t="s">
        <v>5</v>
      </c>
      <c r="CA6" s="49" t="s">
        <v>6</v>
      </c>
      <c r="CB6" s="49" t="s">
        <v>7</v>
      </c>
    </row>
    <row r="7" spans="1:81" s="16" customFormat="1" ht="12">
      <c r="A7" s="50">
        <v>1</v>
      </c>
      <c r="B7" s="50">
        <v>2</v>
      </c>
      <c r="C7" s="50">
        <v>3</v>
      </c>
      <c r="D7" s="50">
        <v>4</v>
      </c>
      <c r="E7" s="50">
        <v>5</v>
      </c>
      <c r="F7" s="50">
        <v>6</v>
      </c>
      <c r="G7" s="50">
        <v>7</v>
      </c>
      <c r="H7" s="50">
        <v>8</v>
      </c>
      <c r="I7" s="50">
        <v>9</v>
      </c>
      <c r="J7" s="50">
        <v>10</v>
      </c>
      <c r="K7" s="50">
        <v>11</v>
      </c>
      <c r="L7" s="50">
        <v>12</v>
      </c>
      <c r="M7" s="50">
        <v>13</v>
      </c>
      <c r="N7" s="50">
        <v>14</v>
      </c>
      <c r="O7" s="50">
        <v>15</v>
      </c>
      <c r="P7" s="50">
        <v>16</v>
      </c>
      <c r="Q7" s="50">
        <v>17</v>
      </c>
      <c r="R7" s="50">
        <v>18</v>
      </c>
      <c r="S7" s="50">
        <v>19</v>
      </c>
      <c r="T7" s="50">
        <v>20</v>
      </c>
      <c r="U7" s="51">
        <v>3</v>
      </c>
      <c r="V7" s="51">
        <v>4</v>
      </c>
      <c r="W7" s="51">
        <v>5</v>
      </c>
      <c r="X7" s="51">
        <v>6</v>
      </c>
      <c r="Y7" s="51">
        <v>7</v>
      </c>
      <c r="Z7" s="51">
        <v>8</v>
      </c>
      <c r="AA7" s="51">
        <v>9</v>
      </c>
      <c r="AB7" s="51">
        <v>10</v>
      </c>
      <c r="AC7" s="51">
        <v>11</v>
      </c>
      <c r="AD7" s="51">
        <v>12</v>
      </c>
      <c r="AE7" s="51">
        <v>13</v>
      </c>
      <c r="AF7" s="51">
        <v>14</v>
      </c>
      <c r="AG7" s="51">
        <v>15</v>
      </c>
      <c r="AH7" s="51">
        <v>16</v>
      </c>
      <c r="AI7" s="51">
        <v>17</v>
      </c>
      <c r="AJ7" s="51">
        <v>3</v>
      </c>
      <c r="AK7" s="51">
        <v>4</v>
      </c>
      <c r="AL7" s="51">
        <v>5</v>
      </c>
      <c r="AM7" s="51">
        <v>6</v>
      </c>
      <c r="AN7" s="51">
        <v>7</v>
      </c>
      <c r="AO7" s="51">
        <v>8</v>
      </c>
      <c r="AP7" s="51">
        <v>9</v>
      </c>
      <c r="AQ7" s="51">
        <v>10</v>
      </c>
      <c r="AR7" s="51">
        <v>11</v>
      </c>
      <c r="AS7" s="51">
        <v>12</v>
      </c>
      <c r="AT7" s="51">
        <v>13</v>
      </c>
      <c r="AU7" s="51">
        <v>14</v>
      </c>
      <c r="AV7" s="51">
        <v>15</v>
      </c>
      <c r="AW7" s="51">
        <v>16</v>
      </c>
      <c r="AX7" s="51">
        <v>17</v>
      </c>
      <c r="AY7" s="51">
        <v>3</v>
      </c>
      <c r="AZ7" s="51">
        <v>4</v>
      </c>
      <c r="BA7" s="51">
        <v>5</v>
      </c>
      <c r="BB7" s="51">
        <v>6</v>
      </c>
      <c r="BC7" s="51">
        <v>7</v>
      </c>
      <c r="BD7" s="51">
        <v>8</v>
      </c>
      <c r="BE7" s="51">
        <v>9</v>
      </c>
      <c r="BF7" s="51">
        <v>10</v>
      </c>
      <c r="BG7" s="51">
        <v>11</v>
      </c>
      <c r="BH7" s="51">
        <v>12</v>
      </c>
      <c r="BI7" s="51">
        <v>13</v>
      </c>
      <c r="BJ7" s="51">
        <v>14</v>
      </c>
      <c r="BK7" s="51">
        <v>15</v>
      </c>
      <c r="BL7" s="51">
        <v>16</v>
      </c>
      <c r="BM7" s="51">
        <v>17</v>
      </c>
      <c r="BN7" s="51">
        <v>3</v>
      </c>
      <c r="BO7" s="51">
        <v>4</v>
      </c>
      <c r="BP7" s="51">
        <v>5</v>
      </c>
      <c r="BQ7" s="51">
        <v>6</v>
      </c>
      <c r="BR7" s="51">
        <v>7</v>
      </c>
      <c r="BS7" s="51">
        <v>8</v>
      </c>
      <c r="BT7" s="51">
        <v>9</v>
      </c>
      <c r="BU7" s="51">
        <v>10</v>
      </c>
      <c r="BV7" s="51">
        <v>11</v>
      </c>
      <c r="BW7" s="51">
        <v>12</v>
      </c>
      <c r="BX7" s="51">
        <v>13</v>
      </c>
      <c r="BY7" s="51">
        <v>14</v>
      </c>
      <c r="BZ7" s="51">
        <v>15</v>
      </c>
      <c r="CA7" s="51">
        <v>16</v>
      </c>
      <c r="CB7" s="51">
        <v>17</v>
      </c>
    </row>
    <row r="8" spans="1:81" s="17" customFormat="1" ht="45" customHeight="1">
      <c r="A8" s="52">
        <v>1</v>
      </c>
      <c r="B8" s="160" t="s">
        <v>85</v>
      </c>
      <c r="C8" s="36">
        <v>259342</v>
      </c>
      <c r="D8" s="36">
        <v>120570</v>
      </c>
      <c r="E8" s="37">
        <v>379912</v>
      </c>
      <c r="F8" s="36">
        <v>114875</v>
      </c>
      <c r="G8" s="36">
        <v>54404</v>
      </c>
      <c r="H8" s="37">
        <v>169279</v>
      </c>
      <c r="I8" s="36">
        <v>29985</v>
      </c>
      <c r="J8" s="36">
        <v>11560</v>
      </c>
      <c r="K8" s="37">
        <v>41545</v>
      </c>
      <c r="L8" s="36">
        <v>11921</v>
      </c>
      <c r="M8" s="36">
        <v>4877</v>
      </c>
      <c r="N8" s="60">
        <v>16798</v>
      </c>
      <c r="O8" s="36">
        <v>14638</v>
      </c>
      <c r="P8" s="36">
        <v>13820</v>
      </c>
      <c r="Q8" s="37">
        <v>28458</v>
      </c>
      <c r="R8" s="36">
        <v>5655</v>
      </c>
      <c r="S8" s="36">
        <v>5763</v>
      </c>
      <c r="T8" s="37">
        <v>11418</v>
      </c>
      <c r="U8" s="38">
        <v>114875</v>
      </c>
      <c r="V8" s="38">
        <v>54404</v>
      </c>
      <c r="W8" s="38">
        <v>169279</v>
      </c>
      <c r="X8" s="38">
        <v>2382</v>
      </c>
      <c r="Y8" s="38">
        <v>999</v>
      </c>
      <c r="Z8" s="38">
        <v>3381</v>
      </c>
      <c r="AA8" s="38">
        <v>14279</v>
      </c>
      <c r="AB8" s="38">
        <v>7051</v>
      </c>
      <c r="AC8" s="38">
        <v>21330</v>
      </c>
      <c r="AD8" s="61">
        <v>2.0735582154515777</v>
      </c>
      <c r="AE8" s="61">
        <v>1.836262039555915</v>
      </c>
      <c r="AF8" s="61">
        <v>1.997294407457511</v>
      </c>
      <c r="AG8" s="62">
        <v>12.430032644178455</v>
      </c>
      <c r="AH8" s="62">
        <v>12.960444084993751</v>
      </c>
      <c r="AI8" s="62">
        <v>12.600499766657412</v>
      </c>
      <c r="AJ8" s="38">
        <v>11921</v>
      </c>
      <c r="AK8" s="38">
        <v>4877</v>
      </c>
      <c r="AL8" s="38">
        <v>16798</v>
      </c>
      <c r="AM8" s="38">
        <v>108</v>
      </c>
      <c r="AN8" s="38">
        <v>39</v>
      </c>
      <c r="AO8" s="38">
        <v>147</v>
      </c>
      <c r="AP8" s="38">
        <v>1169</v>
      </c>
      <c r="AQ8" s="38">
        <v>507</v>
      </c>
      <c r="AR8" s="38">
        <v>1676</v>
      </c>
      <c r="AS8" s="61">
        <v>0.90596426474289071</v>
      </c>
      <c r="AT8" s="61">
        <v>0.7996719294648349</v>
      </c>
      <c r="AU8" s="61">
        <v>0.87510417906893678</v>
      </c>
      <c r="AV8" s="62">
        <v>9.8062243100411042</v>
      </c>
      <c r="AW8" s="62">
        <v>10.395735083042853</v>
      </c>
      <c r="AX8" s="62">
        <v>9.9773782593165858</v>
      </c>
      <c r="AY8" s="38">
        <v>5655</v>
      </c>
      <c r="AZ8" s="38">
        <v>5763</v>
      </c>
      <c r="BA8" s="38">
        <v>11418</v>
      </c>
      <c r="BB8" s="38">
        <v>6</v>
      </c>
      <c r="BC8" s="38">
        <v>4</v>
      </c>
      <c r="BD8" s="38">
        <v>10</v>
      </c>
      <c r="BE8" s="38">
        <v>321</v>
      </c>
      <c r="BF8" s="38">
        <v>331</v>
      </c>
      <c r="BG8" s="38">
        <v>652</v>
      </c>
      <c r="BH8" s="61">
        <v>0.10610079575596817</v>
      </c>
      <c r="BI8" s="61">
        <v>6.9408294291167794E-2</v>
      </c>
      <c r="BJ8" s="61">
        <v>8.7581012436503763E-2</v>
      </c>
      <c r="BK8" s="62">
        <v>5.6763925729442972</v>
      </c>
      <c r="BL8" s="62">
        <v>5.743536352594135</v>
      </c>
      <c r="BM8" s="62">
        <v>5.7102820108600456</v>
      </c>
      <c r="BN8" s="38">
        <v>5239</v>
      </c>
      <c r="BO8" s="38">
        <v>2254</v>
      </c>
      <c r="BP8" s="38">
        <v>7493</v>
      </c>
      <c r="BQ8" s="38">
        <v>98</v>
      </c>
      <c r="BR8" s="38">
        <v>45</v>
      </c>
      <c r="BS8" s="38">
        <v>143</v>
      </c>
      <c r="BT8" s="38">
        <v>1075</v>
      </c>
      <c r="BU8" s="38">
        <v>492</v>
      </c>
      <c r="BV8" s="38">
        <v>1567</v>
      </c>
      <c r="BW8" s="61">
        <v>1.8705859896926895</v>
      </c>
      <c r="BX8" s="61">
        <v>1.9964507542147294</v>
      </c>
      <c r="BY8" s="61">
        <v>1.9084478846923794</v>
      </c>
      <c r="BZ8" s="62">
        <v>20.519183050200418</v>
      </c>
      <c r="CA8" s="62">
        <v>21.827861579414375</v>
      </c>
      <c r="CB8" s="62">
        <v>20.912851995195513</v>
      </c>
    </row>
    <row r="9" spans="1:81" s="182" customFormat="1" ht="45" customHeight="1">
      <c r="A9" s="111">
        <v>2</v>
      </c>
      <c r="B9" s="73" t="s">
        <v>86</v>
      </c>
      <c r="C9" s="177">
        <v>31509</v>
      </c>
      <c r="D9" s="177">
        <v>16232</v>
      </c>
      <c r="E9" s="60">
        <f t="shared" ref="E9" si="0">C9+D9</f>
        <v>47741</v>
      </c>
      <c r="F9" s="177">
        <v>22428</v>
      </c>
      <c r="G9" s="177">
        <v>12078</v>
      </c>
      <c r="H9" s="60">
        <f t="shared" ref="H9" si="1">F9+G9</f>
        <v>34506</v>
      </c>
      <c r="I9" s="177">
        <v>7393</v>
      </c>
      <c r="J9" s="177">
        <v>3847</v>
      </c>
      <c r="K9" s="60">
        <f t="shared" ref="K9" si="2">I9+J9</f>
        <v>11240</v>
      </c>
      <c r="L9" s="177">
        <v>5376</v>
      </c>
      <c r="M9" s="177">
        <v>2857</v>
      </c>
      <c r="N9" s="60">
        <f t="shared" ref="N9" si="3">L9+M9</f>
        <v>8233</v>
      </c>
      <c r="O9" s="177">
        <v>2093</v>
      </c>
      <c r="P9" s="177">
        <v>1498</v>
      </c>
      <c r="Q9" s="60">
        <f t="shared" ref="Q9" si="4">O9+P9</f>
        <v>3591</v>
      </c>
      <c r="R9" s="177">
        <v>1490</v>
      </c>
      <c r="S9" s="177">
        <v>1112</v>
      </c>
      <c r="T9" s="60">
        <f t="shared" ref="T9" si="5">R9+S9</f>
        <v>2602</v>
      </c>
      <c r="U9" s="178">
        <f t="shared" ref="U9:W9" si="6">F9</f>
        <v>22428</v>
      </c>
      <c r="V9" s="178">
        <f t="shared" si="6"/>
        <v>12078</v>
      </c>
      <c r="W9" s="178">
        <f t="shared" si="6"/>
        <v>34506</v>
      </c>
      <c r="X9" s="131"/>
      <c r="Y9" s="131"/>
      <c r="Z9" s="131"/>
      <c r="AA9" s="131"/>
      <c r="AB9" s="131"/>
      <c r="AC9" s="131"/>
      <c r="AD9" s="127"/>
      <c r="AE9" s="127"/>
      <c r="AF9" s="127"/>
      <c r="AG9" s="179"/>
      <c r="AH9" s="179"/>
      <c r="AI9" s="179"/>
      <c r="AJ9" s="178">
        <f t="shared" ref="AJ9:AL9" si="7">L9</f>
        <v>5376</v>
      </c>
      <c r="AK9" s="178">
        <f t="shared" si="7"/>
        <v>2857</v>
      </c>
      <c r="AL9" s="178">
        <f t="shared" si="7"/>
        <v>8233</v>
      </c>
      <c r="AM9" s="131"/>
      <c r="AN9" s="131"/>
      <c r="AO9" s="131"/>
      <c r="AP9" s="131"/>
      <c r="AQ9" s="131"/>
      <c r="AR9" s="131"/>
      <c r="AS9" s="127"/>
      <c r="AT9" s="127"/>
      <c r="AU9" s="127"/>
      <c r="AV9" s="179"/>
      <c r="AW9" s="179"/>
      <c r="AX9" s="179"/>
      <c r="AY9" s="178">
        <f t="shared" ref="AY9:BA9" si="8">R9</f>
        <v>1490</v>
      </c>
      <c r="AZ9" s="178">
        <f t="shared" si="8"/>
        <v>1112</v>
      </c>
      <c r="BA9" s="178">
        <f t="shared" si="8"/>
        <v>2602</v>
      </c>
      <c r="BB9" s="131"/>
      <c r="BC9" s="131"/>
      <c r="BD9" s="131"/>
      <c r="BE9" s="131"/>
      <c r="BF9" s="131"/>
      <c r="BG9" s="131"/>
      <c r="BH9" s="127">
        <f t="shared" ref="BH9:BJ9" si="9">BB9/AY9%</f>
        <v>0</v>
      </c>
      <c r="BI9" s="127">
        <f t="shared" si="9"/>
        <v>0</v>
      </c>
      <c r="BJ9" s="127">
        <f t="shared" si="9"/>
        <v>0</v>
      </c>
      <c r="BK9" s="179"/>
      <c r="BL9" s="179"/>
      <c r="BM9" s="179"/>
      <c r="BN9" s="178"/>
      <c r="BO9" s="178"/>
      <c r="BP9" s="178"/>
      <c r="BQ9" s="178"/>
      <c r="BR9" s="178"/>
      <c r="BS9" s="178"/>
      <c r="BT9" s="178"/>
      <c r="BU9" s="178"/>
      <c r="BV9" s="178"/>
      <c r="BW9" s="180"/>
      <c r="BX9" s="180"/>
      <c r="BY9" s="180"/>
      <c r="BZ9" s="181"/>
      <c r="CA9" s="181"/>
      <c r="CB9" s="181"/>
    </row>
    <row r="10" spans="1:81" s="17" customFormat="1" ht="45" customHeight="1">
      <c r="A10" s="52">
        <v>3</v>
      </c>
      <c r="B10" s="160" t="s">
        <v>87</v>
      </c>
      <c r="C10" s="53">
        <v>2790</v>
      </c>
      <c r="D10" s="53">
        <v>1100</v>
      </c>
      <c r="E10" s="37">
        <v>3890</v>
      </c>
      <c r="F10" s="53">
        <v>2210</v>
      </c>
      <c r="G10" s="53">
        <v>769</v>
      </c>
      <c r="H10" s="37">
        <v>2979</v>
      </c>
      <c r="I10" s="54">
        <v>156</v>
      </c>
      <c r="J10" s="54">
        <v>131</v>
      </c>
      <c r="K10" s="37">
        <v>287</v>
      </c>
      <c r="L10" s="119"/>
      <c r="M10" s="119"/>
      <c r="N10" s="116">
        <v>0</v>
      </c>
      <c r="O10" s="38">
        <v>285</v>
      </c>
      <c r="P10" s="38">
        <v>145</v>
      </c>
      <c r="Q10" s="37">
        <v>430</v>
      </c>
      <c r="R10" s="116"/>
      <c r="S10" s="116"/>
      <c r="T10" s="116">
        <v>0</v>
      </c>
      <c r="U10" s="38">
        <v>2210</v>
      </c>
      <c r="V10" s="38">
        <v>769</v>
      </c>
      <c r="W10" s="38">
        <v>2979</v>
      </c>
      <c r="X10" s="116"/>
      <c r="Y10" s="116"/>
      <c r="Z10" s="116">
        <v>0</v>
      </c>
      <c r="AA10" s="116"/>
      <c r="AB10" s="116"/>
      <c r="AC10" s="116">
        <v>0</v>
      </c>
      <c r="AD10" s="121">
        <v>0</v>
      </c>
      <c r="AE10" s="121">
        <v>0</v>
      </c>
      <c r="AF10" s="121">
        <v>0</v>
      </c>
      <c r="AG10" s="117">
        <v>0</v>
      </c>
      <c r="AH10" s="117">
        <v>0</v>
      </c>
      <c r="AI10" s="117">
        <v>0</v>
      </c>
      <c r="AJ10" s="116">
        <v>0</v>
      </c>
      <c r="AK10" s="116">
        <v>0</v>
      </c>
      <c r="AL10" s="116">
        <v>0</v>
      </c>
      <c r="AM10" s="116"/>
      <c r="AN10" s="116"/>
      <c r="AO10" s="116">
        <v>0</v>
      </c>
      <c r="AP10" s="116"/>
      <c r="AQ10" s="116"/>
      <c r="AR10" s="116">
        <v>0</v>
      </c>
      <c r="AS10" s="121"/>
      <c r="AT10" s="121"/>
      <c r="AU10" s="121"/>
      <c r="AV10" s="117"/>
      <c r="AW10" s="117"/>
      <c r="AX10" s="117"/>
      <c r="AY10" s="116">
        <v>0</v>
      </c>
      <c r="AZ10" s="116">
        <v>0</v>
      </c>
      <c r="BA10" s="116">
        <v>0</v>
      </c>
      <c r="BB10" s="116"/>
      <c r="BC10" s="116"/>
      <c r="BD10" s="116">
        <v>0</v>
      </c>
      <c r="BE10" s="116"/>
      <c r="BF10" s="116"/>
      <c r="BG10" s="116">
        <v>0</v>
      </c>
      <c r="BH10" s="121"/>
      <c r="BI10" s="121"/>
      <c r="BJ10" s="121"/>
      <c r="BK10" s="117"/>
      <c r="BL10" s="117"/>
      <c r="BM10" s="117"/>
      <c r="BN10" s="38">
        <v>184</v>
      </c>
      <c r="BO10" s="38">
        <v>125</v>
      </c>
      <c r="BP10" s="38">
        <v>309</v>
      </c>
      <c r="BQ10" s="38"/>
      <c r="BR10" s="38"/>
      <c r="BS10" s="38">
        <v>0</v>
      </c>
      <c r="BT10" s="38">
        <v>3</v>
      </c>
      <c r="BU10" s="38">
        <v>4</v>
      </c>
      <c r="BV10" s="38">
        <v>7</v>
      </c>
      <c r="BW10" s="61">
        <v>0</v>
      </c>
      <c r="BX10" s="61">
        <v>0</v>
      </c>
      <c r="BY10" s="61">
        <v>0</v>
      </c>
      <c r="BZ10" s="62">
        <v>1.6304347826086956</v>
      </c>
      <c r="CA10" s="62">
        <v>3.2</v>
      </c>
      <c r="CB10" s="62">
        <v>2.2653721682847898</v>
      </c>
    </row>
    <row r="11" spans="1:81" s="17" customFormat="1" ht="45" customHeight="1">
      <c r="A11" s="52">
        <v>4</v>
      </c>
      <c r="B11" s="160" t="s">
        <v>88</v>
      </c>
      <c r="C11" s="37">
        <v>25518</v>
      </c>
      <c r="D11" s="37">
        <v>26454</v>
      </c>
      <c r="E11" s="37">
        <v>51972</v>
      </c>
      <c r="F11" s="37">
        <v>20388</v>
      </c>
      <c r="G11" s="37">
        <v>20699</v>
      </c>
      <c r="H11" s="37">
        <v>41087</v>
      </c>
      <c r="I11" s="37">
        <v>4051</v>
      </c>
      <c r="J11" s="37">
        <v>4180</v>
      </c>
      <c r="K11" s="37">
        <v>8231</v>
      </c>
      <c r="L11" s="37">
        <v>3282</v>
      </c>
      <c r="M11" s="37">
        <v>3303</v>
      </c>
      <c r="N11" s="37">
        <v>6585</v>
      </c>
      <c r="O11" s="55">
        <v>7112</v>
      </c>
      <c r="P11" s="37">
        <v>6626</v>
      </c>
      <c r="Q11" s="37">
        <v>13738</v>
      </c>
      <c r="R11" s="37">
        <v>5526</v>
      </c>
      <c r="S11" s="37">
        <v>5056</v>
      </c>
      <c r="T11" s="37">
        <v>10582</v>
      </c>
      <c r="U11" s="38">
        <v>20388</v>
      </c>
      <c r="V11" s="38">
        <v>20699</v>
      </c>
      <c r="W11" s="38">
        <v>41087</v>
      </c>
      <c r="X11" s="38">
        <v>77</v>
      </c>
      <c r="Y11" s="38">
        <v>101</v>
      </c>
      <c r="Z11" s="38">
        <v>178</v>
      </c>
      <c r="AA11" s="38">
        <v>3373</v>
      </c>
      <c r="AB11" s="38">
        <v>3376</v>
      </c>
      <c r="AC11" s="38">
        <v>6749</v>
      </c>
      <c r="AD11" s="61">
        <v>0.37767314106337063</v>
      </c>
      <c r="AE11" s="61">
        <v>0.48794627759795156</v>
      </c>
      <c r="AF11" s="61">
        <v>0.43322705478618539</v>
      </c>
      <c r="AG11" s="62">
        <v>16.544045516970769</v>
      </c>
      <c r="AH11" s="62">
        <v>16.309966665056283</v>
      </c>
      <c r="AI11" s="62">
        <v>16.426120183999807</v>
      </c>
      <c r="AJ11" s="38">
        <v>3282</v>
      </c>
      <c r="AK11" s="38">
        <v>3303</v>
      </c>
      <c r="AL11" s="38">
        <v>6585</v>
      </c>
      <c r="AM11" s="38">
        <v>21</v>
      </c>
      <c r="AN11" s="38">
        <v>14</v>
      </c>
      <c r="AO11" s="38">
        <v>35</v>
      </c>
      <c r="AP11" s="38">
        <v>492</v>
      </c>
      <c r="AQ11" s="38">
        <v>514</v>
      </c>
      <c r="AR11" s="38">
        <v>1006</v>
      </c>
      <c r="AS11" s="61">
        <v>0.63985374771480807</v>
      </c>
      <c r="AT11" s="61">
        <v>0.42385709960641837</v>
      </c>
      <c r="AU11" s="61">
        <v>0.53151100987091882</v>
      </c>
      <c r="AV11" s="62">
        <v>14.990859232175502</v>
      </c>
      <c r="AW11" s="62">
        <v>15.561610656978504</v>
      </c>
      <c r="AX11" s="62">
        <v>15.277145026575552</v>
      </c>
      <c r="AY11" s="38">
        <v>5526</v>
      </c>
      <c r="AZ11" s="38">
        <v>5056</v>
      </c>
      <c r="BA11" s="38">
        <v>10582</v>
      </c>
      <c r="BB11" s="38">
        <v>13</v>
      </c>
      <c r="BC11" s="38">
        <v>17</v>
      </c>
      <c r="BD11" s="38">
        <v>30</v>
      </c>
      <c r="BE11" s="38">
        <v>853</v>
      </c>
      <c r="BF11" s="38">
        <v>919</v>
      </c>
      <c r="BG11" s="38">
        <v>1772</v>
      </c>
      <c r="BH11" s="61">
        <v>0.2352515381831343</v>
      </c>
      <c r="BI11" s="61">
        <v>0.33623417721518983</v>
      </c>
      <c r="BJ11" s="61">
        <v>0.2835002835002835</v>
      </c>
      <c r="BK11" s="62">
        <v>15.436120159247196</v>
      </c>
      <c r="BL11" s="62">
        <v>18.17642405063291</v>
      </c>
      <c r="BM11" s="62">
        <v>16.745416745416748</v>
      </c>
      <c r="BN11" s="38">
        <v>2397</v>
      </c>
      <c r="BO11" s="38">
        <v>2866</v>
      </c>
      <c r="BP11" s="38">
        <v>5263</v>
      </c>
      <c r="BQ11" s="38">
        <v>3</v>
      </c>
      <c r="BR11" s="38">
        <v>2</v>
      </c>
      <c r="BS11" s="38">
        <v>5</v>
      </c>
      <c r="BT11" s="38">
        <v>238</v>
      </c>
      <c r="BU11" s="38">
        <v>269</v>
      </c>
      <c r="BV11" s="38">
        <v>507</v>
      </c>
      <c r="BW11" s="61">
        <v>0.12515644555694619</v>
      </c>
      <c r="BX11" s="61">
        <v>6.978367062107467E-2</v>
      </c>
      <c r="BY11" s="61">
        <v>9.5002850085502563E-2</v>
      </c>
      <c r="BZ11" s="62">
        <v>9.9290780141843982</v>
      </c>
      <c r="CA11" s="62">
        <v>9.385903698534543</v>
      </c>
      <c r="CB11" s="62">
        <v>9.6332889986699595</v>
      </c>
    </row>
    <row r="12" spans="1:81" s="17" customFormat="1" ht="45" customHeight="1">
      <c r="A12" s="52">
        <v>5</v>
      </c>
      <c r="B12" s="160" t="s">
        <v>89</v>
      </c>
      <c r="C12" s="36">
        <v>34966</v>
      </c>
      <c r="D12" s="36">
        <v>40033</v>
      </c>
      <c r="E12" s="37">
        <v>74999</v>
      </c>
      <c r="F12" s="36">
        <v>6335</v>
      </c>
      <c r="G12" s="36">
        <v>6331</v>
      </c>
      <c r="H12" s="37">
        <v>12666</v>
      </c>
      <c r="I12" s="36">
        <v>5792</v>
      </c>
      <c r="J12" s="36">
        <v>4747</v>
      </c>
      <c r="K12" s="37">
        <v>10539</v>
      </c>
      <c r="L12" s="36">
        <v>853</v>
      </c>
      <c r="M12" s="36">
        <v>819</v>
      </c>
      <c r="N12" s="37">
        <v>1672</v>
      </c>
      <c r="O12" s="36">
        <v>5836</v>
      </c>
      <c r="P12" s="36">
        <v>5906</v>
      </c>
      <c r="Q12" s="37">
        <v>11742</v>
      </c>
      <c r="R12" s="36">
        <v>872</v>
      </c>
      <c r="S12" s="36">
        <v>939</v>
      </c>
      <c r="T12" s="37">
        <v>1811</v>
      </c>
      <c r="U12" s="38">
        <v>6335</v>
      </c>
      <c r="V12" s="38">
        <v>6331</v>
      </c>
      <c r="W12" s="38">
        <v>12666</v>
      </c>
      <c r="X12" s="38">
        <v>11</v>
      </c>
      <c r="Y12" s="38">
        <v>17</v>
      </c>
      <c r="Z12" s="38">
        <v>28</v>
      </c>
      <c r="AA12" s="38">
        <v>231</v>
      </c>
      <c r="AB12" s="38">
        <v>269</v>
      </c>
      <c r="AC12" s="38">
        <v>500</v>
      </c>
      <c r="AD12" s="61">
        <v>0.17363851617995263</v>
      </c>
      <c r="AE12" s="61">
        <v>0.26851998104564839</v>
      </c>
      <c r="AF12" s="61">
        <v>0.22106426654034422</v>
      </c>
      <c r="AG12" s="62">
        <v>3.6464088397790055</v>
      </c>
      <c r="AH12" s="62">
        <v>4.2489338177223184</v>
      </c>
      <c r="AI12" s="62">
        <v>3.9475761882204328</v>
      </c>
      <c r="AJ12" s="38">
        <v>853</v>
      </c>
      <c r="AK12" s="38">
        <v>819</v>
      </c>
      <c r="AL12" s="38">
        <v>1672</v>
      </c>
      <c r="AM12" s="38">
        <v>0</v>
      </c>
      <c r="AN12" s="38">
        <v>1</v>
      </c>
      <c r="AO12" s="38">
        <v>1</v>
      </c>
      <c r="AP12" s="38">
        <v>35</v>
      </c>
      <c r="AQ12" s="38">
        <v>22</v>
      </c>
      <c r="AR12" s="38">
        <v>57</v>
      </c>
      <c r="AS12" s="61">
        <v>0</v>
      </c>
      <c r="AT12" s="61">
        <v>0.12210012210012211</v>
      </c>
      <c r="AU12" s="61">
        <v>5.9808612440191394E-2</v>
      </c>
      <c r="AV12" s="62">
        <v>4.1031652989449006</v>
      </c>
      <c r="AW12" s="62">
        <v>2.6862026862026864</v>
      </c>
      <c r="AX12" s="62">
        <v>3.4090909090909092</v>
      </c>
      <c r="AY12" s="38">
        <v>872</v>
      </c>
      <c r="AZ12" s="38">
        <v>939</v>
      </c>
      <c r="BA12" s="38">
        <v>1811</v>
      </c>
      <c r="BB12" s="38">
        <v>1</v>
      </c>
      <c r="BC12" s="38">
        <v>0</v>
      </c>
      <c r="BD12" s="38">
        <v>1</v>
      </c>
      <c r="BE12" s="38">
        <v>14</v>
      </c>
      <c r="BF12" s="38">
        <v>23</v>
      </c>
      <c r="BG12" s="38">
        <v>37</v>
      </c>
      <c r="BH12" s="61">
        <v>0.1146788990825688</v>
      </c>
      <c r="BI12" s="61">
        <v>0</v>
      </c>
      <c r="BJ12" s="61">
        <v>5.5218111540585313E-2</v>
      </c>
      <c r="BK12" s="62">
        <v>1.6055045871559632</v>
      </c>
      <c r="BL12" s="62">
        <v>2.4494142705005322</v>
      </c>
      <c r="BM12" s="62">
        <v>2.0430701270016565</v>
      </c>
      <c r="BN12" s="38">
        <v>5621</v>
      </c>
      <c r="BO12" s="38">
        <v>6817</v>
      </c>
      <c r="BP12" s="38">
        <v>12438</v>
      </c>
      <c r="BQ12" s="38"/>
      <c r="BR12" s="38"/>
      <c r="BS12" s="38">
        <v>0</v>
      </c>
      <c r="BT12" s="38">
        <v>667</v>
      </c>
      <c r="BU12" s="38">
        <v>524</v>
      </c>
      <c r="BV12" s="38">
        <v>1191</v>
      </c>
      <c r="BW12" s="61">
        <v>0</v>
      </c>
      <c r="BX12" s="61">
        <v>0</v>
      </c>
      <c r="BY12" s="61">
        <v>0</v>
      </c>
      <c r="BZ12" s="62">
        <v>11.866215975805016</v>
      </c>
      <c r="CA12" s="62">
        <v>7.6866656887193781</v>
      </c>
      <c r="CB12" s="62">
        <v>9.5754944524843228</v>
      </c>
    </row>
    <row r="13" spans="1:81" s="182" customFormat="1" ht="45" customHeight="1">
      <c r="A13" s="183">
        <v>6</v>
      </c>
      <c r="B13" s="160" t="s">
        <v>90</v>
      </c>
      <c r="C13" s="177">
        <v>7154</v>
      </c>
      <c r="D13" s="177">
        <v>8233</v>
      </c>
      <c r="E13" s="60">
        <f t="shared" ref="E13:E14" si="10">C13+D13</f>
        <v>15387</v>
      </c>
      <c r="F13" s="177">
        <f>3523+2225</f>
        <v>5748</v>
      </c>
      <c r="G13" s="177">
        <f>5502+3169</f>
        <v>8671</v>
      </c>
      <c r="H13" s="60">
        <f t="shared" ref="H13:H14" si="11">F13+G13</f>
        <v>14419</v>
      </c>
      <c r="I13" s="177">
        <v>1282</v>
      </c>
      <c r="J13" s="177">
        <v>1330</v>
      </c>
      <c r="K13" s="60">
        <f t="shared" ref="K13:K14" si="12">I13+J13</f>
        <v>2612</v>
      </c>
      <c r="L13" s="177">
        <f>696+502</f>
        <v>1198</v>
      </c>
      <c r="M13" s="177">
        <f>927+631</f>
        <v>1558</v>
      </c>
      <c r="N13" s="60">
        <f t="shared" ref="N13:N14" si="13">L13+M13</f>
        <v>2756</v>
      </c>
      <c r="O13" s="177">
        <v>873</v>
      </c>
      <c r="P13" s="177">
        <v>812</v>
      </c>
      <c r="Q13" s="60">
        <f t="shared" ref="Q13:Q14" si="14">O13+P13</f>
        <v>1685</v>
      </c>
      <c r="R13" s="177">
        <f>426+310</f>
        <v>736</v>
      </c>
      <c r="S13" s="177">
        <f>488+386</f>
        <v>874</v>
      </c>
      <c r="T13" s="60">
        <f t="shared" ref="T13:T14" si="15">R13+S13</f>
        <v>1610</v>
      </c>
      <c r="U13" s="178">
        <f t="shared" ref="U13:W13" si="16">F13</f>
        <v>5748</v>
      </c>
      <c r="V13" s="178">
        <f t="shared" si="16"/>
        <v>8671</v>
      </c>
      <c r="W13" s="178">
        <f t="shared" si="16"/>
        <v>14419</v>
      </c>
      <c r="X13" s="131"/>
      <c r="Y13" s="131"/>
      <c r="Z13" s="131">
        <f t="shared" ref="Z13" si="17">X13+Y13</f>
        <v>0</v>
      </c>
      <c r="AA13" s="131"/>
      <c r="AB13" s="131"/>
      <c r="AC13" s="131">
        <f t="shared" ref="AC13:AC14" si="18">AA13+AB13</f>
        <v>0</v>
      </c>
      <c r="AD13" s="127">
        <f t="shared" ref="AD13:AF13" si="19">X13/U13%</f>
        <v>0</v>
      </c>
      <c r="AE13" s="127">
        <f t="shared" si="19"/>
        <v>0</v>
      </c>
      <c r="AF13" s="127">
        <f t="shared" si="19"/>
        <v>0</v>
      </c>
      <c r="AG13" s="179">
        <f t="shared" ref="AG13:AI13" si="20">AA13/U13%</f>
        <v>0</v>
      </c>
      <c r="AH13" s="179">
        <f t="shared" si="20"/>
        <v>0</v>
      </c>
      <c r="AI13" s="179">
        <f t="shared" si="20"/>
        <v>0</v>
      </c>
      <c r="AJ13" s="178">
        <f t="shared" ref="AJ13:AL13" si="21">L13</f>
        <v>1198</v>
      </c>
      <c r="AK13" s="178">
        <f t="shared" si="21"/>
        <v>1558</v>
      </c>
      <c r="AL13" s="178">
        <f t="shared" si="21"/>
        <v>2756</v>
      </c>
      <c r="AM13" s="131"/>
      <c r="AN13" s="131"/>
      <c r="AO13" s="131">
        <f t="shared" ref="AO13" si="22">AM13+AN13</f>
        <v>0</v>
      </c>
      <c r="AP13" s="131"/>
      <c r="AQ13" s="131"/>
      <c r="AR13" s="131">
        <f t="shared" ref="AR13:AR14" si="23">AP13+AQ13</f>
        <v>0</v>
      </c>
      <c r="AS13" s="127">
        <f t="shared" ref="AS13:AU13" si="24">AM13/AJ13%</f>
        <v>0</v>
      </c>
      <c r="AT13" s="127">
        <f t="shared" si="24"/>
        <v>0</v>
      </c>
      <c r="AU13" s="127">
        <f t="shared" si="24"/>
        <v>0</v>
      </c>
      <c r="AV13" s="179">
        <f t="shared" ref="AV13:AX13" si="25">AP13/AJ13%</f>
        <v>0</v>
      </c>
      <c r="AW13" s="179">
        <f t="shared" si="25"/>
        <v>0</v>
      </c>
      <c r="AX13" s="179">
        <f t="shared" si="25"/>
        <v>0</v>
      </c>
      <c r="AY13" s="178">
        <f t="shared" ref="AY13:BA13" si="26">R13</f>
        <v>736</v>
      </c>
      <c r="AZ13" s="178">
        <f t="shared" si="26"/>
        <v>874</v>
      </c>
      <c r="BA13" s="178">
        <f t="shared" si="26"/>
        <v>1610</v>
      </c>
      <c r="BB13" s="131"/>
      <c r="BC13" s="131"/>
      <c r="BD13" s="131">
        <f t="shared" ref="BD13" si="27">BB13+BC13</f>
        <v>0</v>
      </c>
      <c r="BE13" s="131"/>
      <c r="BF13" s="131"/>
      <c r="BG13" s="131">
        <f t="shared" ref="BG13:BG14" si="28">BE13+BF13</f>
        <v>0</v>
      </c>
      <c r="BH13" s="127">
        <f t="shared" ref="BH13:BJ13" si="29">BB13/AY13%</f>
        <v>0</v>
      </c>
      <c r="BI13" s="127">
        <f t="shared" si="29"/>
        <v>0</v>
      </c>
      <c r="BJ13" s="127">
        <f t="shared" si="29"/>
        <v>0</v>
      </c>
      <c r="BK13" s="179">
        <f t="shared" ref="BK13:BM13" si="30">BE13/AY13%</f>
        <v>0</v>
      </c>
      <c r="BL13" s="179">
        <f t="shared" si="30"/>
        <v>0</v>
      </c>
      <c r="BM13" s="179">
        <f t="shared" si="30"/>
        <v>0</v>
      </c>
      <c r="BN13" s="184" t="e">
        <f>#REF!</f>
        <v>#REF!</v>
      </c>
      <c r="BO13" s="184" t="e">
        <f>#REF!</f>
        <v>#REF!</v>
      </c>
      <c r="BP13" s="184" t="e">
        <f>#REF!</f>
        <v>#REF!</v>
      </c>
      <c r="BQ13" s="184"/>
      <c r="BR13" s="184"/>
      <c r="BS13" s="184">
        <f t="shared" ref="BS13" si="31">BQ13+BR13</f>
        <v>0</v>
      </c>
      <c r="BT13" s="184"/>
      <c r="BU13" s="184"/>
      <c r="BV13" s="184">
        <f t="shared" ref="BV13" si="32">BT13+BU13</f>
        <v>0</v>
      </c>
      <c r="BW13" s="185" t="e">
        <f>BQ13/BN13%</f>
        <v>#REF!</v>
      </c>
      <c r="BX13" s="185" t="e">
        <f t="shared" ref="BX13:BY13" si="33">BR13/BO13%</f>
        <v>#REF!</v>
      </c>
      <c r="BY13" s="185" t="e">
        <f t="shared" si="33"/>
        <v>#REF!</v>
      </c>
      <c r="BZ13" s="186" t="e">
        <f t="shared" ref="BZ13:CB13" si="34">BT13/BN13%</f>
        <v>#REF!</v>
      </c>
      <c r="CA13" s="186" t="e">
        <f t="shared" si="34"/>
        <v>#REF!</v>
      </c>
      <c r="CB13" s="186" t="e">
        <f t="shared" si="34"/>
        <v>#REF!</v>
      </c>
      <c r="CC13" s="187"/>
    </row>
    <row r="14" spans="1:81" s="17" customFormat="1" ht="45" customHeight="1">
      <c r="A14" s="52">
        <v>7</v>
      </c>
      <c r="B14" s="197" t="s">
        <v>105</v>
      </c>
      <c r="C14" s="177">
        <f>7856+1521+606+1</f>
        <v>9984</v>
      </c>
      <c r="D14" s="177">
        <f>12646+1636+818</f>
        <v>15100</v>
      </c>
      <c r="E14" s="60">
        <f t="shared" si="10"/>
        <v>25084</v>
      </c>
      <c r="F14" s="177">
        <f>2216+443+113</f>
        <v>2772</v>
      </c>
      <c r="G14" s="177">
        <f>3845+496+187</f>
        <v>4528</v>
      </c>
      <c r="H14" s="60">
        <f t="shared" si="11"/>
        <v>7300</v>
      </c>
      <c r="I14" s="177">
        <v>1521</v>
      </c>
      <c r="J14" s="177">
        <v>1636</v>
      </c>
      <c r="K14" s="60">
        <f t="shared" si="12"/>
        <v>3157</v>
      </c>
      <c r="L14" s="177">
        <v>443</v>
      </c>
      <c r="M14" s="177">
        <v>496</v>
      </c>
      <c r="N14" s="60">
        <f t="shared" si="13"/>
        <v>939</v>
      </c>
      <c r="O14" s="177">
        <v>606</v>
      </c>
      <c r="P14" s="177">
        <v>818</v>
      </c>
      <c r="Q14" s="60">
        <f t="shared" si="14"/>
        <v>1424</v>
      </c>
      <c r="R14" s="177">
        <v>113</v>
      </c>
      <c r="S14" s="177">
        <v>187</v>
      </c>
      <c r="T14" s="60">
        <f t="shared" si="15"/>
        <v>300</v>
      </c>
      <c r="U14" s="178">
        <f t="shared" ref="U14" si="35">F14</f>
        <v>2772</v>
      </c>
      <c r="V14" s="178">
        <f t="shared" ref="V14" si="36">G14</f>
        <v>4528</v>
      </c>
      <c r="W14" s="178">
        <f t="shared" ref="W14" si="37">H14</f>
        <v>7300</v>
      </c>
      <c r="X14" s="198"/>
      <c r="Y14" s="198"/>
      <c r="Z14" s="198">
        <v>0</v>
      </c>
      <c r="AA14" s="189">
        <f>141+22+1</f>
        <v>164</v>
      </c>
      <c r="AB14" s="189">
        <f>278+23+6</f>
        <v>307</v>
      </c>
      <c r="AC14" s="60">
        <f t="shared" si="18"/>
        <v>471</v>
      </c>
      <c r="AD14" s="199">
        <v>0</v>
      </c>
      <c r="AE14" s="199">
        <v>0</v>
      </c>
      <c r="AF14" s="199">
        <v>0</v>
      </c>
      <c r="AG14" s="170">
        <f>+AA14/U14%</f>
        <v>5.9163059163059168</v>
      </c>
      <c r="AH14" s="170">
        <f t="shared" ref="AH14:AI14" si="38">+AB14/V14%</f>
        <v>6.7800353356890461</v>
      </c>
      <c r="AI14" s="170">
        <f t="shared" si="38"/>
        <v>6.4520547945205475</v>
      </c>
      <c r="AJ14" s="178">
        <f t="shared" ref="AJ14" si="39">L14</f>
        <v>443</v>
      </c>
      <c r="AK14" s="178">
        <f t="shared" ref="AK14" si="40">M14</f>
        <v>496</v>
      </c>
      <c r="AL14" s="178">
        <f t="shared" ref="AL14" si="41">N14</f>
        <v>939</v>
      </c>
      <c r="AM14" s="198"/>
      <c r="AN14" s="198"/>
      <c r="AO14" s="198">
        <v>0</v>
      </c>
      <c r="AP14" s="189">
        <v>22</v>
      </c>
      <c r="AQ14" s="189">
        <v>23</v>
      </c>
      <c r="AR14" s="60">
        <f t="shared" si="23"/>
        <v>45</v>
      </c>
      <c r="AS14" s="199">
        <v>0</v>
      </c>
      <c r="AT14" s="199">
        <v>0</v>
      </c>
      <c r="AU14" s="199">
        <v>0</v>
      </c>
      <c r="AV14" s="170">
        <f>+AP14/AJ14%</f>
        <v>4.9661399548532739</v>
      </c>
      <c r="AW14" s="170">
        <f t="shared" ref="AW14:AW15" si="42">+AQ14/AK14%</f>
        <v>4.637096774193548</v>
      </c>
      <c r="AX14" s="170">
        <f t="shared" ref="AX14:AX15" si="43">+AR14/AL14%</f>
        <v>4.7923322683706067</v>
      </c>
      <c r="AY14" s="178">
        <v>134</v>
      </c>
      <c r="AZ14" s="178">
        <v>264</v>
      </c>
      <c r="BA14" s="178">
        <v>398</v>
      </c>
      <c r="BB14" s="198"/>
      <c r="BC14" s="198"/>
      <c r="BD14" s="198">
        <v>0</v>
      </c>
      <c r="BE14" s="189">
        <v>1</v>
      </c>
      <c r="BF14" s="189">
        <v>6</v>
      </c>
      <c r="BG14" s="60">
        <f t="shared" si="28"/>
        <v>7</v>
      </c>
      <c r="BH14" s="200">
        <v>0</v>
      </c>
      <c r="BI14" s="200">
        <v>0</v>
      </c>
      <c r="BJ14" s="200">
        <v>0</v>
      </c>
      <c r="BK14" s="170">
        <f>+BE14/AY14%</f>
        <v>0.74626865671641784</v>
      </c>
      <c r="BL14" s="170">
        <f t="shared" ref="BL14:BL15" si="44">+BF14/AZ14%</f>
        <v>2.2727272727272725</v>
      </c>
      <c r="BM14" s="170">
        <f t="shared" ref="BM14:BM15" si="45">+BG14/BA14%</f>
        <v>1.7587939698492463</v>
      </c>
      <c r="BN14" s="38">
        <v>0</v>
      </c>
      <c r="BO14" s="38">
        <v>0</v>
      </c>
      <c r="BP14" s="38">
        <v>0</v>
      </c>
      <c r="BQ14" s="38"/>
      <c r="BR14" s="38"/>
      <c r="BS14" s="38">
        <v>0</v>
      </c>
      <c r="BT14" s="38"/>
      <c r="BU14" s="38"/>
      <c r="BV14" s="38">
        <v>0</v>
      </c>
      <c r="BW14" s="61"/>
      <c r="BX14" s="61"/>
      <c r="BY14" s="61"/>
      <c r="BZ14" s="62"/>
      <c r="CA14" s="62"/>
      <c r="CB14" s="62"/>
    </row>
    <row r="15" spans="1:81" s="84" customFormat="1" ht="30" customHeight="1">
      <c r="A15" s="244" t="s">
        <v>7</v>
      </c>
      <c r="B15" s="244"/>
      <c r="C15" s="80">
        <f t="shared" ref="C15:AC15" si="46">SUM(C8:C14)</f>
        <v>371263</v>
      </c>
      <c r="D15" s="80">
        <f t="shared" si="46"/>
        <v>227722</v>
      </c>
      <c r="E15" s="80">
        <f t="shared" si="46"/>
        <v>598985</v>
      </c>
      <c r="F15" s="80">
        <f t="shared" si="46"/>
        <v>174756</v>
      </c>
      <c r="G15" s="80">
        <f t="shared" si="46"/>
        <v>107480</v>
      </c>
      <c r="H15" s="80">
        <f t="shared" si="46"/>
        <v>282236</v>
      </c>
      <c r="I15" s="80">
        <f t="shared" si="46"/>
        <v>50180</v>
      </c>
      <c r="J15" s="80">
        <f t="shared" si="46"/>
        <v>27431</v>
      </c>
      <c r="K15" s="80">
        <f t="shared" si="46"/>
        <v>77611</v>
      </c>
      <c r="L15" s="80">
        <f t="shared" si="46"/>
        <v>23073</v>
      </c>
      <c r="M15" s="80">
        <f t="shared" si="46"/>
        <v>13910</v>
      </c>
      <c r="N15" s="80">
        <f t="shared" si="46"/>
        <v>36983</v>
      </c>
      <c r="O15" s="80">
        <f t="shared" si="46"/>
        <v>31443</v>
      </c>
      <c r="P15" s="80">
        <f t="shared" si="46"/>
        <v>29625</v>
      </c>
      <c r="Q15" s="80">
        <f t="shared" si="46"/>
        <v>61068</v>
      </c>
      <c r="R15" s="80">
        <f t="shared" si="46"/>
        <v>14392</v>
      </c>
      <c r="S15" s="80">
        <f t="shared" si="46"/>
        <v>13931</v>
      </c>
      <c r="T15" s="80">
        <f t="shared" si="46"/>
        <v>28323</v>
      </c>
      <c r="U15" s="80">
        <f t="shared" si="46"/>
        <v>174756</v>
      </c>
      <c r="V15" s="80">
        <f t="shared" si="46"/>
        <v>107480</v>
      </c>
      <c r="W15" s="80">
        <f t="shared" si="46"/>
        <v>282236</v>
      </c>
      <c r="X15" s="80">
        <f t="shared" si="46"/>
        <v>2470</v>
      </c>
      <c r="Y15" s="80">
        <f t="shared" si="46"/>
        <v>1117</v>
      </c>
      <c r="Z15" s="80">
        <f t="shared" si="46"/>
        <v>3587</v>
      </c>
      <c r="AA15" s="80">
        <f t="shared" si="46"/>
        <v>18047</v>
      </c>
      <c r="AB15" s="80">
        <f t="shared" si="46"/>
        <v>11003</v>
      </c>
      <c r="AC15" s="80">
        <f t="shared" si="46"/>
        <v>29050</v>
      </c>
      <c r="AD15" s="81">
        <f t="shared" ref="AD15:AF15" si="47">X15/U15%</f>
        <v>1.4133992538167504</v>
      </c>
      <c r="AE15" s="81">
        <f t="shared" si="47"/>
        <v>1.0392631187197618</v>
      </c>
      <c r="AF15" s="81">
        <f t="shared" si="47"/>
        <v>1.2709222069473773</v>
      </c>
      <c r="AG15" s="81">
        <f>+AA15/U15%</f>
        <v>10.326970175559065</v>
      </c>
      <c r="AH15" s="81">
        <f t="shared" ref="AH15" si="48">+AB15/V15%</f>
        <v>10.237253442500931</v>
      </c>
      <c r="AI15" s="81">
        <f t="shared" ref="AI15" si="49">+AC15/W15%</f>
        <v>10.292804603239841</v>
      </c>
      <c r="AJ15" s="80">
        <f t="shared" ref="AJ15:BA15" si="50">SUM(AJ8:AJ14)</f>
        <v>23073</v>
      </c>
      <c r="AK15" s="80">
        <f t="shared" si="50"/>
        <v>13910</v>
      </c>
      <c r="AL15" s="80">
        <f t="shared" si="50"/>
        <v>36983</v>
      </c>
      <c r="AM15" s="80">
        <f t="shared" si="50"/>
        <v>129</v>
      </c>
      <c r="AN15" s="80">
        <f t="shared" si="50"/>
        <v>54</v>
      </c>
      <c r="AO15" s="80">
        <f t="shared" si="50"/>
        <v>183</v>
      </c>
      <c r="AP15" s="80">
        <f t="shared" si="50"/>
        <v>1718</v>
      </c>
      <c r="AQ15" s="80">
        <f t="shared" si="50"/>
        <v>1066</v>
      </c>
      <c r="AR15" s="80">
        <f t="shared" si="50"/>
        <v>2784</v>
      </c>
      <c r="AS15" s="81">
        <f t="shared" ref="AS15:AU15" si="51">AM15/AJ15%</f>
        <v>0.55909504615784689</v>
      </c>
      <c r="AT15" s="81">
        <f t="shared" si="51"/>
        <v>0.38820992092020129</v>
      </c>
      <c r="AU15" s="81">
        <f t="shared" si="51"/>
        <v>0.49482194521807321</v>
      </c>
      <c r="AV15" s="81">
        <f>+AP15/AJ15%</f>
        <v>7.4459324751874485</v>
      </c>
      <c r="AW15" s="81">
        <f t="shared" si="42"/>
        <v>7.6635514018691593</v>
      </c>
      <c r="AX15" s="81">
        <f t="shared" si="43"/>
        <v>7.5277830354487199</v>
      </c>
      <c r="AY15" s="80">
        <f t="shared" si="50"/>
        <v>14413</v>
      </c>
      <c r="AZ15" s="80">
        <f t="shared" si="50"/>
        <v>14008</v>
      </c>
      <c r="BA15" s="80">
        <f t="shared" si="50"/>
        <v>28421</v>
      </c>
      <c r="BB15" s="80">
        <f t="shared" ref="BB15:BG15" si="52">SUM(BB8:BB14)</f>
        <v>20</v>
      </c>
      <c r="BC15" s="80">
        <f t="shared" si="52"/>
        <v>21</v>
      </c>
      <c r="BD15" s="80">
        <f t="shared" si="52"/>
        <v>41</v>
      </c>
      <c r="BE15" s="80">
        <f t="shared" si="52"/>
        <v>1189</v>
      </c>
      <c r="BF15" s="80">
        <f t="shared" si="52"/>
        <v>1279</v>
      </c>
      <c r="BG15" s="80">
        <f t="shared" si="52"/>
        <v>2468</v>
      </c>
      <c r="BH15" s="82">
        <f t="shared" ref="BH15:BJ15" si="53">BB15/AY15%</f>
        <v>0.13876361617983765</v>
      </c>
      <c r="BI15" s="82">
        <f t="shared" si="53"/>
        <v>0.14991433466590517</v>
      </c>
      <c r="BJ15" s="82">
        <f t="shared" si="53"/>
        <v>0.14425952640653039</v>
      </c>
      <c r="BK15" s="81">
        <f>+BE15/AY15%</f>
        <v>8.2494969818913475</v>
      </c>
      <c r="BL15" s="81">
        <f t="shared" si="44"/>
        <v>9.1304968589377484</v>
      </c>
      <c r="BM15" s="81">
        <f t="shared" si="45"/>
        <v>8.6837197846662679</v>
      </c>
      <c r="BN15" s="80">
        <v>14725</v>
      </c>
      <c r="BO15" s="80">
        <v>13724</v>
      </c>
      <c r="BP15" s="80">
        <v>28449</v>
      </c>
      <c r="BQ15" s="80">
        <v>101</v>
      </c>
      <c r="BR15" s="80">
        <v>47</v>
      </c>
      <c r="BS15" s="80">
        <v>148</v>
      </c>
      <c r="BT15" s="80">
        <v>1983</v>
      </c>
      <c r="BU15" s="80">
        <v>1289</v>
      </c>
      <c r="BV15" s="80">
        <v>3272</v>
      </c>
      <c r="BW15" s="81">
        <v>0.68590831918505946</v>
      </c>
      <c r="BX15" s="81">
        <v>0.34246575342465752</v>
      </c>
      <c r="BY15" s="81">
        <v>0.52022918204506308</v>
      </c>
      <c r="BZ15" s="81">
        <v>13.466893039049236</v>
      </c>
      <c r="CA15" s="81">
        <v>9.3923054503060328</v>
      </c>
      <c r="CB15" s="81">
        <v>11.501282997644909</v>
      </c>
    </row>
    <row r="16" spans="1:81" s="2" customFormat="1" ht="16.5">
      <c r="A16" s="56"/>
      <c r="B16" s="57"/>
      <c r="C16" s="144" t="s">
        <v>8</v>
      </c>
      <c r="D16" s="57"/>
      <c r="E16" s="57"/>
      <c r="F16" s="58"/>
      <c r="G16" s="57"/>
      <c r="H16" s="57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144" t="s">
        <v>8</v>
      </c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144" t="s">
        <v>8</v>
      </c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144" t="s">
        <v>8</v>
      </c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</row>
    <row r="17" spans="1:80" s="2" customFormat="1" ht="16.5">
      <c r="A17" s="56"/>
      <c r="B17" s="57"/>
      <c r="C17" s="144" t="s">
        <v>82</v>
      </c>
      <c r="D17" s="57"/>
      <c r="E17" s="57"/>
      <c r="F17" s="58"/>
      <c r="G17" s="57"/>
      <c r="H17" s="57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144" t="s">
        <v>82</v>
      </c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144" t="s">
        <v>82</v>
      </c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144" t="s">
        <v>82</v>
      </c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</row>
    <row r="18" spans="1:80" s="30" customFormat="1">
      <c r="C18" s="144" t="s">
        <v>106</v>
      </c>
      <c r="U18" s="144" t="s">
        <v>106</v>
      </c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144" t="s">
        <v>106</v>
      </c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144" t="s">
        <v>106</v>
      </c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</row>
    <row r="19" spans="1:80">
      <c r="B19" s="6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</row>
    <row r="20" spans="1:80">
      <c r="B20" s="6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</row>
    <row r="21" spans="1:80">
      <c r="B21" s="6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</row>
    <row r="22" spans="1:80">
      <c r="B22" s="6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</row>
    <row r="23" spans="1:80">
      <c r="B23" s="6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</row>
    <row r="24" spans="1:80">
      <c r="B24" s="6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</row>
    <row r="25" spans="1:80">
      <c r="B25" s="6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</row>
    <row r="26" spans="1:80">
      <c r="B26" s="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</row>
    <row r="27" spans="1:80">
      <c r="B27" s="6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</row>
    <row r="28" spans="1:80">
      <c r="B28" s="6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</row>
  </sheetData>
  <mergeCells count="43">
    <mergeCell ref="C5:E5"/>
    <mergeCell ref="F5:H5"/>
    <mergeCell ref="A15:B15"/>
    <mergeCell ref="A3:A6"/>
    <mergeCell ref="B3:B6"/>
    <mergeCell ref="C4:H4"/>
    <mergeCell ref="C3:N3"/>
    <mergeCell ref="AS3:AX4"/>
    <mergeCell ref="O3:T3"/>
    <mergeCell ref="I5:K5"/>
    <mergeCell ref="L5:N5"/>
    <mergeCell ref="AD5:AF5"/>
    <mergeCell ref="AG5:AI5"/>
    <mergeCell ref="I4:N4"/>
    <mergeCell ref="AY3:BA5"/>
    <mergeCell ref="AM5:AO5"/>
    <mergeCell ref="AP5:AR5"/>
    <mergeCell ref="AS5:AU5"/>
    <mergeCell ref="M1:T1"/>
    <mergeCell ref="AV5:AX5"/>
    <mergeCell ref="O4:T4"/>
    <mergeCell ref="O5:Q5"/>
    <mergeCell ref="R5:T5"/>
    <mergeCell ref="U3:W5"/>
    <mergeCell ref="X3:AC4"/>
    <mergeCell ref="AD3:AI4"/>
    <mergeCell ref="X5:Z5"/>
    <mergeCell ref="AA5:AC5"/>
    <mergeCell ref="AJ3:AL5"/>
    <mergeCell ref="AM3:AR4"/>
    <mergeCell ref="BE5:BG5"/>
    <mergeCell ref="BH5:BJ5"/>
    <mergeCell ref="BN3:BP5"/>
    <mergeCell ref="BQ3:BV4"/>
    <mergeCell ref="BW3:CB4"/>
    <mergeCell ref="BQ5:BS5"/>
    <mergeCell ref="BT5:BV5"/>
    <mergeCell ref="BW5:BY5"/>
    <mergeCell ref="BZ5:CB5"/>
    <mergeCell ref="BK5:BM5"/>
    <mergeCell ref="BB3:BG4"/>
    <mergeCell ref="BH3:BM4"/>
    <mergeCell ref="BB5:BD5"/>
  </mergeCells>
  <phoneticPr fontId="0" type="noConversion"/>
  <printOptions horizontalCentered="1"/>
  <pageMargins left="0.47244094488188981" right="7.874015748031496E-2" top="0.74803149606299213" bottom="0.74803149606299213" header="0.31496062992125984" footer="0.51181102362204722"/>
  <pageSetup paperSize="9" scale="75" firstPageNumber="25" orientation="landscape" useFirstPageNumber="1" horizontalDpi="4294967295" verticalDpi="4294967295" r:id="rId1"/>
  <headerFooter alignWithMargins="0">
    <oddFooter>&amp;C&amp;"Cambria,Regular"&amp;9XII-&amp;P</oddFooter>
  </headerFooter>
  <colBreaks count="3" manualBreakCount="3">
    <brk id="20" max="17" man="1"/>
    <brk id="35" max="17" man="1"/>
    <brk id="50" max="17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CE166"/>
  <sheetViews>
    <sheetView view="pageBreakPreview" zoomScale="106" zoomScaleSheetLayoutView="106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RowHeight="16.5"/>
  <cols>
    <col min="1" max="1" width="5.140625" style="14" customWidth="1"/>
    <col min="2" max="2" width="31" style="6" customWidth="1"/>
    <col min="3" max="3" width="13.28515625" style="3" customWidth="1"/>
    <col min="4" max="4" width="10.85546875" style="3" customWidth="1"/>
    <col min="5" max="5" width="12.7109375" style="3" customWidth="1"/>
    <col min="6" max="6" width="9.7109375" style="3" bestFit="1" customWidth="1"/>
    <col min="7" max="8" width="10.140625" style="3" customWidth="1"/>
    <col min="9" max="10" width="8.5703125" style="3" customWidth="1"/>
    <col min="11" max="11" width="10.140625" style="3" customWidth="1"/>
    <col min="12" max="12" width="9.42578125" style="3" customWidth="1"/>
    <col min="13" max="13" width="10" style="3" customWidth="1"/>
    <col min="14" max="14" width="9.42578125" style="3" customWidth="1"/>
    <col min="15" max="16" width="8.140625" style="3" bestFit="1" customWidth="1"/>
    <col min="17" max="17" width="8.7109375" style="3" customWidth="1"/>
    <col min="18" max="31" width="9.140625" style="3"/>
    <col min="32" max="32" width="10.5703125" style="3" customWidth="1"/>
    <col min="33" max="41" width="8.5703125" style="3" customWidth="1"/>
    <col min="42" max="44" width="7.7109375" style="3" customWidth="1"/>
    <col min="45" max="59" width="9.140625" style="3"/>
    <col min="60" max="68" width="8.5703125" style="3" customWidth="1"/>
    <col min="69" max="71" width="7.7109375" style="3" customWidth="1"/>
    <col min="72" max="83" width="9.140625" style="3"/>
  </cols>
  <sheetData>
    <row r="1" spans="1:83" ht="14.25" customHeight="1">
      <c r="A1" s="6"/>
      <c r="B1" s="7"/>
      <c r="C1" s="22" t="s">
        <v>69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 t="s">
        <v>69</v>
      </c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22" t="s">
        <v>69</v>
      </c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 t="s">
        <v>69</v>
      </c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22" t="s">
        <v>69</v>
      </c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 t="s">
        <v>69</v>
      </c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</row>
    <row r="2" spans="1:83" ht="12.75" customHeight="1">
      <c r="A2" s="8"/>
      <c r="B2" s="154"/>
      <c r="C2" s="105" t="s">
        <v>99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105" t="s">
        <v>100</v>
      </c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105" t="s">
        <v>101</v>
      </c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105" t="s">
        <v>102</v>
      </c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105" t="s">
        <v>103</v>
      </c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105" t="s">
        <v>104</v>
      </c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</row>
    <row r="3" spans="1:83" ht="11.25" customHeight="1">
      <c r="A3" s="221" t="s">
        <v>17</v>
      </c>
      <c r="B3" s="218" t="s">
        <v>0</v>
      </c>
      <c r="C3" s="254" t="s">
        <v>56</v>
      </c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48" t="s">
        <v>57</v>
      </c>
      <c r="S3" s="249"/>
      <c r="T3" s="249"/>
      <c r="U3" s="248" t="s">
        <v>58</v>
      </c>
      <c r="V3" s="249"/>
      <c r="W3" s="249"/>
      <c r="X3" s="248" t="s">
        <v>59</v>
      </c>
      <c r="Y3" s="249"/>
      <c r="Z3" s="249"/>
      <c r="AA3" s="247" t="s">
        <v>60</v>
      </c>
      <c r="AB3" s="247"/>
      <c r="AC3" s="247"/>
      <c r="AD3" s="254" t="s">
        <v>56</v>
      </c>
      <c r="AE3" s="254"/>
      <c r="AF3" s="254"/>
      <c r="AG3" s="254"/>
      <c r="AH3" s="254"/>
      <c r="AI3" s="254"/>
      <c r="AJ3" s="254"/>
      <c r="AK3" s="254"/>
      <c r="AL3" s="254"/>
      <c r="AM3" s="254"/>
      <c r="AN3" s="254"/>
      <c r="AO3" s="254"/>
      <c r="AP3" s="254"/>
      <c r="AQ3" s="254"/>
      <c r="AR3" s="254"/>
      <c r="AS3" s="248" t="s">
        <v>57</v>
      </c>
      <c r="AT3" s="249"/>
      <c r="AU3" s="249"/>
      <c r="AV3" s="248" t="s">
        <v>58</v>
      </c>
      <c r="AW3" s="249"/>
      <c r="AX3" s="249"/>
      <c r="AY3" s="248" t="s">
        <v>59</v>
      </c>
      <c r="AZ3" s="249"/>
      <c r="BA3" s="249"/>
      <c r="BB3" s="247" t="s">
        <v>60</v>
      </c>
      <c r="BC3" s="247"/>
      <c r="BD3" s="247"/>
      <c r="BE3" s="254" t="s">
        <v>56</v>
      </c>
      <c r="BF3" s="254"/>
      <c r="BG3" s="254"/>
      <c r="BH3" s="254"/>
      <c r="BI3" s="254"/>
      <c r="BJ3" s="254"/>
      <c r="BK3" s="254"/>
      <c r="BL3" s="254"/>
      <c r="BM3" s="254"/>
      <c r="BN3" s="254"/>
      <c r="BO3" s="254"/>
      <c r="BP3" s="254"/>
      <c r="BQ3" s="254"/>
      <c r="BR3" s="254"/>
      <c r="BS3" s="254"/>
      <c r="BT3" s="248" t="s">
        <v>57</v>
      </c>
      <c r="BU3" s="249"/>
      <c r="BV3" s="249"/>
      <c r="BW3" s="248" t="s">
        <v>58</v>
      </c>
      <c r="BX3" s="249"/>
      <c r="BY3" s="249"/>
      <c r="BZ3" s="248" t="s">
        <v>59</v>
      </c>
      <c r="CA3" s="249"/>
      <c r="CB3" s="249"/>
      <c r="CC3" s="247" t="s">
        <v>60</v>
      </c>
      <c r="CD3" s="247"/>
      <c r="CE3" s="247"/>
    </row>
    <row r="4" spans="1:83" ht="12" customHeight="1">
      <c r="A4" s="221"/>
      <c r="B4" s="218"/>
      <c r="C4" s="248" t="s">
        <v>61</v>
      </c>
      <c r="D4" s="249"/>
      <c r="E4" s="250"/>
      <c r="F4" s="247" t="s">
        <v>62</v>
      </c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51"/>
      <c r="S4" s="252"/>
      <c r="T4" s="252"/>
      <c r="U4" s="251"/>
      <c r="V4" s="252"/>
      <c r="W4" s="252"/>
      <c r="X4" s="251"/>
      <c r="Y4" s="252"/>
      <c r="Z4" s="252"/>
      <c r="AA4" s="247"/>
      <c r="AB4" s="247"/>
      <c r="AC4" s="247"/>
      <c r="AD4" s="248" t="s">
        <v>61</v>
      </c>
      <c r="AE4" s="249"/>
      <c r="AF4" s="250"/>
      <c r="AG4" s="247" t="s">
        <v>62</v>
      </c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51"/>
      <c r="AT4" s="252"/>
      <c r="AU4" s="252"/>
      <c r="AV4" s="251"/>
      <c r="AW4" s="252"/>
      <c r="AX4" s="252"/>
      <c r="AY4" s="251"/>
      <c r="AZ4" s="252"/>
      <c r="BA4" s="252"/>
      <c r="BB4" s="247"/>
      <c r="BC4" s="247"/>
      <c r="BD4" s="247"/>
      <c r="BE4" s="248" t="s">
        <v>61</v>
      </c>
      <c r="BF4" s="249"/>
      <c r="BG4" s="250"/>
      <c r="BH4" s="247" t="s">
        <v>62</v>
      </c>
      <c r="BI4" s="247"/>
      <c r="BJ4" s="247"/>
      <c r="BK4" s="247"/>
      <c r="BL4" s="247"/>
      <c r="BM4" s="247"/>
      <c r="BN4" s="247"/>
      <c r="BO4" s="247"/>
      <c r="BP4" s="247"/>
      <c r="BQ4" s="247"/>
      <c r="BR4" s="247"/>
      <c r="BS4" s="247"/>
      <c r="BT4" s="251"/>
      <c r="BU4" s="252"/>
      <c r="BV4" s="252"/>
      <c r="BW4" s="251"/>
      <c r="BX4" s="252"/>
      <c r="BY4" s="252"/>
      <c r="BZ4" s="251"/>
      <c r="CA4" s="252"/>
      <c r="CB4" s="252"/>
      <c r="CC4" s="247"/>
      <c r="CD4" s="247"/>
      <c r="CE4" s="247"/>
    </row>
    <row r="5" spans="1:83" ht="12" customHeight="1">
      <c r="A5" s="221"/>
      <c r="B5" s="218"/>
      <c r="C5" s="251"/>
      <c r="D5" s="252"/>
      <c r="E5" s="253"/>
      <c r="F5" s="251" t="s">
        <v>57</v>
      </c>
      <c r="G5" s="252"/>
      <c r="H5" s="253"/>
      <c r="I5" s="251" t="s">
        <v>58</v>
      </c>
      <c r="J5" s="252"/>
      <c r="K5" s="253"/>
      <c r="L5" s="251" t="s">
        <v>59</v>
      </c>
      <c r="M5" s="252"/>
      <c r="N5" s="253"/>
      <c r="O5" s="251" t="s">
        <v>60</v>
      </c>
      <c r="P5" s="252"/>
      <c r="Q5" s="253"/>
      <c r="R5" s="248" t="s">
        <v>63</v>
      </c>
      <c r="S5" s="248" t="s">
        <v>6</v>
      </c>
      <c r="T5" s="248" t="s">
        <v>7</v>
      </c>
      <c r="U5" s="248" t="s">
        <v>63</v>
      </c>
      <c r="V5" s="248" t="s">
        <v>6</v>
      </c>
      <c r="W5" s="248" t="s">
        <v>7</v>
      </c>
      <c r="X5" s="248" t="s">
        <v>63</v>
      </c>
      <c r="Y5" s="248" t="s">
        <v>6</v>
      </c>
      <c r="Z5" s="248" t="s">
        <v>7</v>
      </c>
      <c r="AA5" s="247" t="s">
        <v>63</v>
      </c>
      <c r="AB5" s="247" t="s">
        <v>6</v>
      </c>
      <c r="AC5" s="247" t="s">
        <v>7</v>
      </c>
      <c r="AD5" s="251"/>
      <c r="AE5" s="252"/>
      <c r="AF5" s="253"/>
      <c r="AG5" s="251" t="s">
        <v>57</v>
      </c>
      <c r="AH5" s="252"/>
      <c r="AI5" s="253"/>
      <c r="AJ5" s="251" t="s">
        <v>58</v>
      </c>
      <c r="AK5" s="252"/>
      <c r="AL5" s="253"/>
      <c r="AM5" s="251" t="s">
        <v>59</v>
      </c>
      <c r="AN5" s="252"/>
      <c r="AO5" s="253"/>
      <c r="AP5" s="251" t="s">
        <v>60</v>
      </c>
      <c r="AQ5" s="252"/>
      <c r="AR5" s="253"/>
      <c r="AS5" s="248" t="s">
        <v>63</v>
      </c>
      <c r="AT5" s="248" t="s">
        <v>6</v>
      </c>
      <c r="AU5" s="248" t="s">
        <v>7</v>
      </c>
      <c r="AV5" s="248" t="s">
        <v>63</v>
      </c>
      <c r="AW5" s="248" t="s">
        <v>6</v>
      </c>
      <c r="AX5" s="248" t="s">
        <v>7</v>
      </c>
      <c r="AY5" s="248" t="s">
        <v>63</v>
      </c>
      <c r="AZ5" s="248" t="s">
        <v>6</v>
      </c>
      <c r="BA5" s="248" t="s">
        <v>7</v>
      </c>
      <c r="BB5" s="247" t="s">
        <v>63</v>
      </c>
      <c r="BC5" s="247" t="s">
        <v>6</v>
      </c>
      <c r="BD5" s="247" t="s">
        <v>7</v>
      </c>
      <c r="BE5" s="251"/>
      <c r="BF5" s="252"/>
      <c r="BG5" s="253"/>
      <c r="BH5" s="251" t="s">
        <v>57</v>
      </c>
      <c r="BI5" s="252"/>
      <c r="BJ5" s="253"/>
      <c r="BK5" s="251" t="s">
        <v>58</v>
      </c>
      <c r="BL5" s="252"/>
      <c r="BM5" s="253"/>
      <c r="BN5" s="251" t="s">
        <v>59</v>
      </c>
      <c r="BO5" s="252"/>
      <c r="BP5" s="253"/>
      <c r="BQ5" s="251" t="s">
        <v>60</v>
      </c>
      <c r="BR5" s="252"/>
      <c r="BS5" s="253"/>
      <c r="BT5" s="248" t="s">
        <v>63</v>
      </c>
      <c r="BU5" s="248" t="s">
        <v>6</v>
      </c>
      <c r="BV5" s="248" t="s">
        <v>7</v>
      </c>
      <c r="BW5" s="248" t="s">
        <v>63</v>
      </c>
      <c r="BX5" s="248" t="s">
        <v>6</v>
      </c>
      <c r="BY5" s="248" t="s">
        <v>7</v>
      </c>
      <c r="BZ5" s="248" t="s">
        <v>63</v>
      </c>
      <c r="CA5" s="248" t="s">
        <v>6</v>
      </c>
      <c r="CB5" s="248" t="s">
        <v>7</v>
      </c>
      <c r="CC5" s="247" t="s">
        <v>63</v>
      </c>
      <c r="CD5" s="247" t="s">
        <v>6</v>
      </c>
      <c r="CE5" s="247" t="s">
        <v>7</v>
      </c>
    </row>
    <row r="6" spans="1:83" ht="12" customHeight="1">
      <c r="A6" s="221"/>
      <c r="B6" s="218"/>
      <c r="C6" s="33" t="s">
        <v>63</v>
      </c>
      <c r="D6" s="33" t="s">
        <v>6</v>
      </c>
      <c r="E6" s="33" t="s">
        <v>7</v>
      </c>
      <c r="F6" s="33" t="s">
        <v>63</v>
      </c>
      <c r="G6" s="33" t="s">
        <v>6</v>
      </c>
      <c r="H6" s="33" t="s">
        <v>7</v>
      </c>
      <c r="I6" s="33" t="s">
        <v>63</v>
      </c>
      <c r="J6" s="33" t="s">
        <v>6</v>
      </c>
      <c r="K6" s="33" t="s">
        <v>7</v>
      </c>
      <c r="L6" s="33" t="s">
        <v>63</v>
      </c>
      <c r="M6" s="33" t="s">
        <v>6</v>
      </c>
      <c r="N6" s="33" t="s">
        <v>7</v>
      </c>
      <c r="O6" s="33" t="s">
        <v>63</v>
      </c>
      <c r="P6" s="33" t="s">
        <v>6</v>
      </c>
      <c r="Q6" s="33" t="s">
        <v>7</v>
      </c>
      <c r="R6" s="251"/>
      <c r="S6" s="251"/>
      <c r="T6" s="251"/>
      <c r="U6" s="251"/>
      <c r="V6" s="251"/>
      <c r="W6" s="251"/>
      <c r="X6" s="251"/>
      <c r="Y6" s="251"/>
      <c r="Z6" s="251"/>
      <c r="AA6" s="247"/>
      <c r="AB6" s="247"/>
      <c r="AC6" s="247"/>
      <c r="AD6" s="33" t="s">
        <v>63</v>
      </c>
      <c r="AE6" s="33" t="s">
        <v>6</v>
      </c>
      <c r="AF6" s="33" t="s">
        <v>7</v>
      </c>
      <c r="AG6" s="33" t="s">
        <v>63</v>
      </c>
      <c r="AH6" s="33" t="s">
        <v>6</v>
      </c>
      <c r="AI6" s="33" t="s">
        <v>7</v>
      </c>
      <c r="AJ6" s="33" t="s">
        <v>63</v>
      </c>
      <c r="AK6" s="33" t="s">
        <v>6</v>
      </c>
      <c r="AL6" s="33" t="s">
        <v>7</v>
      </c>
      <c r="AM6" s="33" t="s">
        <v>63</v>
      </c>
      <c r="AN6" s="33" t="s">
        <v>6</v>
      </c>
      <c r="AO6" s="33" t="s">
        <v>7</v>
      </c>
      <c r="AP6" s="33" t="s">
        <v>63</v>
      </c>
      <c r="AQ6" s="33" t="s">
        <v>6</v>
      </c>
      <c r="AR6" s="33" t="s">
        <v>7</v>
      </c>
      <c r="AS6" s="251"/>
      <c r="AT6" s="251"/>
      <c r="AU6" s="251"/>
      <c r="AV6" s="251"/>
      <c r="AW6" s="251"/>
      <c r="AX6" s="251"/>
      <c r="AY6" s="251"/>
      <c r="AZ6" s="251"/>
      <c r="BA6" s="251"/>
      <c r="BB6" s="247"/>
      <c r="BC6" s="247"/>
      <c r="BD6" s="247"/>
      <c r="BE6" s="33" t="s">
        <v>63</v>
      </c>
      <c r="BF6" s="33" t="s">
        <v>6</v>
      </c>
      <c r="BG6" s="33" t="s">
        <v>7</v>
      </c>
      <c r="BH6" s="33" t="s">
        <v>63</v>
      </c>
      <c r="BI6" s="33" t="s">
        <v>6</v>
      </c>
      <c r="BJ6" s="33" t="s">
        <v>7</v>
      </c>
      <c r="BK6" s="33" t="s">
        <v>63</v>
      </c>
      <c r="BL6" s="33" t="s">
        <v>6</v>
      </c>
      <c r="BM6" s="33" t="s">
        <v>7</v>
      </c>
      <c r="BN6" s="33" t="s">
        <v>63</v>
      </c>
      <c r="BO6" s="33" t="s">
        <v>6</v>
      </c>
      <c r="BP6" s="33" t="s">
        <v>7</v>
      </c>
      <c r="BQ6" s="33" t="s">
        <v>63</v>
      </c>
      <c r="BR6" s="33" t="s">
        <v>6</v>
      </c>
      <c r="BS6" s="33" t="s">
        <v>7</v>
      </c>
      <c r="BT6" s="251"/>
      <c r="BU6" s="251"/>
      <c r="BV6" s="251"/>
      <c r="BW6" s="251"/>
      <c r="BX6" s="251"/>
      <c r="BY6" s="251"/>
      <c r="BZ6" s="251"/>
      <c r="CA6" s="251"/>
      <c r="CB6" s="251"/>
      <c r="CC6" s="247"/>
      <c r="CD6" s="247"/>
      <c r="CE6" s="247"/>
    </row>
    <row r="7" spans="1:83" ht="12.75">
      <c r="A7" s="11">
        <v>1</v>
      </c>
      <c r="B7" s="11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4">
        <v>8</v>
      </c>
      <c r="I7" s="34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4">
        <v>16</v>
      </c>
      <c r="Q7" s="34">
        <v>17</v>
      </c>
      <c r="R7" s="34">
        <v>3</v>
      </c>
      <c r="S7" s="34">
        <v>4</v>
      </c>
      <c r="T7" s="34">
        <v>5</v>
      </c>
      <c r="U7" s="34">
        <v>6</v>
      </c>
      <c r="V7" s="34">
        <v>7</v>
      </c>
      <c r="W7" s="34">
        <v>8</v>
      </c>
      <c r="X7" s="34">
        <v>9</v>
      </c>
      <c r="Y7" s="34">
        <v>10</v>
      </c>
      <c r="Z7" s="34">
        <v>11</v>
      </c>
      <c r="AA7" s="34">
        <v>12</v>
      </c>
      <c r="AB7" s="34">
        <v>13</v>
      </c>
      <c r="AC7" s="34">
        <v>14</v>
      </c>
      <c r="AD7" s="34">
        <v>3</v>
      </c>
      <c r="AE7" s="34">
        <v>4</v>
      </c>
      <c r="AF7" s="34">
        <v>5</v>
      </c>
      <c r="AG7" s="34">
        <v>6</v>
      </c>
      <c r="AH7" s="34">
        <v>7</v>
      </c>
      <c r="AI7" s="34">
        <v>8</v>
      </c>
      <c r="AJ7" s="34">
        <v>9</v>
      </c>
      <c r="AK7" s="34">
        <v>10</v>
      </c>
      <c r="AL7" s="34">
        <v>11</v>
      </c>
      <c r="AM7" s="34">
        <v>12</v>
      </c>
      <c r="AN7" s="34">
        <v>13</v>
      </c>
      <c r="AO7" s="34">
        <v>14</v>
      </c>
      <c r="AP7" s="34">
        <v>15</v>
      </c>
      <c r="AQ7" s="34">
        <v>16</v>
      </c>
      <c r="AR7" s="34">
        <v>17</v>
      </c>
      <c r="AS7" s="34">
        <v>3</v>
      </c>
      <c r="AT7" s="34">
        <v>4</v>
      </c>
      <c r="AU7" s="34">
        <v>5</v>
      </c>
      <c r="AV7" s="34">
        <v>6</v>
      </c>
      <c r="AW7" s="34">
        <v>7</v>
      </c>
      <c r="AX7" s="34">
        <v>8</v>
      </c>
      <c r="AY7" s="34">
        <v>9</v>
      </c>
      <c r="AZ7" s="34">
        <v>10</v>
      </c>
      <c r="BA7" s="34">
        <v>11</v>
      </c>
      <c r="BB7" s="34">
        <v>12</v>
      </c>
      <c r="BC7" s="34">
        <v>13</v>
      </c>
      <c r="BD7" s="34">
        <v>14</v>
      </c>
      <c r="BE7" s="34">
        <v>3</v>
      </c>
      <c r="BF7" s="34">
        <v>4</v>
      </c>
      <c r="BG7" s="34">
        <v>5</v>
      </c>
      <c r="BH7" s="34">
        <v>6</v>
      </c>
      <c r="BI7" s="34">
        <v>7</v>
      </c>
      <c r="BJ7" s="34">
        <v>8</v>
      </c>
      <c r="BK7" s="34">
        <v>9</v>
      </c>
      <c r="BL7" s="34">
        <v>10</v>
      </c>
      <c r="BM7" s="34">
        <v>11</v>
      </c>
      <c r="BN7" s="34">
        <v>12</v>
      </c>
      <c r="BO7" s="34">
        <v>13</v>
      </c>
      <c r="BP7" s="34">
        <v>14</v>
      </c>
      <c r="BQ7" s="34">
        <v>15</v>
      </c>
      <c r="BR7" s="34">
        <v>16</v>
      </c>
      <c r="BS7" s="34">
        <v>17</v>
      </c>
      <c r="BT7" s="34">
        <v>3</v>
      </c>
      <c r="BU7" s="34">
        <v>4</v>
      </c>
      <c r="BV7" s="34">
        <v>5</v>
      </c>
      <c r="BW7" s="34">
        <v>6</v>
      </c>
      <c r="BX7" s="34">
        <v>7</v>
      </c>
      <c r="BY7" s="34">
        <v>8</v>
      </c>
      <c r="BZ7" s="34">
        <v>9</v>
      </c>
      <c r="CA7" s="34">
        <v>10</v>
      </c>
      <c r="CB7" s="34">
        <v>11</v>
      </c>
      <c r="CC7" s="34">
        <v>12</v>
      </c>
      <c r="CD7" s="34">
        <v>13</v>
      </c>
      <c r="CE7" s="34">
        <v>14</v>
      </c>
    </row>
    <row r="8" spans="1:83" ht="14.25">
      <c r="A8" s="227" t="s">
        <v>9</v>
      </c>
      <c r="B8" s="227"/>
      <c r="C8" s="258"/>
      <c r="D8" s="259"/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60"/>
      <c r="R8" s="259"/>
      <c r="S8" s="259"/>
      <c r="T8" s="259"/>
      <c r="U8" s="259"/>
      <c r="V8" s="259"/>
      <c r="W8" s="259"/>
      <c r="X8" s="259"/>
      <c r="Y8" s="259"/>
      <c r="Z8" s="259"/>
      <c r="AA8" s="259"/>
      <c r="AB8" s="259"/>
      <c r="AC8" s="260"/>
      <c r="AD8" s="258"/>
      <c r="AE8" s="259"/>
      <c r="AF8" s="259"/>
      <c r="AG8" s="259"/>
      <c r="AH8" s="259"/>
      <c r="AI8" s="259"/>
      <c r="AJ8" s="259"/>
      <c r="AK8" s="259"/>
      <c r="AL8" s="259"/>
      <c r="AM8" s="259"/>
      <c r="AN8" s="259"/>
      <c r="AO8" s="259"/>
      <c r="AP8" s="259"/>
      <c r="AQ8" s="259"/>
      <c r="AR8" s="260"/>
      <c r="AS8" s="259"/>
      <c r="AT8" s="259"/>
      <c r="AU8" s="259"/>
      <c r="AV8" s="259"/>
      <c r="AW8" s="259"/>
      <c r="AX8" s="259"/>
      <c r="AY8" s="259"/>
      <c r="AZ8" s="259"/>
      <c r="BA8" s="259"/>
      <c r="BB8" s="259"/>
      <c r="BC8" s="259"/>
      <c r="BD8" s="260"/>
      <c r="BE8" s="258"/>
      <c r="BF8" s="259"/>
      <c r="BG8" s="259"/>
      <c r="BH8" s="259"/>
      <c r="BI8" s="259"/>
      <c r="BJ8" s="259"/>
      <c r="BK8" s="259"/>
      <c r="BL8" s="259"/>
      <c r="BM8" s="259"/>
      <c r="BN8" s="259"/>
      <c r="BO8" s="259"/>
      <c r="BP8" s="259"/>
      <c r="BQ8" s="259"/>
      <c r="BR8" s="259"/>
      <c r="BS8" s="260"/>
      <c r="BT8" s="259"/>
      <c r="BU8" s="259"/>
      <c r="BV8" s="259"/>
      <c r="BW8" s="259"/>
      <c r="BX8" s="259"/>
      <c r="BY8" s="259"/>
      <c r="BZ8" s="259"/>
      <c r="CA8" s="259"/>
      <c r="CB8" s="259"/>
      <c r="CC8" s="259"/>
      <c r="CD8" s="259"/>
      <c r="CE8" s="260"/>
    </row>
    <row r="9" spans="1:83" ht="31.5" customHeight="1">
      <c r="A9" s="188">
        <v>1</v>
      </c>
      <c r="B9" s="35" t="str">
        <f>Board!B9</f>
        <v>Central Board of Secondary Education, New Delhi</v>
      </c>
      <c r="C9" s="189">
        <f>Board!AP9</f>
        <v>452980</v>
      </c>
      <c r="D9" s="40">
        <f>Board!AQ9</f>
        <v>379313</v>
      </c>
      <c r="E9" s="40">
        <f>Board!AR9</f>
        <v>832293</v>
      </c>
      <c r="F9" s="131"/>
      <c r="G9" s="131"/>
      <c r="H9" s="131">
        <f>F9+G9</f>
        <v>0</v>
      </c>
      <c r="I9" s="131"/>
      <c r="J9" s="131"/>
      <c r="K9" s="131">
        <f>I9+J9</f>
        <v>0</v>
      </c>
      <c r="L9" s="131"/>
      <c r="M9" s="131"/>
      <c r="N9" s="131">
        <f>L9+M9</f>
        <v>0</v>
      </c>
      <c r="O9" s="131"/>
      <c r="P9" s="131"/>
      <c r="Q9" s="131">
        <f>O9+P9</f>
        <v>0</v>
      </c>
      <c r="R9" s="179">
        <f>IF(C9=0,"",F9/C9%)</f>
        <v>0</v>
      </c>
      <c r="S9" s="179">
        <f>IF(D9=0,"",G9/D9%)</f>
        <v>0</v>
      </c>
      <c r="T9" s="179">
        <f>IF(E9=0,"",H9/E9%)</f>
        <v>0</v>
      </c>
      <c r="U9" s="179">
        <f>IF(C9=0,"",I9/C9%)</f>
        <v>0</v>
      </c>
      <c r="V9" s="179">
        <f>IF(D9=0,"",J9/D9%)</f>
        <v>0</v>
      </c>
      <c r="W9" s="179">
        <f>IF(E9=0,"",K9/E9%)</f>
        <v>0</v>
      </c>
      <c r="X9" s="179">
        <f>IF(C9=0,"",L9/C9%)</f>
        <v>0</v>
      </c>
      <c r="Y9" s="179">
        <f>IF(D9=0,"",M9/D9%)</f>
        <v>0</v>
      </c>
      <c r="Z9" s="179">
        <f>IF(E9=0,"",N9/E9%)</f>
        <v>0</v>
      </c>
      <c r="AA9" s="179">
        <f>IF(C9=0,"",O9/C9%)</f>
        <v>0</v>
      </c>
      <c r="AB9" s="179">
        <f>IF(D9=0,"",P9/D9%)</f>
        <v>0</v>
      </c>
      <c r="AC9" s="179">
        <f>IF(E9=0,"",Q9/E9%)</f>
        <v>0</v>
      </c>
      <c r="AD9" s="40">
        <f>Board!CI9</f>
        <v>36162</v>
      </c>
      <c r="AE9" s="40">
        <f>Board!CJ9</f>
        <v>33387</v>
      </c>
      <c r="AF9" s="40">
        <f>Board!CK9</f>
        <v>69549</v>
      </c>
      <c r="AG9" s="131"/>
      <c r="AH9" s="131"/>
      <c r="AI9" s="131">
        <f>AG9+AH9</f>
        <v>0</v>
      </c>
      <c r="AJ9" s="131"/>
      <c r="AK9" s="131"/>
      <c r="AL9" s="131">
        <f>AJ9+AK9</f>
        <v>0</v>
      </c>
      <c r="AM9" s="131"/>
      <c r="AN9" s="131"/>
      <c r="AO9" s="131">
        <f>AM9+AN9</f>
        <v>0</v>
      </c>
      <c r="AP9" s="131"/>
      <c r="AQ9" s="131"/>
      <c r="AR9" s="131">
        <f>AP9+AQ9</f>
        <v>0</v>
      </c>
      <c r="AS9" s="179">
        <f>IF(AD9=0,"",AG9/AD9%)</f>
        <v>0</v>
      </c>
      <c r="AT9" s="179">
        <f>IF(AE9=0,"",AH9/AE9%)</f>
        <v>0</v>
      </c>
      <c r="AU9" s="179">
        <f>IF(AF9=0,"",AI9/AF9%)</f>
        <v>0</v>
      </c>
      <c r="AV9" s="179">
        <f>IF(AD9=0,"",AJ9/AD9%)</f>
        <v>0</v>
      </c>
      <c r="AW9" s="179">
        <f>IF(AE9=0,"",AK9/AE9%)</f>
        <v>0</v>
      </c>
      <c r="AX9" s="179">
        <f>IF(AF9=0,"",AL9/AF9%)</f>
        <v>0</v>
      </c>
      <c r="AY9" s="179">
        <f>IF(AD9=0,"",AM9/AD9%)</f>
        <v>0</v>
      </c>
      <c r="AZ9" s="179">
        <f>IF(AE9=0,"",AN9/AE9%)</f>
        <v>0</v>
      </c>
      <c r="BA9" s="179">
        <f>IF(AF9=0,"",AO9/AF9%)</f>
        <v>0</v>
      </c>
      <c r="BB9" s="179">
        <f>IF(AD9=0,"",AP9/AD9%)</f>
        <v>0</v>
      </c>
      <c r="BC9" s="179">
        <f>IF(AE9=0,"",AQ9/AE9%)</f>
        <v>0</v>
      </c>
      <c r="BD9" s="179">
        <f>IF(AF9=0,"",AR9/AF9%)</f>
        <v>0</v>
      </c>
      <c r="BE9" s="40">
        <f>Board!EB9</f>
        <v>15225</v>
      </c>
      <c r="BF9" s="40">
        <f>Board!EC9</f>
        <v>13912</v>
      </c>
      <c r="BG9" s="40">
        <f>Board!ED9</f>
        <v>29137</v>
      </c>
      <c r="BH9" s="131"/>
      <c r="BI9" s="131"/>
      <c r="BJ9" s="131">
        <f>BH9+BI9</f>
        <v>0</v>
      </c>
      <c r="BK9" s="131"/>
      <c r="BL9" s="131"/>
      <c r="BM9" s="131">
        <f>BK9+BL9</f>
        <v>0</v>
      </c>
      <c r="BN9" s="131"/>
      <c r="BO9" s="131"/>
      <c r="BP9" s="131">
        <f>BN9+BO9</f>
        <v>0</v>
      </c>
      <c r="BQ9" s="131"/>
      <c r="BR9" s="131"/>
      <c r="BS9" s="131">
        <f>BQ9+BR9</f>
        <v>0</v>
      </c>
      <c r="BT9" s="179">
        <f>IF(BE9=0,"",BH9/BE9%)</f>
        <v>0</v>
      </c>
      <c r="BU9" s="179">
        <f>IF(BF9=0,"",BI9/BF9%)</f>
        <v>0</v>
      </c>
      <c r="BV9" s="179">
        <f>IF(BG9=0,"",BJ9/BG9%)</f>
        <v>0</v>
      </c>
      <c r="BW9" s="179">
        <f>IF(BE9=0,"",BK9/BE9%)</f>
        <v>0</v>
      </c>
      <c r="BX9" s="179">
        <f>IF(BF9=0,"",BL9/BF9%)</f>
        <v>0</v>
      </c>
      <c r="BY9" s="179">
        <f>IF(BG9=0,"",BM9/BG9%)</f>
        <v>0</v>
      </c>
      <c r="BZ9" s="179">
        <f>IF(BE9=0,"",BN9/BE9%)</f>
        <v>0</v>
      </c>
      <c r="CA9" s="179">
        <f>IF(BF9=0,"",BO9/BF9%)</f>
        <v>0</v>
      </c>
      <c r="CB9" s="179">
        <f>IF(BG9=0,"",BP9/BG9%)</f>
        <v>0</v>
      </c>
      <c r="CC9" s="179">
        <f>IF(BE9=0,"",BQ9/BE9%)</f>
        <v>0</v>
      </c>
      <c r="CD9" s="179">
        <f>IF(BF9=0,"",BR9/BF9%)</f>
        <v>0</v>
      </c>
      <c r="CE9" s="179">
        <f>IF(BG9=0,"",BS9/BG9%)</f>
        <v>0</v>
      </c>
    </row>
    <row r="10" spans="1:83" ht="32.25" customHeight="1">
      <c r="A10" s="4">
        <v>2</v>
      </c>
      <c r="B10" s="5" t="s">
        <v>64</v>
      </c>
      <c r="C10" s="189">
        <f>Board!AP10</f>
        <v>35377</v>
      </c>
      <c r="D10" s="40">
        <f>Board!AQ10</f>
        <v>30099</v>
      </c>
      <c r="E10" s="40">
        <f>Board!AR10</f>
        <v>65476</v>
      </c>
      <c r="F10" s="39">
        <v>1785</v>
      </c>
      <c r="G10" s="39">
        <v>4124</v>
      </c>
      <c r="H10" s="39">
        <v>5909</v>
      </c>
      <c r="I10" s="39">
        <v>12253</v>
      </c>
      <c r="J10" s="39">
        <v>12194</v>
      </c>
      <c r="K10" s="39">
        <v>24447</v>
      </c>
      <c r="L10" s="39">
        <v>20103</v>
      </c>
      <c r="M10" s="39">
        <v>13430</v>
      </c>
      <c r="N10" s="39">
        <v>33533</v>
      </c>
      <c r="O10" s="39">
        <v>119</v>
      </c>
      <c r="P10" s="39">
        <v>2</v>
      </c>
      <c r="Q10" s="39">
        <v>121</v>
      </c>
      <c r="R10" s="95">
        <v>5.045651129264777</v>
      </c>
      <c r="S10" s="95">
        <v>13.70145187547759</v>
      </c>
      <c r="T10" s="95">
        <v>9.0246807990714153</v>
      </c>
      <c r="U10" s="95">
        <v>34.635497639709421</v>
      </c>
      <c r="V10" s="95">
        <v>40.512973852951923</v>
      </c>
      <c r="W10" s="95">
        <v>37.337344981367217</v>
      </c>
      <c r="X10" s="95">
        <v>56.825055827232383</v>
      </c>
      <c r="Y10" s="95">
        <v>44.619422572178479</v>
      </c>
      <c r="Z10" s="95">
        <v>51.214185350357383</v>
      </c>
      <c r="AA10" s="95">
        <v>0.3363767419509851</v>
      </c>
      <c r="AB10" s="95">
        <v>6.6447390278746802E-3</v>
      </c>
      <c r="AC10" s="95">
        <v>0.18480053760156392</v>
      </c>
      <c r="AD10" s="39">
        <v>1199</v>
      </c>
      <c r="AE10" s="39">
        <v>950</v>
      </c>
      <c r="AF10" s="39">
        <v>2149</v>
      </c>
      <c r="AG10" s="39">
        <v>70</v>
      </c>
      <c r="AH10" s="39">
        <v>170</v>
      </c>
      <c r="AI10" s="39">
        <v>240</v>
      </c>
      <c r="AJ10" s="39">
        <v>254</v>
      </c>
      <c r="AK10" s="39">
        <v>244</v>
      </c>
      <c r="AL10" s="39">
        <v>498</v>
      </c>
      <c r="AM10" s="39">
        <v>822</v>
      </c>
      <c r="AN10" s="39">
        <v>523</v>
      </c>
      <c r="AO10" s="39">
        <v>1345</v>
      </c>
      <c r="AP10" s="39">
        <v>3</v>
      </c>
      <c r="AQ10" s="39">
        <v>0</v>
      </c>
      <c r="AR10" s="39">
        <v>3</v>
      </c>
      <c r="AS10" s="95">
        <v>5.838198498748957</v>
      </c>
      <c r="AT10" s="95">
        <v>17.894736842105264</v>
      </c>
      <c r="AU10" s="95">
        <v>11.167985109353188</v>
      </c>
      <c r="AV10" s="95">
        <v>21.184320266889074</v>
      </c>
      <c r="AW10" s="95">
        <v>25.684210526315791</v>
      </c>
      <c r="AX10" s="95">
        <v>23.173569101907866</v>
      </c>
      <c r="AY10" s="95">
        <v>68.557130942452048</v>
      </c>
      <c r="AZ10" s="95">
        <v>55.05263157894737</v>
      </c>
      <c r="BA10" s="95">
        <v>62.587249883666829</v>
      </c>
      <c r="BB10" s="95">
        <v>0.25020850708924103</v>
      </c>
      <c r="BC10" s="95">
        <v>0</v>
      </c>
      <c r="BD10" s="95">
        <v>0.13959981386691486</v>
      </c>
      <c r="BE10" s="113">
        <v>1050</v>
      </c>
      <c r="BF10" s="39">
        <v>1057</v>
      </c>
      <c r="BG10" s="39">
        <v>2107</v>
      </c>
      <c r="BH10" s="39">
        <v>279</v>
      </c>
      <c r="BI10" s="39">
        <v>365</v>
      </c>
      <c r="BJ10" s="39">
        <v>644</v>
      </c>
      <c r="BK10" s="39">
        <v>274</v>
      </c>
      <c r="BL10" s="39">
        <v>227</v>
      </c>
      <c r="BM10" s="39">
        <v>501</v>
      </c>
      <c r="BN10" s="39">
        <v>444</v>
      </c>
      <c r="BO10" s="39">
        <v>452</v>
      </c>
      <c r="BP10" s="39">
        <v>896</v>
      </c>
      <c r="BQ10" s="39">
        <v>16</v>
      </c>
      <c r="BR10" s="114">
        <v>0</v>
      </c>
      <c r="BS10" s="39">
        <v>16</v>
      </c>
      <c r="BT10" s="95">
        <v>26.571428571428573</v>
      </c>
      <c r="BU10" s="95">
        <v>34.531693472090822</v>
      </c>
      <c r="BV10" s="95">
        <v>30.564784053156146</v>
      </c>
      <c r="BW10" s="95">
        <v>26.095238095238095</v>
      </c>
      <c r="BX10" s="95">
        <v>21.475875118259225</v>
      </c>
      <c r="BY10" s="95">
        <v>23.777883246321785</v>
      </c>
      <c r="BZ10" s="95">
        <v>42.285714285714285</v>
      </c>
      <c r="CA10" s="95">
        <v>42.762535477767265</v>
      </c>
      <c r="CB10" s="95">
        <v>42.524916943521596</v>
      </c>
      <c r="CC10" s="95">
        <v>1.5238095238095237</v>
      </c>
      <c r="CD10" s="115">
        <v>0</v>
      </c>
      <c r="CE10" s="95">
        <v>0.75937351684859988</v>
      </c>
    </row>
    <row r="11" spans="1:83" ht="14.25">
      <c r="A11" s="227" t="s">
        <v>10</v>
      </c>
      <c r="B11" s="227"/>
      <c r="C11" s="255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7"/>
      <c r="R11" s="245" t="s">
        <v>91</v>
      </c>
      <c r="S11" s="245" t="s">
        <v>91</v>
      </c>
      <c r="T11" s="245" t="s">
        <v>91</v>
      </c>
      <c r="U11" s="245" t="s">
        <v>91</v>
      </c>
      <c r="V11" s="245" t="s">
        <v>91</v>
      </c>
      <c r="W11" s="245" t="s">
        <v>91</v>
      </c>
      <c r="X11" s="245" t="s">
        <v>91</v>
      </c>
      <c r="Y11" s="245" t="s">
        <v>91</v>
      </c>
      <c r="Z11" s="245" t="s">
        <v>91</v>
      </c>
      <c r="AA11" s="245" t="s">
        <v>91</v>
      </c>
      <c r="AB11" s="245" t="s">
        <v>91</v>
      </c>
      <c r="AC11" s="246" t="s">
        <v>91</v>
      </c>
      <c r="AD11" s="255"/>
      <c r="AE11" s="256"/>
      <c r="AF11" s="256"/>
      <c r="AG11" s="256"/>
      <c r="AH11" s="256"/>
      <c r="AI11" s="256"/>
      <c r="AJ11" s="256"/>
      <c r="AK11" s="256"/>
      <c r="AL11" s="256"/>
      <c r="AM11" s="256"/>
      <c r="AN11" s="256"/>
      <c r="AO11" s="256"/>
      <c r="AP11" s="256"/>
      <c r="AQ11" s="256"/>
      <c r="AR11" s="257"/>
      <c r="AS11" s="245" t="s">
        <v>91</v>
      </c>
      <c r="AT11" s="245" t="s">
        <v>91</v>
      </c>
      <c r="AU11" s="245" t="s">
        <v>91</v>
      </c>
      <c r="AV11" s="245" t="s">
        <v>91</v>
      </c>
      <c r="AW11" s="245" t="s">
        <v>91</v>
      </c>
      <c r="AX11" s="245" t="s">
        <v>91</v>
      </c>
      <c r="AY11" s="245" t="s">
        <v>91</v>
      </c>
      <c r="AZ11" s="245" t="s">
        <v>91</v>
      </c>
      <c r="BA11" s="245" t="s">
        <v>91</v>
      </c>
      <c r="BB11" s="245" t="s">
        <v>91</v>
      </c>
      <c r="BC11" s="245" t="s">
        <v>91</v>
      </c>
      <c r="BD11" s="246" t="s">
        <v>91</v>
      </c>
      <c r="BE11" s="255"/>
      <c r="BF11" s="256"/>
      <c r="BG11" s="256"/>
      <c r="BH11" s="256"/>
      <c r="BI11" s="256"/>
      <c r="BJ11" s="256"/>
      <c r="BK11" s="256"/>
      <c r="BL11" s="256"/>
      <c r="BM11" s="256"/>
      <c r="BN11" s="256"/>
      <c r="BO11" s="256"/>
      <c r="BP11" s="256"/>
      <c r="BQ11" s="256"/>
      <c r="BR11" s="256"/>
      <c r="BS11" s="257"/>
      <c r="BT11" s="245" t="s">
        <v>91</v>
      </c>
      <c r="BU11" s="245" t="s">
        <v>91</v>
      </c>
      <c r="BV11" s="245" t="s">
        <v>91</v>
      </c>
      <c r="BW11" s="245" t="s">
        <v>91</v>
      </c>
      <c r="BX11" s="245" t="s">
        <v>91</v>
      </c>
      <c r="BY11" s="245" t="s">
        <v>91</v>
      </c>
      <c r="BZ11" s="245" t="s">
        <v>91</v>
      </c>
      <c r="CA11" s="245" t="s">
        <v>91</v>
      </c>
      <c r="CB11" s="245" t="s">
        <v>91</v>
      </c>
      <c r="CC11" s="245" t="s">
        <v>91</v>
      </c>
      <c r="CD11" s="245" t="s">
        <v>91</v>
      </c>
      <c r="CE11" s="246" t="s">
        <v>91</v>
      </c>
    </row>
    <row r="12" spans="1:83" ht="29.25" customHeight="1">
      <c r="A12" s="4">
        <v>3</v>
      </c>
      <c r="B12" s="5" t="s">
        <v>32</v>
      </c>
      <c r="C12" s="189">
        <f>Board!AP12</f>
        <v>202321</v>
      </c>
      <c r="D12" s="40">
        <f>Board!AQ12</f>
        <v>188782</v>
      </c>
      <c r="E12" s="40">
        <f>Board!AR12</f>
        <v>391103</v>
      </c>
      <c r="F12" s="39">
        <v>9348</v>
      </c>
      <c r="G12" s="39">
        <v>9473</v>
      </c>
      <c r="H12" s="39">
        <v>18821</v>
      </c>
      <c r="I12" s="39">
        <v>44896</v>
      </c>
      <c r="J12" s="39">
        <v>36604</v>
      </c>
      <c r="K12" s="39">
        <v>81500</v>
      </c>
      <c r="L12" s="39">
        <v>131851</v>
      </c>
      <c r="M12" s="39">
        <v>126165</v>
      </c>
      <c r="N12" s="39">
        <v>258016</v>
      </c>
      <c r="O12" s="39">
        <v>16226</v>
      </c>
      <c r="P12" s="39">
        <v>16540</v>
      </c>
      <c r="Q12" s="39">
        <v>32766</v>
      </c>
      <c r="R12" s="95">
        <v>4.6203804844776366</v>
      </c>
      <c r="S12" s="95">
        <v>5.017957220497717</v>
      </c>
      <c r="T12" s="95">
        <v>4.8122873002763979</v>
      </c>
      <c r="U12" s="95">
        <v>22.190479485569959</v>
      </c>
      <c r="V12" s="95">
        <v>19.389560445381445</v>
      </c>
      <c r="W12" s="95">
        <v>20.838500343899177</v>
      </c>
      <c r="X12" s="95">
        <v>65.169211302830647</v>
      </c>
      <c r="Y12" s="95">
        <v>66.831053808096115</v>
      </c>
      <c r="Z12" s="95">
        <v>65.971368156214595</v>
      </c>
      <c r="AA12" s="95">
        <v>8.0199287271217514</v>
      </c>
      <c r="AB12" s="95">
        <v>8.7614285260247264</v>
      </c>
      <c r="AC12" s="95">
        <v>8.3778441996098216</v>
      </c>
      <c r="AD12" s="39">
        <v>32026</v>
      </c>
      <c r="AE12" s="39">
        <v>33903</v>
      </c>
      <c r="AF12" s="39">
        <v>65929</v>
      </c>
      <c r="AG12" s="39">
        <v>2610</v>
      </c>
      <c r="AH12" s="39">
        <v>2709</v>
      </c>
      <c r="AI12" s="39">
        <v>5319</v>
      </c>
      <c r="AJ12" s="39">
        <v>8201</v>
      </c>
      <c r="AK12" s="39">
        <v>6610</v>
      </c>
      <c r="AL12" s="39">
        <v>14811</v>
      </c>
      <c r="AM12" s="39">
        <v>16610</v>
      </c>
      <c r="AN12" s="39">
        <v>18331</v>
      </c>
      <c r="AO12" s="39">
        <v>34941</v>
      </c>
      <c r="AP12" s="25">
        <v>4605</v>
      </c>
      <c r="AQ12" s="25">
        <v>6253</v>
      </c>
      <c r="AR12" s="39">
        <v>10858</v>
      </c>
      <c r="AS12" s="95">
        <v>8.149628426903142</v>
      </c>
      <c r="AT12" s="95">
        <v>7.9904433235996821</v>
      </c>
      <c r="AU12" s="95">
        <v>8.0677698736519599</v>
      </c>
      <c r="AV12" s="95">
        <v>25.607319053269219</v>
      </c>
      <c r="AW12" s="95">
        <v>19.496799693242487</v>
      </c>
      <c r="AX12" s="95">
        <v>22.465076066677792</v>
      </c>
      <c r="AY12" s="95">
        <v>51.864110410291637</v>
      </c>
      <c r="AZ12" s="95">
        <v>54.068961448839339</v>
      </c>
      <c r="BA12" s="95">
        <v>52.997922007007539</v>
      </c>
      <c r="BB12" s="95">
        <v>14.378942109536002</v>
      </c>
      <c r="BC12" s="95">
        <v>18.443795534318497</v>
      </c>
      <c r="BD12" s="95">
        <v>16.469232052662715</v>
      </c>
      <c r="BE12" s="39">
        <v>8954</v>
      </c>
      <c r="BF12" s="39">
        <v>9009</v>
      </c>
      <c r="BG12" s="39">
        <v>17963</v>
      </c>
      <c r="BH12" s="39">
        <v>1122</v>
      </c>
      <c r="BI12" s="39">
        <v>996</v>
      </c>
      <c r="BJ12" s="39">
        <v>2118</v>
      </c>
      <c r="BK12" s="39">
        <v>1898</v>
      </c>
      <c r="BL12" s="39">
        <v>1341</v>
      </c>
      <c r="BM12" s="39">
        <v>3239</v>
      </c>
      <c r="BN12" s="39">
        <v>4457</v>
      </c>
      <c r="BO12" s="39">
        <v>4365</v>
      </c>
      <c r="BP12" s="39">
        <v>8822</v>
      </c>
      <c r="BQ12" s="25">
        <v>1477</v>
      </c>
      <c r="BR12" s="25">
        <v>2307</v>
      </c>
      <c r="BS12" s="39">
        <v>3784</v>
      </c>
      <c r="BT12" s="95">
        <v>12.530712530712529</v>
      </c>
      <c r="BU12" s="95">
        <v>11.055611055611056</v>
      </c>
      <c r="BV12" s="95">
        <v>11.790903523910261</v>
      </c>
      <c r="BW12" s="95">
        <v>21.197230288139377</v>
      </c>
      <c r="BX12" s="95">
        <v>14.885114885114884</v>
      </c>
      <c r="BY12" s="95">
        <v>18.031509213383064</v>
      </c>
      <c r="BZ12" s="95">
        <v>49.776636140272501</v>
      </c>
      <c r="CA12" s="95">
        <v>48.451548451548447</v>
      </c>
      <c r="CB12" s="95">
        <v>49.112063686466627</v>
      </c>
      <c r="CC12" s="95">
        <v>16.495421040875584</v>
      </c>
      <c r="CD12" s="95">
        <v>25.607725607725605</v>
      </c>
      <c r="CE12" s="95">
        <v>21.06552357624005</v>
      </c>
    </row>
    <row r="13" spans="1:83" ht="31.5" customHeight="1">
      <c r="A13" s="4">
        <v>4</v>
      </c>
      <c r="B13" s="5" t="s">
        <v>33</v>
      </c>
      <c r="C13" s="189">
        <f>Board!AP13</f>
        <v>96625</v>
      </c>
      <c r="D13" s="40">
        <f>Board!AQ13</f>
        <v>90860</v>
      </c>
      <c r="E13" s="40">
        <f>Board!AR13</f>
        <v>187485</v>
      </c>
      <c r="F13" s="39">
        <v>69591</v>
      </c>
      <c r="G13" s="39">
        <v>80877</v>
      </c>
      <c r="H13" s="39">
        <v>150468</v>
      </c>
      <c r="I13" s="39">
        <v>10333</v>
      </c>
      <c r="J13" s="39">
        <v>3239</v>
      </c>
      <c r="K13" s="39">
        <v>13572</v>
      </c>
      <c r="L13" s="39">
        <v>16701</v>
      </c>
      <c r="M13" s="39">
        <v>6744</v>
      </c>
      <c r="N13" s="39">
        <v>23445</v>
      </c>
      <c r="O13" s="116"/>
      <c r="P13" s="116"/>
      <c r="Q13" s="116"/>
      <c r="R13" s="95">
        <v>72.021733505821473</v>
      </c>
      <c r="S13" s="95">
        <v>89.012766894122819</v>
      </c>
      <c r="T13" s="95">
        <v>80.256020481638529</v>
      </c>
      <c r="U13" s="95">
        <v>10.69391979301423</v>
      </c>
      <c r="V13" s="95">
        <v>3.5648250055029713</v>
      </c>
      <c r="W13" s="95">
        <v>7.2389791183294667</v>
      </c>
      <c r="X13" s="95">
        <v>17.284346701164296</v>
      </c>
      <c r="Y13" s="95">
        <v>7.4224081003742022</v>
      </c>
      <c r="Z13" s="95">
        <v>12.505000400032003</v>
      </c>
      <c r="AA13" s="117">
        <v>0</v>
      </c>
      <c r="AB13" s="117">
        <v>0</v>
      </c>
      <c r="AC13" s="117">
        <v>0</v>
      </c>
      <c r="AD13" s="39">
        <v>7891</v>
      </c>
      <c r="AE13" s="39">
        <v>6799</v>
      </c>
      <c r="AF13" s="39">
        <v>14690</v>
      </c>
      <c r="AG13" s="39">
        <v>5804</v>
      </c>
      <c r="AH13" s="39">
        <v>6123</v>
      </c>
      <c r="AI13" s="39">
        <v>11927</v>
      </c>
      <c r="AJ13" s="39">
        <v>913</v>
      </c>
      <c r="AK13" s="39">
        <v>229</v>
      </c>
      <c r="AL13" s="39">
        <v>1142</v>
      </c>
      <c r="AM13" s="39">
        <v>1174</v>
      </c>
      <c r="AN13" s="39">
        <v>447</v>
      </c>
      <c r="AO13" s="39">
        <v>1621</v>
      </c>
      <c r="AP13" s="116"/>
      <c r="AQ13" s="116"/>
      <c r="AR13" s="116">
        <v>0</v>
      </c>
      <c r="AS13" s="95">
        <v>73.552148016727926</v>
      </c>
      <c r="AT13" s="95">
        <v>90.057361376673043</v>
      </c>
      <c r="AU13" s="95">
        <v>81.191286589516679</v>
      </c>
      <c r="AV13" s="95">
        <v>11.570143201115195</v>
      </c>
      <c r="AW13" s="95">
        <v>3.3681423738785119</v>
      </c>
      <c r="AX13" s="95">
        <v>7.7739959155888361</v>
      </c>
      <c r="AY13" s="95">
        <v>14.877708782156889</v>
      </c>
      <c r="AZ13" s="95">
        <v>6.5744962494484485</v>
      </c>
      <c r="BA13" s="95">
        <v>11.034717494894485</v>
      </c>
      <c r="BB13" s="117">
        <v>0</v>
      </c>
      <c r="BC13" s="117">
        <v>0</v>
      </c>
      <c r="BD13" s="117">
        <v>0</v>
      </c>
      <c r="BE13" s="39">
        <v>17417</v>
      </c>
      <c r="BF13" s="39">
        <v>16138</v>
      </c>
      <c r="BG13" s="39">
        <v>33555</v>
      </c>
      <c r="BH13" s="39">
        <v>13648</v>
      </c>
      <c r="BI13" s="39">
        <v>14635</v>
      </c>
      <c r="BJ13" s="39">
        <v>28283</v>
      </c>
      <c r="BK13" s="39">
        <v>1333</v>
      </c>
      <c r="BL13" s="39">
        <v>376</v>
      </c>
      <c r="BM13" s="39">
        <v>1709</v>
      </c>
      <c r="BN13" s="39">
        <v>2436</v>
      </c>
      <c r="BO13" s="39">
        <v>1127</v>
      </c>
      <c r="BP13" s="39">
        <v>3563</v>
      </c>
      <c r="BQ13" s="116"/>
      <c r="BR13" s="116"/>
      <c r="BS13" s="116">
        <v>0</v>
      </c>
      <c r="BT13" s="95">
        <v>78.360222770856069</v>
      </c>
      <c r="BU13" s="95">
        <v>90.686578262486066</v>
      </c>
      <c r="BV13" s="95">
        <v>84.288481597377441</v>
      </c>
      <c r="BW13" s="95">
        <v>7.6534420393868068</v>
      </c>
      <c r="BX13" s="95">
        <v>2.3299045730573802</v>
      </c>
      <c r="BY13" s="95">
        <v>5.0931306809715391</v>
      </c>
      <c r="BZ13" s="95">
        <v>13.986335189757135</v>
      </c>
      <c r="CA13" s="95">
        <v>6.9835171644565621</v>
      </c>
      <c r="CB13" s="95">
        <v>10.61838772165102</v>
      </c>
      <c r="CC13" s="146">
        <v>0</v>
      </c>
      <c r="CD13" s="146">
        <v>0</v>
      </c>
      <c r="CE13" s="146">
        <v>0</v>
      </c>
    </row>
    <row r="14" spans="1:83" ht="33.75" customHeight="1">
      <c r="A14" s="4">
        <v>5</v>
      </c>
      <c r="B14" s="35" t="s">
        <v>84</v>
      </c>
      <c r="C14" s="189">
        <f>Board!AP14</f>
        <v>30</v>
      </c>
      <c r="D14" s="40">
        <f>Board!AQ14</f>
        <v>331</v>
      </c>
      <c r="E14" s="40">
        <f>Board!AR14</f>
        <v>361</v>
      </c>
      <c r="F14" s="39">
        <v>23</v>
      </c>
      <c r="G14" s="39">
        <v>101</v>
      </c>
      <c r="H14" s="39">
        <v>124</v>
      </c>
      <c r="I14" s="116"/>
      <c r="J14" s="116"/>
      <c r="K14" s="116">
        <v>0</v>
      </c>
      <c r="L14" s="39">
        <v>7</v>
      </c>
      <c r="M14" s="39">
        <v>172</v>
      </c>
      <c r="N14" s="39">
        <v>179</v>
      </c>
      <c r="O14" s="114">
        <v>0</v>
      </c>
      <c r="P14" s="106">
        <v>58</v>
      </c>
      <c r="Q14" s="39">
        <v>58</v>
      </c>
      <c r="R14" s="95">
        <v>76.666666666666671</v>
      </c>
      <c r="S14" s="95">
        <v>30.513595166163142</v>
      </c>
      <c r="T14" s="95">
        <v>34.34903047091413</v>
      </c>
      <c r="U14" s="117">
        <v>0</v>
      </c>
      <c r="V14" s="117">
        <v>0</v>
      </c>
      <c r="W14" s="117">
        <v>0</v>
      </c>
      <c r="X14" s="95">
        <v>23.333333333333336</v>
      </c>
      <c r="Y14" s="95">
        <v>51.963746223564954</v>
      </c>
      <c r="Z14" s="95">
        <v>49.584487534626042</v>
      </c>
      <c r="AA14" s="115">
        <v>0</v>
      </c>
      <c r="AB14" s="95">
        <v>17.522658610271904</v>
      </c>
      <c r="AC14" s="95">
        <v>16.066481994459835</v>
      </c>
      <c r="AD14" s="39">
        <v>2</v>
      </c>
      <c r="AE14" s="39">
        <v>10</v>
      </c>
      <c r="AF14" s="39">
        <v>12</v>
      </c>
      <c r="AG14" s="39">
        <v>1</v>
      </c>
      <c r="AH14" s="39">
        <v>9</v>
      </c>
      <c r="AI14" s="39">
        <v>10</v>
      </c>
      <c r="AJ14" s="116"/>
      <c r="AK14" s="116"/>
      <c r="AL14" s="116">
        <v>0</v>
      </c>
      <c r="AM14" s="39">
        <v>1</v>
      </c>
      <c r="AN14" s="39">
        <v>1</v>
      </c>
      <c r="AO14" s="39">
        <v>2</v>
      </c>
      <c r="AP14" s="116"/>
      <c r="AQ14" s="118"/>
      <c r="AR14" s="116">
        <v>0</v>
      </c>
      <c r="AS14" s="95">
        <v>50</v>
      </c>
      <c r="AT14" s="95">
        <v>90</v>
      </c>
      <c r="AU14" s="95">
        <v>83.333333333333343</v>
      </c>
      <c r="AV14" s="117">
        <v>0</v>
      </c>
      <c r="AW14" s="117">
        <v>0</v>
      </c>
      <c r="AX14" s="117">
        <v>0</v>
      </c>
      <c r="AY14" s="95">
        <v>50</v>
      </c>
      <c r="AZ14" s="95">
        <v>10</v>
      </c>
      <c r="BA14" s="95">
        <v>16.666666666666668</v>
      </c>
      <c r="BB14" s="117">
        <v>0</v>
      </c>
      <c r="BC14" s="117">
        <v>0</v>
      </c>
      <c r="BD14" s="117">
        <v>0</v>
      </c>
      <c r="BE14" s="39">
        <v>1</v>
      </c>
      <c r="BF14" s="39">
        <v>8</v>
      </c>
      <c r="BG14" s="39">
        <v>9</v>
      </c>
      <c r="BH14" s="39">
        <v>1</v>
      </c>
      <c r="BI14" s="39">
        <v>3</v>
      </c>
      <c r="BJ14" s="39">
        <v>4</v>
      </c>
      <c r="BK14" s="116"/>
      <c r="BL14" s="116"/>
      <c r="BM14" s="116">
        <v>0</v>
      </c>
      <c r="BN14" s="114">
        <v>0</v>
      </c>
      <c r="BO14" s="39">
        <v>5</v>
      </c>
      <c r="BP14" s="39">
        <v>5</v>
      </c>
      <c r="BQ14" s="116"/>
      <c r="BR14" s="118"/>
      <c r="BS14" s="116">
        <v>0</v>
      </c>
      <c r="BT14" s="95">
        <v>100</v>
      </c>
      <c r="BU14" s="95">
        <v>37.5</v>
      </c>
      <c r="BV14" s="95">
        <v>44.444444444444443</v>
      </c>
      <c r="BW14" s="117">
        <v>0</v>
      </c>
      <c r="BX14" s="117">
        <v>0</v>
      </c>
      <c r="BY14" s="117">
        <v>0</v>
      </c>
      <c r="BZ14" s="115">
        <v>0</v>
      </c>
      <c r="CA14" s="95">
        <v>62.5</v>
      </c>
      <c r="CB14" s="95">
        <v>55.555555555555557</v>
      </c>
      <c r="CC14" s="146">
        <v>0</v>
      </c>
      <c r="CD14" s="146">
        <v>0</v>
      </c>
      <c r="CE14" s="146">
        <v>0</v>
      </c>
    </row>
    <row r="15" spans="1:83" ht="28.5">
      <c r="A15" s="4">
        <v>6</v>
      </c>
      <c r="B15" s="5" t="s">
        <v>34</v>
      </c>
      <c r="C15" s="189">
        <f>Board!AP15</f>
        <v>390792</v>
      </c>
      <c r="D15" s="40">
        <f>Board!AQ15</f>
        <v>323397</v>
      </c>
      <c r="E15" s="40">
        <f>Board!AR15</f>
        <v>714189</v>
      </c>
      <c r="F15" s="107">
        <v>124759</v>
      </c>
      <c r="G15" s="107">
        <v>218673</v>
      </c>
      <c r="H15" s="107">
        <v>343432</v>
      </c>
      <c r="I15" s="107">
        <v>44803</v>
      </c>
      <c r="J15" s="107">
        <v>17168</v>
      </c>
      <c r="K15" s="107">
        <v>61971</v>
      </c>
      <c r="L15" s="107">
        <v>220294</v>
      </c>
      <c r="M15" s="107">
        <v>86843</v>
      </c>
      <c r="N15" s="107">
        <v>307137</v>
      </c>
      <c r="O15" s="107">
        <v>936</v>
      </c>
      <c r="P15" s="107">
        <v>713</v>
      </c>
      <c r="Q15" s="107">
        <v>1649</v>
      </c>
      <c r="R15" s="95">
        <v>31.924655571250177</v>
      </c>
      <c r="S15" s="95">
        <v>67.617510366515461</v>
      </c>
      <c r="T15" s="95">
        <v>48.086990978578498</v>
      </c>
      <c r="U15" s="95">
        <v>11.464666625724171</v>
      </c>
      <c r="V15" s="95">
        <v>5.3086454110582348</v>
      </c>
      <c r="W15" s="95">
        <v>8.6771148813549352</v>
      </c>
      <c r="X15" s="95">
        <v>56.371164199881264</v>
      </c>
      <c r="Y15" s="95">
        <v>26.853372171046733</v>
      </c>
      <c r="Z15" s="95">
        <v>43.005002877389593</v>
      </c>
      <c r="AA15" s="95">
        <v>0.23951360314438372</v>
      </c>
      <c r="AB15" s="95">
        <v>0.22047205137957374</v>
      </c>
      <c r="AC15" s="95">
        <v>0.23089126267696644</v>
      </c>
      <c r="AD15" s="39">
        <v>27669</v>
      </c>
      <c r="AE15" s="39">
        <v>28334</v>
      </c>
      <c r="AF15" s="39">
        <v>56003</v>
      </c>
      <c r="AG15" s="39">
        <v>3639</v>
      </c>
      <c r="AH15" s="39">
        <v>21345</v>
      </c>
      <c r="AI15" s="39">
        <v>24984</v>
      </c>
      <c r="AJ15" s="39">
        <v>4177</v>
      </c>
      <c r="AK15" s="39">
        <v>937</v>
      </c>
      <c r="AL15" s="39">
        <v>5114</v>
      </c>
      <c r="AM15" s="39">
        <v>19739</v>
      </c>
      <c r="AN15" s="39">
        <v>5949</v>
      </c>
      <c r="AO15" s="39">
        <v>25688</v>
      </c>
      <c r="AP15" s="39">
        <v>114</v>
      </c>
      <c r="AQ15" s="39">
        <v>103</v>
      </c>
      <c r="AR15" s="39">
        <v>217</v>
      </c>
      <c r="AS15" s="95">
        <v>13.151902851566735</v>
      </c>
      <c r="AT15" s="95">
        <v>75.333521564198492</v>
      </c>
      <c r="AU15" s="95">
        <v>44.611895791296895</v>
      </c>
      <c r="AV15" s="95">
        <v>15.09631717806932</v>
      </c>
      <c r="AW15" s="95">
        <v>3.3069810122114776</v>
      </c>
      <c r="AX15" s="95">
        <v>9.1316536614109971</v>
      </c>
      <c r="AY15" s="95">
        <v>71.339766525714694</v>
      </c>
      <c r="AZ15" s="95">
        <v>20.995976565257291</v>
      </c>
      <c r="BA15" s="95">
        <v>45.868971305108658</v>
      </c>
      <c r="BB15" s="95">
        <v>0.41201344464924644</v>
      </c>
      <c r="BC15" s="95">
        <v>0.36352085833274517</v>
      </c>
      <c r="BD15" s="95">
        <v>0.38747924218345448</v>
      </c>
      <c r="BE15" s="39">
        <v>5358</v>
      </c>
      <c r="BF15" s="39">
        <v>3560</v>
      </c>
      <c r="BG15" s="39">
        <v>8918</v>
      </c>
      <c r="BH15" s="39">
        <v>2535</v>
      </c>
      <c r="BI15" s="39">
        <v>2663</v>
      </c>
      <c r="BJ15" s="39">
        <v>5198</v>
      </c>
      <c r="BK15" s="39">
        <v>594</v>
      </c>
      <c r="BL15" s="39">
        <v>177</v>
      </c>
      <c r="BM15" s="39">
        <v>771</v>
      </c>
      <c r="BN15" s="39">
        <v>2225</v>
      </c>
      <c r="BO15" s="39">
        <v>712</v>
      </c>
      <c r="BP15" s="39">
        <v>2937</v>
      </c>
      <c r="BQ15" s="39">
        <v>4</v>
      </c>
      <c r="BR15" s="39">
        <v>8</v>
      </c>
      <c r="BS15" s="39">
        <v>12</v>
      </c>
      <c r="BT15" s="95">
        <v>47.312430011198209</v>
      </c>
      <c r="BU15" s="95">
        <v>74.803370786516851</v>
      </c>
      <c r="BV15" s="95">
        <v>58.28661134783583</v>
      </c>
      <c r="BW15" s="95">
        <v>11.08622620380739</v>
      </c>
      <c r="BX15" s="95">
        <v>4.9719101123595504</v>
      </c>
      <c r="BY15" s="95">
        <v>8.645436196456604</v>
      </c>
      <c r="BZ15" s="95">
        <v>41.526689063083239</v>
      </c>
      <c r="CA15" s="95">
        <v>20</v>
      </c>
      <c r="CB15" s="95">
        <v>32.933393137474766</v>
      </c>
      <c r="CC15" s="95">
        <v>7.465472191116089E-2</v>
      </c>
      <c r="CD15" s="95">
        <v>0.2247191011235955</v>
      </c>
      <c r="CE15" s="95">
        <v>0.13455931823278761</v>
      </c>
    </row>
    <row r="16" spans="1:83" ht="32.25" customHeight="1">
      <c r="A16" s="4">
        <v>7</v>
      </c>
      <c r="B16" s="5" t="s">
        <v>35</v>
      </c>
      <c r="C16" s="189">
        <f>Board!AP16</f>
        <v>17531</v>
      </c>
      <c r="D16" s="40">
        <f>Board!AQ16</f>
        <v>28712</v>
      </c>
      <c r="E16" s="40">
        <f>Board!AR16</f>
        <v>46243</v>
      </c>
      <c r="F16" s="116"/>
      <c r="G16" s="116"/>
      <c r="H16" s="116">
        <v>0</v>
      </c>
      <c r="I16" s="116"/>
      <c r="J16" s="116"/>
      <c r="K16" s="116">
        <v>0</v>
      </c>
      <c r="L16" s="116"/>
      <c r="M16" s="116"/>
      <c r="N16" s="116">
        <v>0</v>
      </c>
      <c r="O16" s="116"/>
      <c r="P16" s="116"/>
      <c r="Q16" s="116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  <c r="AC16" s="117">
        <v>0</v>
      </c>
      <c r="AD16" s="116">
        <v>0</v>
      </c>
      <c r="AE16" s="116">
        <v>0</v>
      </c>
      <c r="AF16" s="116">
        <v>0</v>
      </c>
      <c r="AG16" s="116"/>
      <c r="AH16" s="116"/>
      <c r="AI16" s="116">
        <v>0</v>
      </c>
      <c r="AJ16" s="116"/>
      <c r="AK16" s="116"/>
      <c r="AL16" s="116">
        <v>0</v>
      </c>
      <c r="AM16" s="116"/>
      <c r="AN16" s="116"/>
      <c r="AO16" s="116">
        <v>0</v>
      </c>
      <c r="AP16" s="116"/>
      <c r="AQ16" s="116"/>
      <c r="AR16" s="116">
        <v>0</v>
      </c>
      <c r="AS16" s="117" t="s">
        <v>91</v>
      </c>
      <c r="AT16" s="117" t="s">
        <v>91</v>
      </c>
      <c r="AU16" s="117" t="s">
        <v>91</v>
      </c>
      <c r="AV16" s="117" t="s">
        <v>91</v>
      </c>
      <c r="AW16" s="117" t="s">
        <v>91</v>
      </c>
      <c r="AX16" s="117" t="s">
        <v>91</v>
      </c>
      <c r="AY16" s="117" t="s">
        <v>91</v>
      </c>
      <c r="AZ16" s="117" t="s">
        <v>91</v>
      </c>
      <c r="BA16" s="117" t="s">
        <v>91</v>
      </c>
      <c r="BB16" s="117" t="s">
        <v>91</v>
      </c>
      <c r="BC16" s="117" t="s">
        <v>91</v>
      </c>
      <c r="BD16" s="117" t="s">
        <v>91</v>
      </c>
      <c r="BE16" s="116">
        <v>0</v>
      </c>
      <c r="BF16" s="116">
        <v>0</v>
      </c>
      <c r="BG16" s="116">
        <v>0</v>
      </c>
      <c r="BH16" s="116"/>
      <c r="BI16" s="116"/>
      <c r="BJ16" s="116">
        <v>0</v>
      </c>
      <c r="BK16" s="116"/>
      <c r="BL16" s="116"/>
      <c r="BM16" s="116">
        <v>0</v>
      </c>
      <c r="BN16" s="116"/>
      <c r="BO16" s="116"/>
      <c r="BP16" s="116">
        <v>0</v>
      </c>
      <c r="BQ16" s="116"/>
      <c r="BR16" s="116"/>
      <c r="BS16" s="116">
        <v>0</v>
      </c>
      <c r="BT16" s="117" t="s">
        <v>91</v>
      </c>
      <c r="BU16" s="117" t="s">
        <v>91</v>
      </c>
      <c r="BV16" s="117" t="s">
        <v>91</v>
      </c>
      <c r="BW16" s="117" t="s">
        <v>91</v>
      </c>
      <c r="BX16" s="117" t="s">
        <v>91</v>
      </c>
      <c r="BY16" s="117" t="s">
        <v>91</v>
      </c>
      <c r="BZ16" s="117" t="s">
        <v>91</v>
      </c>
      <c r="CA16" s="117" t="s">
        <v>91</v>
      </c>
      <c r="CB16" s="117" t="s">
        <v>91</v>
      </c>
      <c r="CC16" s="117" t="s">
        <v>91</v>
      </c>
      <c r="CD16" s="117" t="s">
        <v>91</v>
      </c>
      <c r="CE16" s="117" t="s">
        <v>91</v>
      </c>
    </row>
    <row r="17" spans="1:83" ht="32.25" customHeight="1">
      <c r="A17" s="4">
        <v>8</v>
      </c>
      <c r="B17" s="5" t="s">
        <v>36</v>
      </c>
      <c r="C17" s="189">
        <f>Board!AP17</f>
        <v>106194</v>
      </c>
      <c r="D17" s="40">
        <f>Board!AQ17</f>
        <v>99353</v>
      </c>
      <c r="E17" s="40">
        <f>Board!AR17</f>
        <v>205547</v>
      </c>
      <c r="F17" s="39">
        <v>29613</v>
      </c>
      <c r="G17" s="39">
        <v>38558</v>
      </c>
      <c r="H17" s="39">
        <v>68171</v>
      </c>
      <c r="I17" s="39">
        <v>16127</v>
      </c>
      <c r="J17" s="39">
        <v>12302</v>
      </c>
      <c r="K17" s="39">
        <v>28429</v>
      </c>
      <c r="L17" s="39">
        <v>50573</v>
      </c>
      <c r="M17" s="39">
        <v>41135</v>
      </c>
      <c r="N17" s="39">
        <v>91708</v>
      </c>
      <c r="O17" s="39">
        <v>986</v>
      </c>
      <c r="P17" s="39">
        <v>869</v>
      </c>
      <c r="Q17" s="39">
        <v>1855</v>
      </c>
      <c r="R17" s="95">
        <v>27.885756257415672</v>
      </c>
      <c r="S17" s="95">
        <v>38.809094843638341</v>
      </c>
      <c r="T17" s="95">
        <v>33.165650678433643</v>
      </c>
      <c r="U17" s="95">
        <v>15.186357044654123</v>
      </c>
      <c r="V17" s="95">
        <v>12.382112266363372</v>
      </c>
      <c r="W17" s="95">
        <v>13.830899988810346</v>
      </c>
      <c r="X17" s="95">
        <v>47.623217884249577</v>
      </c>
      <c r="Y17" s="95">
        <v>41.402876611677556</v>
      </c>
      <c r="Z17" s="95">
        <v>44.616559716269279</v>
      </c>
      <c r="AA17" s="95">
        <v>0.92848936851422859</v>
      </c>
      <c r="AB17" s="95">
        <v>0.87465904401477568</v>
      </c>
      <c r="AC17" s="95">
        <v>0.90246999469707667</v>
      </c>
      <c r="AD17" s="39">
        <v>15183</v>
      </c>
      <c r="AE17" s="39">
        <v>13451</v>
      </c>
      <c r="AF17" s="39">
        <v>28634</v>
      </c>
      <c r="AG17" s="39">
        <v>4373</v>
      </c>
      <c r="AH17" s="39">
        <v>5247</v>
      </c>
      <c r="AI17" s="39">
        <v>9620</v>
      </c>
      <c r="AJ17" s="39">
        <v>1912</v>
      </c>
      <c r="AK17" s="39">
        <v>1351</v>
      </c>
      <c r="AL17" s="39">
        <v>3263</v>
      </c>
      <c r="AM17" s="39">
        <v>7612</v>
      </c>
      <c r="AN17" s="39">
        <v>5858</v>
      </c>
      <c r="AO17" s="39">
        <v>13470</v>
      </c>
      <c r="AP17" s="39">
        <v>185</v>
      </c>
      <c r="AQ17" s="39">
        <v>123</v>
      </c>
      <c r="AR17" s="39">
        <v>308</v>
      </c>
      <c r="AS17" s="95">
        <v>28.801949548837513</v>
      </c>
      <c r="AT17" s="95">
        <v>39.008252174559516</v>
      </c>
      <c r="AU17" s="95">
        <v>33.596423831808345</v>
      </c>
      <c r="AV17" s="95">
        <v>12.593031680168609</v>
      </c>
      <c r="AW17" s="95">
        <v>10.043862909820831</v>
      </c>
      <c r="AX17" s="95">
        <v>11.395543759167424</v>
      </c>
      <c r="AY17" s="95">
        <v>50.135019429625231</v>
      </c>
      <c r="AZ17" s="95">
        <v>43.550665378038808</v>
      </c>
      <c r="BA17" s="95">
        <v>47.041978068031014</v>
      </c>
      <c r="BB17" s="95">
        <v>1.2184680234472764</v>
      </c>
      <c r="BC17" s="95">
        <v>0.91443015389190396</v>
      </c>
      <c r="BD17" s="95">
        <v>1.0756443388978139</v>
      </c>
      <c r="BE17" s="39">
        <v>25828</v>
      </c>
      <c r="BF17" s="39">
        <v>24576</v>
      </c>
      <c r="BG17" s="39">
        <v>50404</v>
      </c>
      <c r="BH17" s="39">
        <v>8813</v>
      </c>
      <c r="BI17" s="39">
        <v>11244</v>
      </c>
      <c r="BJ17" s="39">
        <v>20057</v>
      </c>
      <c r="BK17" s="39">
        <v>2657</v>
      </c>
      <c r="BL17" s="39">
        <v>1807</v>
      </c>
      <c r="BM17" s="39">
        <v>4464</v>
      </c>
      <c r="BN17" s="39">
        <v>11206</v>
      </c>
      <c r="BO17" s="39">
        <v>9131</v>
      </c>
      <c r="BP17" s="39">
        <v>20337</v>
      </c>
      <c r="BQ17" s="39">
        <v>220</v>
      </c>
      <c r="BR17" s="39">
        <v>142</v>
      </c>
      <c r="BS17" s="39">
        <v>362</v>
      </c>
      <c r="BT17" s="95">
        <v>34.121883227505037</v>
      </c>
      <c r="BU17" s="95">
        <v>45.751953125</v>
      </c>
      <c r="BV17" s="95">
        <v>39.792476787556545</v>
      </c>
      <c r="BW17" s="95">
        <v>10.287285116927366</v>
      </c>
      <c r="BX17" s="112">
        <v>7.352701822916667</v>
      </c>
      <c r="BY17" s="95">
        <v>8.8564399650821368</v>
      </c>
      <c r="BZ17" s="95">
        <v>43.387021836766301</v>
      </c>
      <c r="CA17" s="95">
        <v>37.154134114583336</v>
      </c>
      <c r="CB17" s="95">
        <v>40.3479882549004</v>
      </c>
      <c r="CC17" s="95">
        <v>0.85178875638841578</v>
      </c>
      <c r="CD17" s="95">
        <v>0.57779947916666674</v>
      </c>
      <c r="CE17" s="95">
        <v>0.71819696849456394</v>
      </c>
    </row>
    <row r="18" spans="1:83" ht="32.25" customHeight="1">
      <c r="A18" s="4">
        <v>9</v>
      </c>
      <c r="B18" s="35" t="s">
        <v>67</v>
      </c>
      <c r="C18" s="189">
        <f>Board!AP18</f>
        <v>46</v>
      </c>
      <c r="D18" s="40">
        <f>Board!AQ18</f>
        <v>68</v>
      </c>
      <c r="E18" s="40">
        <f>Board!AR18</f>
        <v>114</v>
      </c>
      <c r="F18" s="39">
        <v>46</v>
      </c>
      <c r="G18" s="39">
        <v>68</v>
      </c>
      <c r="H18" s="39">
        <v>114</v>
      </c>
      <c r="I18" s="116"/>
      <c r="J18" s="116"/>
      <c r="K18" s="116"/>
      <c r="L18" s="116"/>
      <c r="M18" s="116"/>
      <c r="N18" s="116"/>
      <c r="O18" s="116"/>
      <c r="P18" s="116"/>
      <c r="Q18" s="116"/>
      <c r="R18" s="95">
        <v>100</v>
      </c>
      <c r="S18" s="95">
        <v>99.999999999999986</v>
      </c>
      <c r="T18" s="95">
        <v>100.00000000000001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  <c r="AC18" s="117">
        <v>0</v>
      </c>
      <c r="AD18" s="39">
        <v>2</v>
      </c>
      <c r="AE18" s="39">
        <v>1</v>
      </c>
      <c r="AF18" s="39">
        <v>3</v>
      </c>
      <c r="AG18" s="39">
        <v>2</v>
      </c>
      <c r="AH18" s="39">
        <v>1</v>
      </c>
      <c r="AI18" s="39">
        <v>3</v>
      </c>
      <c r="AJ18" s="116"/>
      <c r="AK18" s="116"/>
      <c r="AL18" s="116"/>
      <c r="AM18" s="116"/>
      <c r="AN18" s="116"/>
      <c r="AO18" s="116"/>
      <c r="AP18" s="116"/>
      <c r="AQ18" s="116"/>
      <c r="AR18" s="116"/>
      <c r="AS18" s="95">
        <v>100</v>
      </c>
      <c r="AT18" s="95">
        <v>100</v>
      </c>
      <c r="AU18" s="95">
        <v>100</v>
      </c>
      <c r="AV18" s="117">
        <v>0</v>
      </c>
      <c r="AW18" s="117">
        <v>0</v>
      </c>
      <c r="AX18" s="117">
        <v>0</v>
      </c>
      <c r="AY18" s="117">
        <v>0</v>
      </c>
      <c r="AZ18" s="117">
        <v>0</v>
      </c>
      <c r="BA18" s="117">
        <v>0</v>
      </c>
      <c r="BB18" s="117">
        <v>0</v>
      </c>
      <c r="BC18" s="117">
        <v>0</v>
      </c>
      <c r="BD18" s="117">
        <v>0</v>
      </c>
      <c r="BE18" s="39">
        <v>0</v>
      </c>
      <c r="BF18" s="39">
        <v>1</v>
      </c>
      <c r="BG18" s="39">
        <v>1</v>
      </c>
      <c r="BH18" s="114">
        <v>0</v>
      </c>
      <c r="BI18" s="39">
        <v>1</v>
      </c>
      <c r="BJ18" s="39">
        <v>1</v>
      </c>
      <c r="BK18" s="116"/>
      <c r="BL18" s="116"/>
      <c r="BM18" s="116"/>
      <c r="BN18" s="116"/>
      <c r="BO18" s="116"/>
      <c r="BP18" s="116"/>
      <c r="BQ18" s="116"/>
      <c r="BR18" s="116"/>
      <c r="BS18" s="116">
        <v>0</v>
      </c>
      <c r="BT18" s="115">
        <v>0</v>
      </c>
      <c r="BU18" s="95">
        <v>100</v>
      </c>
      <c r="BV18" s="95">
        <v>100</v>
      </c>
      <c r="BW18" s="117" t="s">
        <v>91</v>
      </c>
      <c r="BX18" s="117">
        <v>0</v>
      </c>
      <c r="BY18" s="117">
        <v>0</v>
      </c>
      <c r="BZ18" s="117" t="s">
        <v>91</v>
      </c>
      <c r="CA18" s="117">
        <v>0</v>
      </c>
      <c r="CB18" s="117">
        <v>0</v>
      </c>
      <c r="CC18" s="117" t="s">
        <v>91</v>
      </c>
      <c r="CD18" s="117">
        <v>0</v>
      </c>
      <c r="CE18" s="117">
        <v>0</v>
      </c>
    </row>
    <row r="19" spans="1:83" ht="31.5" customHeight="1">
      <c r="A19" s="4">
        <v>10</v>
      </c>
      <c r="B19" s="5" t="s">
        <v>37</v>
      </c>
      <c r="C19" s="189">
        <f>Board!AP19</f>
        <v>246</v>
      </c>
      <c r="D19" s="40">
        <f>Board!AQ19</f>
        <v>192</v>
      </c>
      <c r="E19" s="40">
        <f>Board!AR19</f>
        <v>438</v>
      </c>
      <c r="F19" s="39">
        <v>246</v>
      </c>
      <c r="G19" s="39">
        <v>192</v>
      </c>
      <c r="H19" s="39">
        <v>438</v>
      </c>
      <c r="I19" s="116"/>
      <c r="J19" s="116"/>
      <c r="K19" s="116">
        <v>0</v>
      </c>
      <c r="L19" s="116"/>
      <c r="M19" s="116"/>
      <c r="N19" s="116">
        <v>0</v>
      </c>
      <c r="O19" s="116"/>
      <c r="P19" s="116"/>
      <c r="Q19" s="116">
        <v>0</v>
      </c>
      <c r="R19" s="95">
        <v>100</v>
      </c>
      <c r="S19" s="95">
        <v>100</v>
      </c>
      <c r="T19" s="95">
        <v>100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  <c r="AC19" s="117">
        <v>0</v>
      </c>
      <c r="AD19" s="39">
        <v>15</v>
      </c>
      <c r="AE19" s="39">
        <v>15</v>
      </c>
      <c r="AF19" s="39">
        <v>30</v>
      </c>
      <c r="AG19" s="39">
        <v>15</v>
      </c>
      <c r="AH19" s="39">
        <v>15</v>
      </c>
      <c r="AI19" s="39">
        <v>30</v>
      </c>
      <c r="AJ19" s="116"/>
      <c r="AK19" s="116"/>
      <c r="AL19" s="116">
        <v>0</v>
      </c>
      <c r="AM19" s="116"/>
      <c r="AN19" s="116"/>
      <c r="AO19" s="116">
        <v>0</v>
      </c>
      <c r="AP19" s="116"/>
      <c r="AQ19" s="116"/>
      <c r="AR19" s="116">
        <v>0</v>
      </c>
      <c r="AS19" s="95">
        <v>100</v>
      </c>
      <c r="AT19" s="95">
        <v>100</v>
      </c>
      <c r="AU19" s="95">
        <v>100</v>
      </c>
      <c r="AV19" s="117">
        <v>0</v>
      </c>
      <c r="AW19" s="117">
        <v>0</v>
      </c>
      <c r="AX19" s="117">
        <v>0</v>
      </c>
      <c r="AY19" s="117">
        <v>0</v>
      </c>
      <c r="AZ19" s="117">
        <v>0</v>
      </c>
      <c r="BA19" s="117">
        <v>0</v>
      </c>
      <c r="BB19" s="117">
        <v>0</v>
      </c>
      <c r="BC19" s="117">
        <v>0</v>
      </c>
      <c r="BD19" s="117">
        <v>0</v>
      </c>
      <c r="BE19" s="39">
        <v>115</v>
      </c>
      <c r="BF19" s="39">
        <v>96</v>
      </c>
      <c r="BG19" s="39">
        <v>211</v>
      </c>
      <c r="BH19" s="39">
        <v>115</v>
      </c>
      <c r="BI19" s="39">
        <v>96</v>
      </c>
      <c r="BJ19" s="39">
        <v>211</v>
      </c>
      <c r="BK19" s="116"/>
      <c r="BL19" s="116"/>
      <c r="BM19" s="116">
        <v>0</v>
      </c>
      <c r="BN19" s="116"/>
      <c r="BO19" s="116"/>
      <c r="BP19" s="116">
        <v>0</v>
      </c>
      <c r="BQ19" s="116"/>
      <c r="BR19" s="116"/>
      <c r="BS19" s="116">
        <v>0</v>
      </c>
      <c r="BT19" s="95">
        <v>100.00000000000001</v>
      </c>
      <c r="BU19" s="95">
        <v>100</v>
      </c>
      <c r="BV19" s="95">
        <v>100</v>
      </c>
      <c r="BW19" s="117">
        <v>0</v>
      </c>
      <c r="BX19" s="117">
        <v>0</v>
      </c>
      <c r="BY19" s="117">
        <v>0</v>
      </c>
      <c r="BZ19" s="117">
        <v>0</v>
      </c>
      <c r="CA19" s="117">
        <v>0</v>
      </c>
      <c r="CB19" s="117">
        <v>0</v>
      </c>
      <c r="CC19" s="117">
        <v>0</v>
      </c>
      <c r="CD19" s="117">
        <v>0</v>
      </c>
      <c r="CE19" s="117">
        <v>0</v>
      </c>
    </row>
    <row r="20" spans="1:83" ht="28.5" customHeight="1">
      <c r="A20" s="4">
        <v>11</v>
      </c>
      <c r="B20" s="5" t="s">
        <v>38</v>
      </c>
      <c r="C20" s="189">
        <f>Board!AP20</f>
        <v>5537</v>
      </c>
      <c r="D20" s="40">
        <f>Board!AQ20</f>
        <v>5647</v>
      </c>
      <c r="E20" s="40">
        <f>Board!AR20</f>
        <v>11184</v>
      </c>
      <c r="F20" s="39">
        <v>599</v>
      </c>
      <c r="G20" s="39">
        <v>1531</v>
      </c>
      <c r="H20" s="39">
        <v>2130</v>
      </c>
      <c r="I20" s="39">
        <v>1653</v>
      </c>
      <c r="J20" s="39">
        <v>1754</v>
      </c>
      <c r="K20" s="39">
        <v>3407</v>
      </c>
      <c r="L20" s="39">
        <v>1290</v>
      </c>
      <c r="M20" s="39">
        <v>1377</v>
      </c>
      <c r="N20" s="39">
        <v>2667</v>
      </c>
      <c r="O20" s="39">
        <v>1492</v>
      </c>
      <c r="P20" s="39">
        <v>637</v>
      </c>
      <c r="Q20" s="39">
        <v>2129</v>
      </c>
      <c r="R20" s="95">
        <v>10.818132562759617</v>
      </c>
      <c r="S20" s="95">
        <v>27.11174074729945</v>
      </c>
      <c r="T20" s="95">
        <v>19.045064377682404</v>
      </c>
      <c r="U20" s="95">
        <v>29.853711396062852</v>
      </c>
      <c r="V20" s="95">
        <v>31.060740216043918</v>
      </c>
      <c r="W20" s="95">
        <v>30.463161659513592</v>
      </c>
      <c r="X20" s="95">
        <v>23.297814701101682</v>
      </c>
      <c r="Y20" s="95">
        <v>24.384629006552153</v>
      </c>
      <c r="Z20" s="95">
        <v>23.846566523605148</v>
      </c>
      <c r="AA20" s="95">
        <v>26.945999638793573</v>
      </c>
      <c r="AB20" s="95">
        <v>11.280325836727465</v>
      </c>
      <c r="AC20" s="95">
        <v>19.036123032904147</v>
      </c>
      <c r="AD20" s="39">
        <v>83</v>
      </c>
      <c r="AE20" s="39">
        <v>104</v>
      </c>
      <c r="AF20" s="39">
        <v>187</v>
      </c>
      <c r="AG20" s="39">
        <v>8</v>
      </c>
      <c r="AH20" s="39">
        <v>27</v>
      </c>
      <c r="AI20" s="39">
        <v>35</v>
      </c>
      <c r="AJ20" s="39">
        <v>27</v>
      </c>
      <c r="AK20" s="39">
        <v>33</v>
      </c>
      <c r="AL20" s="39">
        <v>60</v>
      </c>
      <c r="AM20" s="39">
        <v>15</v>
      </c>
      <c r="AN20" s="39">
        <v>22</v>
      </c>
      <c r="AO20" s="39">
        <v>37</v>
      </c>
      <c r="AP20" s="39">
        <v>20</v>
      </c>
      <c r="AQ20" s="114">
        <v>0</v>
      </c>
      <c r="AR20" s="39">
        <v>20</v>
      </c>
      <c r="AS20" s="95">
        <v>9.6385542168674707</v>
      </c>
      <c r="AT20" s="95">
        <v>25.96153846153846</v>
      </c>
      <c r="AU20" s="95">
        <v>18.71657754010695</v>
      </c>
      <c r="AV20" s="95">
        <v>32.53012048192771</v>
      </c>
      <c r="AW20" s="95">
        <v>31.73076923076923</v>
      </c>
      <c r="AX20" s="95">
        <v>32.085561497326204</v>
      </c>
      <c r="AY20" s="95">
        <v>18.072289156626507</v>
      </c>
      <c r="AZ20" s="95">
        <v>21.153846153846153</v>
      </c>
      <c r="BA20" s="95">
        <v>19.786096256684491</v>
      </c>
      <c r="BB20" s="95">
        <v>24.096385542168676</v>
      </c>
      <c r="BC20" s="115">
        <v>0</v>
      </c>
      <c r="BD20" s="95">
        <v>10.695187165775401</v>
      </c>
      <c r="BE20" s="39">
        <v>535</v>
      </c>
      <c r="BF20" s="39">
        <v>564</v>
      </c>
      <c r="BG20" s="39">
        <v>1099</v>
      </c>
      <c r="BH20" s="39">
        <v>82</v>
      </c>
      <c r="BI20" s="39">
        <v>182</v>
      </c>
      <c r="BJ20" s="39">
        <v>264</v>
      </c>
      <c r="BK20" s="39">
        <v>139</v>
      </c>
      <c r="BL20" s="39">
        <v>166</v>
      </c>
      <c r="BM20" s="39">
        <v>305</v>
      </c>
      <c r="BN20" s="39">
        <v>68</v>
      </c>
      <c r="BO20" s="39">
        <v>67</v>
      </c>
      <c r="BP20" s="39">
        <v>135</v>
      </c>
      <c r="BQ20" s="39">
        <v>201</v>
      </c>
      <c r="BR20" s="39">
        <v>103</v>
      </c>
      <c r="BS20" s="39">
        <v>304</v>
      </c>
      <c r="BT20" s="95">
        <v>15.327102803738319</v>
      </c>
      <c r="BU20" s="95">
        <v>32.269503546099294</v>
      </c>
      <c r="BV20" s="95">
        <v>24.021838034576888</v>
      </c>
      <c r="BW20" s="95">
        <v>25.981308411214954</v>
      </c>
      <c r="BX20" s="95">
        <v>29.432624113475178</v>
      </c>
      <c r="BY20" s="95">
        <v>27.752502274795269</v>
      </c>
      <c r="BZ20" s="95">
        <v>12.710280373831777</v>
      </c>
      <c r="CA20" s="95">
        <v>11.879432624113475</v>
      </c>
      <c r="CB20" s="95">
        <v>12.283894449499545</v>
      </c>
      <c r="CC20" s="95">
        <v>37.570093457943926</v>
      </c>
      <c r="CD20" s="95">
        <v>18.26241134751773</v>
      </c>
      <c r="CE20" s="95">
        <v>27.661510464058235</v>
      </c>
    </row>
    <row r="21" spans="1:83" ht="28.5">
      <c r="A21" s="4">
        <v>12</v>
      </c>
      <c r="B21" s="5" t="s">
        <v>76</v>
      </c>
      <c r="C21" s="189">
        <f>Board!AP21</f>
        <v>275411</v>
      </c>
      <c r="D21" s="40">
        <f>Board!AQ21</f>
        <v>200939</v>
      </c>
      <c r="E21" s="40">
        <f>Board!AR21</f>
        <v>476350</v>
      </c>
      <c r="F21" s="116"/>
      <c r="G21" s="116"/>
      <c r="H21" s="116">
        <v>0</v>
      </c>
      <c r="I21" s="39">
        <v>199944</v>
      </c>
      <c r="J21" s="39">
        <v>161706</v>
      </c>
      <c r="K21" s="39">
        <v>361650</v>
      </c>
      <c r="L21" s="39">
        <v>70863</v>
      </c>
      <c r="M21" s="39">
        <v>37635</v>
      </c>
      <c r="N21" s="39">
        <v>108498</v>
      </c>
      <c r="O21" s="116"/>
      <c r="P21" s="116"/>
      <c r="Q21" s="116">
        <v>0</v>
      </c>
      <c r="R21" s="117">
        <v>0</v>
      </c>
      <c r="S21" s="117">
        <v>0</v>
      </c>
      <c r="T21" s="117">
        <v>0</v>
      </c>
      <c r="U21" s="95">
        <v>72.598407471016046</v>
      </c>
      <c r="V21" s="95">
        <v>80.475169081163926</v>
      </c>
      <c r="W21" s="95">
        <v>75.921066442741676</v>
      </c>
      <c r="X21" s="95">
        <v>25.729909117645988</v>
      </c>
      <c r="Y21" s="95">
        <v>18.729564693762782</v>
      </c>
      <c r="Z21" s="95">
        <v>22.776949721843181</v>
      </c>
      <c r="AA21" s="117">
        <v>0</v>
      </c>
      <c r="AB21" s="117">
        <v>0</v>
      </c>
      <c r="AC21" s="117">
        <v>0</v>
      </c>
      <c r="AD21" s="39">
        <v>21075</v>
      </c>
      <c r="AE21" s="39">
        <v>16177</v>
      </c>
      <c r="AF21" s="39">
        <v>37252</v>
      </c>
      <c r="AG21" s="116"/>
      <c r="AH21" s="116"/>
      <c r="AI21" s="116">
        <v>0</v>
      </c>
      <c r="AJ21" s="39">
        <v>16548</v>
      </c>
      <c r="AK21" s="39">
        <v>13767</v>
      </c>
      <c r="AL21" s="39">
        <v>30315</v>
      </c>
      <c r="AM21" s="39">
        <v>3991</v>
      </c>
      <c r="AN21" s="39">
        <v>2186</v>
      </c>
      <c r="AO21" s="39">
        <v>6177</v>
      </c>
      <c r="AP21" s="116"/>
      <c r="AQ21" s="116"/>
      <c r="AR21" s="116">
        <v>0</v>
      </c>
      <c r="AS21" s="117">
        <v>0</v>
      </c>
      <c r="AT21" s="117">
        <v>0</v>
      </c>
      <c r="AU21" s="117">
        <v>0</v>
      </c>
      <c r="AV21" s="95">
        <v>78.519572953736656</v>
      </c>
      <c r="AW21" s="95">
        <v>85.102305742721143</v>
      </c>
      <c r="AX21" s="95">
        <v>81.37818103725975</v>
      </c>
      <c r="AY21" s="95">
        <v>18.937129300118624</v>
      </c>
      <c r="AZ21" s="95">
        <v>13.513012301415589</v>
      </c>
      <c r="BA21" s="95">
        <v>16.58166004509825</v>
      </c>
      <c r="BB21" s="117">
        <v>0</v>
      </c>
      <c r="BC21" s="117">
        <v>0</v>
      </c>
      <c r="BD21" s="117">
        <v>0</v>
      </c>
      <c r="BE21" s="39">
        <v>32011</v>
      </c>
      <c r="BF21" s="39">
        <v>62719</v>
      </c>
      <c r="BG21" s="39">
        <v>94730</v>
      </c>
      <c r="BH21" s="116"/>
      <c r="BI21" s="116"/>
      <c r="BJ21" s="116">
        <v>0</v>
      </c>
      <c r="BK21" s="39">
        <v>27286</v>
      </c>
      <c r="BL21" s="39">
        <v>59253</v>
      </c>
      <c r="BM21" s="39">
        <v>86539</v>
      </c>
      <c r="BN21" s="39">
        <v>4495</v>
      </c>
      <c r="BO21" s="39">
        <v>3386</v>
      </c>
      <c r="BP21" s="39">
        <v>7881</v>
      </c>
      <c r="BQ21" s="116"/>
      <c r="BR21" s="116"/>
      <c r="BS21" s="116">
        <v>0</v>
      </c>
      <c r="BT21" s="117">
        <v>0</v>
      </c>
      <c r="BU21" s="117">
        <v>0</v>
      </c>
      <c r="BV21" s="117">
        <v>0</v>
      </c>
      <c r="BW21" s="95">
        <v>85.239448939427064</v>
      </c>
      <c r="BX21" s="95">
        <v>94.473763931185118</v>
      </c>
      <c r="BY21" s="95">
        <v>91.353319961997258</v>
      </c>
      <c r="BZ21" s="95">
        <v>14.042048045984192</v>
      </c>
      <c r="CA21" s="95">
        <v>5.3986830147164335</v>
      </c>
      <c r="CB21" s="95">
        <v>8.3194341813575434</v>
      </c>
      <c r="CC21" s="117">
        <v>0</v>
      </c>
      <c r="CD21" s="117">
        <v>0</v>
      </c>
      <c r="CE21" s="117">
        <v>0</v>
      </c>
    </row>
    <row r="22" spans="1:83" ht="30" customHeight="1">
      <c r="A22" s="4">
        <v>13</v>
      </c>
      <c r="B22" s="5" t="s">
        <v>39</v>
      </c>
      <c r="C22" s="189">
        <f>Board!AP22</f>
        <v>133647</v>
      </c>
      <c r="D22" s="40">
        <f>Board!AQ22</f>
        <v>108725</v>
      </c>
      <c r="E22" s="40">
        <f>Board!AR22</f>
        <v>242372</v>
      </c>
      <c r="F22" s="39">
        <v>47817</v>
      </c>
      <c r="G22" s="39">
        <v>57107</v>
      </c>
      <c r="H22" s="39">
        <v>104924</v>
      </c>
      <c r="I22" s="39">
        <v>17097</v>
      </c>
      <c r="J22" s="39">
        <v>19070</v>
      </c>
      <c r="K22" s="39">
        <v>36167</v>
      </c>
      <c r="L22" s="39">
        <v>37444</v>
      </c>
      <c r="M22" s="39">
        <v>18162</v>
      </c>
      <c r="N22" s="39">
        <v>55606</v>
      </c>
      <c r="O22" s="116"/>
      <c r="P22" s="116"/>
      <c r="Q22" s="116">
        <v>0</v>
      </c>
      <c r="R22" s="95">
        <v>35.778580888459899</v>
      </c>
      <c r="S22" s="95">
        <v>52.52425845021844</v>
      </c>
      <c r="T22" s="95">
        <v>43.290479098245676</v>
      </c>
      <c r="U22" s="95">
        <v>12.792655278457429</v>
      </c>
      <c r="V22" s="95">
        <v>17.539664290641525</v>
      </c>
      <c r="W22" s="95">
        <v>14.922103213242455</v>
      </c>
      <c r="X22" s="95">
        <v>28.017089796254311</v>
      </c>
      <c r="Y22" s="95">
        <v>16.704529776960221</v>
      </c>
      <c r="Z22" s="95">
        <v>22.942419091314179</v>
      </c>
      <c r="AA22" s="117">
        <v>0</v>
      </c>
      <c r="AB22" s="117">
        <v>0</v>
      </c>
      <c r="AC22" s="117">
        <v>0</v>
      </c>
      <c r="AD22" s="39">
        <v>22546</v>
      </c>
      <c r="AE22" s="39">
        <v>20383</v>
      </c>
      <c r="AF22" s="39">
        <v>42929</v>
      </c>
      <c r="AG22" s="39">
        <v>10283</v>
      </c>
      <c r="AH22" s="39">
        <v>12415</v>
      </c>
      <c r="AI22" s="39">
        <v>22698</v>
      </c>
      <c r="AJ22" s="39">
        <v>2360</v>
      </c>
      <c r="AK22" s="39">
        <v>2335</v>
      </c>
      <c r="AL22" s="39">
        <v>4695</v>
      </c>
      <c r="AM22" s="39">
        <v>4103</v>
      </c>
      <c r="AN22" s="39">
        <v>1941</v>
      </c>
      <c r="AO22" s="39">
        <v>6044</v>
      </c>
      <c r="AP22" s="116"/>
      <c r="AQ22" s="116"/>
      <c r="AR22" s="116">
        <v>0</v>
      </c>
      <c r="AS22" s="95">
        <v>45.608977202164461</v>
      </c>
      <c r="AT22" s="95">
        <v>60.908600304175046</v>
      </c>
      <c r="AU22" s="95">
        <v>52.873349018146236</v>
      </c>
      <c r="AV22" s="95">
        <v>10.467488689789763</v>
      </c>
      <c r="AW22" s="95">
        <v>11.455624785360349</v>
      </c>
      <c r="AX22" s="95">
        <v>10.936662861934822</v>
      </c>
      <c r="AY22" s="95">
        <v>18.198350039918388</v>
      </c>
      <c r="AZ22" s="95">
        <v>9.5226414168669962</v>
      </c>
      <c r="BA22" s="95">
        <v>14.079060774767639</v>
      </c>
      <c r="BB22" s="117">
        <v>0</v>
      </c>
      <c r="BC22" s="117">
        <v>0</v>
      </c>
      <c r="BD22" s="117">
        <v>0</v>
      </c>
      <c r="BE22" s="39">
        <v>35</v>
      </c>
      <c r="BF22" s="39">
        <v>29</v>
      </c>
      <c r="BG22" s="39">
        <v>64</v>
      </c>
      <c r="BH22" s="39">
        <v>13</v>
      </c>
      <c r="BI22" s="39">
        <v>14</v>
      </c>
      <c r="BJ22" s="39">
        <v>27</v>
      </c>
      <c r="BK22" s="39">
        <v>2</v>
      </c>
      <c r="BL22" s="39">
        <v>4</v>
      </c>
      <c r="BM22" s="39">
        <v>6</v>
      </c>
      <c r="BN22" s="39">
        <v>8</v>
      </c>
      <c r="BO22" s="39">
        <v>8</v>
      </c>
      <c r="BP22" s="39">
        <v>16</v>
      </c>
      <c r="BQ22" s="116"/>
      <c r="BR22" s="116"/>
      <c r="BS22" s="116">
        <v>0</v>
      </c>
      <c r="BT22" s="95">
        <v>37.142857142857146</v>
      </c>
      <c r="BU22" s="95">
        <v>48.275862068965523</v>
      </c>
      <c r="BV22" s="95">
        <v>42.1875</v>
      </c>
      <c r="BW22" s="95">
        <v>5.7142857142857144</v>
      </c>
      <c r="BX22" s="95">
        <v>13.793103448275863</v>
      </c>
      <c r="BY22" s="95">
        <v>9.375</v>
      </c>
      <c r="BZ22" s="95">
        <v>22.857142857142858</v>
      </c>
      <c r="CA22" s="95">
        <v>27.586206896551726</v>
      </c>
      <c r="CB22" s="95">
        <v>25</v>
      </c>
      <c r="CC22" s="117">
        <v>0</v>
      </c>
      <c r="CD22" s="117">
        <v>0</v>
      </c>
      <c r="CE22" s="117">
        <v>0</v>
      </c>
    </row>
    <row r="23" spans="1:83" ht="27" customHeight="1">
      <c r="A23" s="4">
        <v>14</v>
      </c>
      <c r="B23" s="5" t="s">
        <v>68</v>
      </c>
      <c r="C23" s="189">
        <f>Board!AP23</f>
        <v>44701</v>
      </c>
      <c r="D23" s="40">
        <f>Board!AQ23</f>
        <v>42919</v>
      </c>
      <c r="E23" s="40">
        <f>Board!AR23</f>
        <v>87620</v>
      </c>
      <c r="F23" s="39">
        <v>15328</v>
      </c>
      <c r="G23" s="39">
        <v>19865</v>
      </c>
      <c r="H23" s="39">
        <v>35193</v>
      </c>
      <c r="I23" s="39">
        <v>6590</v>
      </c>
      <c r="J23" s="39">
        <v>4856</v>
      </c>
      <c r="K23" s="39">
        <v>11446</v>
      </c>
      <c r="L23" s="39">
        <v>13334</v>
      </c>
      <c r="M23" s="39">
        <v>10134</v>
      </c>
      <c r="N23" s="39">
        <v>23468</v>
      </c>
      <c r="O23" s="39">
        <v>337</v>
      </c>
      <c r="P23" s="39">
        <v>93</v>
      </c>
      <c r="Q23" s="39">
        <v>430</v>
      </c>
      <c r="R23" s="95">
        <v>34.290060625041946</v>
      </c>
      <c r="S23" s="95">
        <v>46.284862182250286</v>
      </c>
      <c r="T23" s="95">
        <v>40.165487331659435</v>
      </c>
      <c r="U23" s="95">
        <v>14.742399498892642</v>
      </c>
      <c r="V23" s="95">
        <v>11.314336307928889</v>
      </c>
      <c r="W23" s="95">
        <v>13.063227573613329</v>
      </c>
      <c r="X23" s="95">
        <v>29.829310306257131</v>
      </c>
      <c r="Y23" s="95">
        <v>23.611920128614365</v>
      </c>
      <c r="Z23" s="95">
        <v>26.783839306094496</v>
      </c>
      <c r="AA23" s="95">
        <v>0.75389812308449478</v>
      </c>
      <c r="AB23" s="95">
        <v>0.2166872480719495</v>
      </c>
      <c r="AC23" s="95">
        <v>0.49075553526592097</v>
      </c>
      <c r="AD23" s="39">
        <v>10380</v>
      </c>
      <c r="AE23" s="39">
        <v>10283</v>
      </c>
      <c r="AF23" s="39">
        <v>20663</v>
      </c>
      <c r="AG23" s="39">
        <v>4326</v>
      </c>
      <c r="AH23" s="39">
        <v>5525</v>
      </c>
      <c r="AI23" s="39">
        <v>9851</v>
      </c>
      <c r="AJ23" s="39">
        <v>1481</v>
      </c>
      <c r="AK23" s="39">
        <v>1136</v>
      </c>
      <c r="AL23" s="39">
        <v>2617</v>
      </c>
      <c r="AM23" s="39">
        <v>2442</v>
      </c>
      <c r="AN23" s="39">
        <v>1785</v>
      </c>
      <c r="AO23" s="39">
        <v>4227</v>
      </c>
      <c r="AP23" s="39">
        <v>73</v>
      </c>
      <c r="AQ23" s="39">
        <v>26</v>
      </c>
      <c r="AR23" s="39">
        <v>99</v>
      </c>
      <c r="AS23" s="95">
        <v>41.676300578034684</v>
      </c>
      <c r="AT23" s="95">
        <v>53.72945638432364</v>
      </c>
      <c r="AU23" s="95">
        <v>47.67458742680153</v>
      </c>
      <c r="AV23" s="95">
        <v>14.267822736030828</v>
      </c>
      <c r="AW23" s="95">
        <v>11.047359719926092</v>
      </c>
      <c r="AX23" s="95">
        <v>12.665150268596042</v>
      </c>
      <c r="AY23" s="95">
        <v>23.526011560693643</v>
      </c>
      <c r="AZ23" s="95">
        <v>17.358747447243022</v>
      </c>
      <c r="BA23" s="95">
        <v>20.456855248511832</v>
      </c>
      <c r="BB23" s="95">
        <v>0.70327552986512532</v>
      </c>
      <c r="BC23" s="95">
        <v>0.25284450063211128</v>
      </c>
      <c r="BD23" s="95">
        <v>0.47911726274016359</v>
      </c>
      <c r="BE23" s="39">
        <v>2548</v>
      </c>
      <c r="BF23" s="39">
        <v>2588</v>
      </c>
      <c r="BG23" s="39">
        <v>5136</v>
      </c>
      <c r="BH23" s="39">
        <v>1160</v>
      </c>
      <c r="BI23" s="39">
        <v>1397</v>
      </c>
      <c r="BJ23" s="39">
        <v>2557</v>
      </c>
      <c r="BK23" s="39">
        <v>303</v>
      </c>
      <c r="BL23" s="39">
        <v>250</v>
      </c>
      <c r="BM23" s="39">
        <v>553</v>
      </c>
      <c r="BN23" s="39">
        <v>628</v>
      </c>
      <c r="BO23" s="39">
        <v>529</v>
      </c>
      <c r="BP23" s="39">
        <v>1157</v>
      </c>
      <c r="BQ23" s="39">
        <v>19</v>
      </c>
      <c r="BR23" s="39">
        <v>7</v>
      </c>
      <c r="BS23" s="39">
        <v>26</v>
      </c>
      <c r="BT23" s="95">
        <v>45.525902668759812</v>
      </c>
      <c r="BU23" s="95">
        <v>53.979907264296756</v>
      </c>
      <c r="BV23" s="95">
        <v>49.785825545171342</v>
      </c>
      <c r="BW23" s="95">
        <v>11.891679748822606</v>
      </c>
      <c r="BX23" s="95"/>
      <c r="BY23" s="95">
        <v>10.767133956386292</v>
      </c>
      <c r="BZ23" s="95">
        <v>24.646781789638933</v>
      </c>
      <c r="CA23" s="95">
        <v>20.440494590417313</v>
      </c>
      <c r="CB23" s="95">
        <v>22.527258566978194</v>
      </c>
      <c r="CC23" s="95">
        <v>0.7456828885400314</v>
      </c>
      <c r="CD23" s="95">
        <v>0.27047913446676974</v>
      </c>
      <c r="CE23" s="95">
        <v>0.50623052959501558</v>
      </c>
    </row>
    <row r="24" spans="1:83" ht="29.25" customHeight="1">
      <c r="A24" s="4">
        <v>15</v>
      </c>
      <c r="B24" s="5" t="s">
        <v>40</v>
      </c>
      <c r="C24" s="189">
        <f>Board!AP24</f>
        <v>45943</v>
      </c>
      <c r="D24" s="40">
        <f>Board!AQ24</f>
        <v>38812</v>
      </c>
      <c r="E24" s="40">
        <f>Board!AR24</f>
        <v>84755</v>
      </c>
      <c r="F24" s="39">
        <v>17059</v>
      </c>
      <c r="G24" s="39">
        <v>21387</v>
      </c>
      <c r="H24" s="39">
        <v>38446</v>
      </c>
      <c r="I24" s="39">
        <v>3581</v>
      </c>
      <c r="J24" s="39">
        <v>1648</v>
      </c>
      <c r="K24" s="39">
        <v>5229</v>
      </c>
      <c r="L24" s="39">
        <v>25302</v>
      </c>
      <c r="M24" s="39">
        <v>15684</v>
      </c>
      <c r="N24" s="39">
        <v>40986</v>
      </c>
      <c r="O24" s="39">
        <v>1</v>
      </c>
      <c r="P24" s="39">
        <v>93</v>
      </c>
      <c r="Q24" s="39">
        <v>94</v>
      </c>
      <c r="R24" s="95">
        <v>37.130792503754655</v>
      </c>
      <c r="S24" s="95">
        <v>55.104091518087188</v>
      </c>
      <c r="T24" s="95">
        <v>45.361335614418032</v>
      </c>
      <c r="U24" s="95">
        <v>7.7944409376836514</v>
      </c>
      <c r="V24" s="95">
        <v>4.2461094506853554</v>
      </c>
      <c r="W24" s="95">
        <v>6.1695475193203944</v>
      </c>
      <c r="X24" s="95">
        <v>55.07258994841434</v>
      </c>
      <c r="Y24" s="95">
        <v>40.410182417808926</v>
      </c>
      <c r="Z24" s="95">
        <v>48.35820895522388</v>
      </c>
      <c r="AA24" s="95">
        <v>2.176610147356507E-3</v>
      </c>
      <c r="AB24" s="95">
        <v>0.23961661341853036</v>
      </c>
      <c r="AC24" s="95">
        <v>0.1109079110376969</v>
      </c>
      <c r="AD24" s="39">
        <v>1676</v>
      </c>
      <c r="AE24" s="39">
        <v>1732</v>
      </c>
      <c r="AF24" s="39">
        <v>3408</v>
      </c>
      <c r="AG24" s="39">
        <v>685</v>
      </c>
      <c r="AH24" s="39">
        <v>1029</v>
      </c>
      <c r="AI24" s="39">
        <v>1714</v>
      </c>
      <c r="AJ24" s="39">
        <v>99</v>
      </c>
      <c r="AK24" s="39">
        <v>73</v>
      </c>
      <c r="AL24" s="39">
        <v>172</v>
      </c>
      <c r="AM24" s="39">
        <v>892</v>
      </c>
      <c r="AN24" s="39">
        <v>629</v>
      </c>
      <c r="AO24" s="39">
        <v>1521</v>
      </c>
      <c r="AP24" s="114">
        <v>0</v>
      </c>
      <c r="AQ24" s="39">
        <v>1</v>
      </c>
      <c r="AR24" s="39">
        <v>1</v>
      </c>
      <c r="AS24" s="95">
        <v>40.871121718377083</v>
      </c>
      <c r="AT24" s="95">
        <v>59.41108545034642</v>
      </c>
      <c r="AU24" s="95">
        <v>50.293427230046952</v>
      </c>
      <c r="AV24" s="95">
        <v>5.9069212410501191</v>
      </c>
      <c r="AW24" s="95">
        <v>4.2147806004618937</v>
      </c>
      <c r="AX24" s="95">
        <v>5.046948356807512</v>
      </c>
      <c r="AY24" s="95">
        <v>53.221957040572789</v>
      </c>
      <c r="AZ24" s="95">
        <v>36.316397228637413</v>
      </c>
      <c r="BA24" s="95">
        <v>44.630281690140848</v>
      </c>
      <c r="BB24" s="145">
        <v>0</v>
      </c>
      <c r="BC24" s="95">
        <v>5.7736720554272515E-2</v>
      </c>
      <c r="BD24" s="95">
        <v>2.9342723004694836E-2</v>
      </c>
      <c r="BE24" s="39">
        <v>2136</v>
      </c>
      <c r="BF24" s="39">
        <v>1458</v>
      </c>
      <c r="BG24" s="39">
        <v>3594</v>
      </c>
      <c r="BH24" s="39">
        <v>1017</v>
      </c>
      <c r="BI24" s="39">
        <v>823</v>
      </c>
      <c r="BJ24" s="39">
        <v>1840</v>
      </c>
      <c r="BK24" s="39">
        <v>45</v>
      </c>
      <c r="BL24" s="39">
        <v>12</v>
      </c>
      <c r="BM24" s="39">
        <v>57</v>
      </c>
      <c r="BN24" s="39">
        <v>1074</v>
      </c>
      <c r="BO24" s="39">
        <v>623</v>
      </c>
      <c r="BP24" s="39">
        <v>1697</v>
      </c>
      <c r="BQ24" s="116"/>
      <c r="BR24" s="116"/>
      <c r="BS24" s="116">
        <v>0</v>
      </c>
      <c r="BT24" s="95">
        <v>47.612359550561798</v>
      </c>
      <c r="BU24" s="95">
        <v>56.447187928669408</v>
      </c>
      <c r="BV24" s="95">
        <v>51.196438508625491</v>
      </c>
      <c r="BW24" s="95">
        <v>2.106741573033708</v>
      </c>
      <c r="BX24" s="95">
        <v>0.82304526748971196</v>
      </c>
      <c r="BY24" s="95">
        <v>1.5859766277128549</v>
      </c>
      <c r="BZ24" s="95">
        <v>50.280898876404493</v>
      </c>
      <c r="CA24" s="95">
        <v>42.729766803840874</v>
      </c>
      <c r="CB24" s="95">
        <v>47.217584863661664</v>
      </c>
      <c r="CC24" s="117">
        <v>0</v>
      </c>
      <c r="CD24" s="117">
        <v>0</v>
      </c>
      <c r="CE24" s="117">
        <v>0</v>
      </c>
    </row>
    <row r="25" spans="1:83" ht="30" customHeight="1">
      <c r="A25" s="4">
        <v>16</v>
      </c>
      <c r="B25" s="5" t="s">
        <v>41</v>
      </c>
      <c r="C25" s="189">
        <f>Board!AP25</f>
        <v>131426</v>
      </c>
      <c r="D25" s="40">
        <f>Board!AQ25</f>
        <v>113761</v>
      </c>
      <c r="E25" s="40">
        <f>Board!AR25</f>
        <v>245187</v>
      </c>
      <c r="F25" s="39">
        <v>60180</v>
      </c>
      <c r="G25" s="39">
        <v>78478</v>
      </c>
      <c r="H25" s="39">
        <v>138658</v>
      </c>
      <c r="I25" s="39">
        <v>22182</v>
      </c>
      <c r="J25" s="39">
        <v>13160</v>
      </c>
      <c r="K25" s="39">
        <v>35342</v>
      </c>
      <c r="L25" s="39">
        <v>38719</v>
      </c>
      <c r="M25" s="39">
        <v>14786</v>
      </c>
      <c r="N25" s="39">
        <v>53505</v>
      </c>
      <c r="O25" s="39">
        <v>550</v>
      </c>
      <c r="P25" s="39">
        <v>397</v>
      </c>
      <c r="Q25" s="39">
        <v>947</v>
      </c>
      <c r="R25" s="95">
        <v>45.790026326602046</v>
      </c>
      <c r="S25" s="95">
        <v>68.984977276922677</v>
      </c>
      <c r="T25" s="95">
        <v>56.551937908616694</v>
      </c>
      <c r="U25" s="95">
        <v>16.877938916196186</v>
      </c>
      <c r="V25" s="95">
        <v>11.568112094654584</v>
      </c>
      <c r="W25" s="95">
        <v>14.41430418415332</v>
      </c>
      <c r="X25" s="95">
        <v>29.46068510036066</v>
      </c>
      <c r="Y25" s="95">
        <v>12.997424424890781</v>
      </c>
      <c r="Z25" s="95">
        <v>21.822119443526777</v>
      </c>
      <c r="AA25" s="95">
        <v>0.41848644864790835</v>
      </c>
      <c r="AB25" s="95">
        <v>0.34897724176123629</v>
      </c>
      <c r="AC25" s="95">
        <v>0.38623581184973105</v>
      </c>
      <c r="AD25" s="39">
        <v>15087</v>
      </c>
      <c r="AE25" s="39">
        <v>10247</v>
      </c>
      <c r="AF25" s="39">
        <v>25334</v>
      </c>
      <c r="AG25" s="39">
        <v>7367</v>
      </c>
      <c r="AH25" s="39">
        <v>7331</v>
      </c>
      <c r="AI25" s="39">
        <v>14698</v>
      </c>
      <c r="AJ25" s="39">
        <v>2287</v>
      </c>
      <c r="AK25" s="39">
        <v>984</v>
      </c>
      <c r="AL25" s="39">
        <v>3271</v>
      </c>
      <c r="AM25" s="39">
        <v>4176</v>
      </c>
      <c r="AN25" s="39">
        <v>1145</v>
      </c>
      <c r="AO25" s="39">
        <v>5321</v>
      </c>
      <c r="AP25" s="39">
        <v>46</v>
      </c>
      <c r="AQ25" s="39">
        <v>26</v>
      </c>
      <c r="AR25" s="39">
        <v>72</v>
      </c>
      <c r="AS25" s="95">
        <v>48.83011864519122</v>
      </c>
      <c r="AT25" s="95">
        <v>71.542890602127457</v>
      </c>
      <c r="AU25" s="95">
        <v>58.016894292255465</v>
      </c>
      <c r="AV25" s="95">
        <v>15.158745940213429</v>
      </c>
      <c r="AW25" s="95">
        <v>9.602810578705963</v>
      </c>
      <c r="AX25" s="95">
        <v>12.911502328886082</v>
      </c>
      <c r="AY25" s="95">
        <v>27.679459137005367</v>
      </c>
      <c r="AZ25" s="95">
        <v>11.174002146969846</v>
      </c>
      <c r="BA25" s="95">
        <v>21.003394647509275</v>
      </c>
      <c r="BB25" s="95">
        <v>0.30489825677735799</v>
      </c>
      <c r="BC25" s="95">
        <v>0.25373279984385672</v>
      </c>
      <c r="BD25" s="95">
        <v>0.28420304728822926</v>
      </c>
      <c r="BE25" s="39">
        <v>27234</v>
      </c>
      <c r="BF25" s="39">
        <v>27003</v>
      </c>
      <c r="BG25" s="39">
        <v>54237</v>
      </c>
      <c r="BH25" s="39">
        <v>16324</v>
      </c>
      <c r="BI25" s="39">
        <v>20354</v>
      </c>
      <c r="BJ25" s="39">
        <v>36678</v>
      </c>
      <c r="BK25" s="39">
        <v>4226</v>
      </c>
      <c r="BL25" s="39">
        <v>2075</v>
      </c>
      <c r="BM25" s="39">
        <v>6301</v>
      </c>
      <c r="BN25" s="39">
        <v>5027</v>
      </c>
      <c r="BO25" s="39">
        <v>3095</v>
      </c>
      <c r="BP25" s="39">
        <v>8122</v>
      </c>
      <c r="BQ25" s="39">
        <v>151</v>
      </c>
      <c r="BR25" s="39">
        <v>140</v>
      </c>
      <c r="BS25" s="39">
        <v>291</v>
      </c>
      <c r="BT25" s="95">
        <v>59.939781155908065</v>
      </c>
      <c r="BU25" s="95">
        <v>75.376809984075848</v>
      </c>
      <c r="BV25" s="95">
        <v>67.625421760053101</v>
      </c>
      <c r="BW25" s="95">
        <v>15.517367995887495</v>
      </c>
      <c r="BX25" s="95">
        <v>7.6843313705884535</v>
      </c>
      <c r="BY25" s="95">
        <v>11.617530468130612</v>
      </c>
      <c r="BZ25" s="95">
        <v>18.458544466475729</v>
      </c>
      <c r="CA25" s="95">
        <v>11.461689441913862</v>
      </c>
      <c r="CB25" s="95">
        <v>14.975017054778103</v>
      </c>
      <c r="CC25" s="95">
        <v>0.55445399133436146</v>
      </c>
      <c r="CD25" s="95">
        <v>0.51846091175054632</v>
      </c>
      <c r="CE25" s="95">
        <v>0.536534100337408</v>
      </c>
    </row>
    <row r="26" spans="1:83" ht="30.75" customHeight="1">
      <c r="A26" s="4">
        <v>17</v>
      </c>
      <c r="B26" s="5" t="s">
        <v>42</v>
      </c>
      <c r="C26" s="189">
        <f>Board!AP26</f>
        <v>207798</v>
      </c>
      <c r="D26" s="40">
        <f>Board!AQ26</f>
        <v>231068</v>
      </c>
      <c r="E26" s="40">
        <f>Board!AR26</f>
        <v>438866</v>
      </c>
      <c r="F26" s="39">
        <v>54049</v>
      </c>
      <c r="G26" s="39">
        <v>69296</v>
      </c>
      <c r="H26" s="39">
        <v>123345</v>
      </c>
      <c r="I26" s="39">
        <v>63078</v>
      </c>
      <c r="J26" s="39">
        <v>77087</v>
      </c>
      <c r="K26" s="39">
        <v>140165</v>
      </c>
      <c r="L26" s="39">
        <v>54653</v>
      </c>
      <c r="M26" s="39">
        <v>53340</v>
      </c>
      <c r="N26" s="39">
        <v>107993</v>
      </c>
      <c r="O26" s="116"/>
      <c r="P26" s="116"/>
      <c r="Q26" s="116">
        <v>0</v>
      </c>
      <c r="R26" s="95">
        <v>26.010356211320609</v>
      </c>
      <c r="S26" s="95">
        <v>29.989440337909191</v>
      </c>
      <c r="T26" s="95">
        <v>28.105389800075649</v>
      </c>
      <c r="U26" s="95">
        <v>30.355441342072588</v>
      </c>
      <c r="V26" s="95">
        <v>33.361175065348732</v>
      </c>
      <c r="W26" s="95">
        <v>31.937994740991556</v>
      </c>
      <c r="X26" s="95">
        <v>26.301023108980836</v>
      </c>
      <c r="Y26" s="95">
        <v>23.08411376737584</v>
      </c>
      <c r="Z26" s="95">
        <v>24.607283316547647</v>
      </c>
      <c r="AA26" s="117">
        <v>0</v>
      </c>
      <c r="AB26" s="117">
        <v>0</v>
      </c>
      <c r="AC26" s="117">
        <v>0</v>
      </c>
      <c r="AD26" s="39">
        <v>32997</v>
      </c>
      <c r="AE26" s="39">
        <v>33745</v>
      </c>
      <c r="AF26" s="39">
        <v>66742</v>
      </c>
      <c r="AG26" s="39">
        <v>12850</v>
      </c>
      <c r="AH26" s="39">
        <v>14130</v>
      </c>
      <c r="AI26" s="39">
        <v>26980</v>
      </c>
      <c r="AJ26" s="39">
        <v>7764</v>
      </c>
      <c r="AK26" s="39">
        <v>8647</v>
      </c>
      <c r="AL26" s="39">
        <v>16411</v>
      </c>
      <c r="AM26" s="39">
        <v>5135</v>
      </c>
      <c r="AN26" s="39">
        <v>4553</v>
      </c>
      <c r="AO26" s="39">
        <v>9688</v>
      </c>
      <c r="AP26" s="116"/>
      <c r="AQ26" s="116"/>
      <c r="AR26" s="116">
        <v>0</v>
      </c>
      <c r="AS26" s="95">
        <v>38.942934206139952</v>
      </c>
      <c r="AT26" s="95">
        <v>41.87287005482294</v>
      </c>
      <c r="AU26" s="95">
        <v>40.42432051781487</v>
      </c>
      <c r="AV26" s="95">
        <v>23.52941176470588</v>
      </c>
      <c r="AW26" s="95">
        <v>25.62453696843977</v>
      </c>
      <c r="AX26" s="95">
        <v>24.588714752329867</v>
      </c>
      <c r="AY26" s="95">
        <v>15.562020789768766</v>
      </c>
      <c r="AZ26" s="95">
        <v>13.492369239887392</v>
      </c>
      <c r="BA26" s="95">
        <v>14.515597374966289</v>
      </c>
      <c r="BB26" s="117">
        <v>0</v>
      </c>
      <c r="BC26" s="117">
        <v>0</v>
      </c>
      <c r="BD26" s="117">
        <v>0</v>
      </c>
      <c r="BE26" s="39">
        <v>11501</v>
      </c>
      <c r="BF26" s="39">
        <v>11223</v>
      </c>
      <c r="BG26" s="39">
        <v>22724</v>
      </c>
      <c r="BH26" s="39">
        <v>4718</v>
      </c>
      <c r="BI26" s="39">
        <v>5228</v>
      </c>
      <c r="BJ26" s="39">
        <v>9946</v>
      </c>
      <c r="BK26" s="39">
        <v>2587</v>
      </c>
      <c r="BL26" s="39">
        <v>2609</v>
      </c>
      <c r="BM26" s="39">
        <v>5196</v>
      </c>
      <c r="BN26" s="39">
        <v>1755</v>
      </c>
      <c r="BO26" s="39">
        <v>1517</v>
      </c>
      <c r="BP26" s="39">
        <v>3272</v>
      </c>
      <c r="BQ26" s="116"/>
      <c r="BR26" s="116"/>
      <c r="BS26" s="116">
        <v>0</v>
      </c>
      <c r="BT26" s="95">
        <v>41.022519780888615</v>
      </c>
      <c r="BU26" s="95">
        <v>46.582910095339926</v>
      </c>
      <c r="BV26" s="95">
        <v>43.768702693187819</v>
      </c>
      <c r="BW26" s="95">
        <v>22.493696200330405</v>
      </c>
      <c r="BX26" s="95">
        <v>23.246903679942974</v>
      </c>
      <c r="BY26" s="95">
        <v>22.865692659743001</v>
      </c>
      <c r="BZ26" s="95">
        <v>15.25954264846535</v>
      </c>
      <c r="CA26" s="95">
        <v>13.516884968368528</v>
      </c>
      <c r="CB26" s="95">
        <v>14.398873437775039</v>
      </c>
      <c r="CC26" s="117">
        <v>0</v>
      </c>
      <c r="CD26" s="117">
        <v>0</v>
      </c>
      <c r="CE26" s="117">
        <v>0</v>
      </c>
    </row>
    <row r="27" spans="1:83" ht="27" customHeight="1">
      <c r="A27" s="4">
        <v>18</v>
      </c>
      <c r="B27" s="5" t="s">
        <v>77</v>
      </c>
      <c r="C27" s="189">
        <f>Board!AP27</f>
        <v>143936</v>
      </c>
      <c r="D27" s="40">
        <f>Board!AQ27</f>
        <v>177233</v>
      </c>
      <c r="E27" s="40">
        <f>Board!AR27</f>
        <v>321169</v>
      </c>
      <c r="F27" s="39">
        <v>21471</v>
      </c>
      <c r="G27" s="39">
        <v>32558</v>
      </c>
      <c r="H27" s="39">
        <v>54029</v>
      </c>
      <c r="I27" s="39">
        <v>39724</v>
      </c>
      <c r="J27" s="39">
        <v>44130</v>
      </c>
      <c r="K27" s="39">
        <v>83854</v>
      </c>
      <c r="L27" s="39">
        <v>56952</v>
      </c>
      <c r="M27" s="39">
        <v>77732</v>
      </c>
      <c r="N27" s="39">
        <v>134684</v>
      </c>
      <c r="O27" s="116"/>
      <c r="P27" s="116"/>
      <c r="Q27" s="116">
        <v>0</v>
      </c>
      <c r="R27" s="95">
        <v>14.917046465095599</v>
      </c>
      <c r="S27" s="95">
        <v>18.370168083821863</v>
      </c>
      <c r="T27" s="95">
        <v>16.822607412296954</v>
      </c>
      <c r="U27" s="95">
        <v>27.598377056469545</v>
      </c>
      <c r="V27" s="95">
        <v>24.899426179097574</v>
      </c>
      <c r="W27" s="95">
        <v>26.108995575538113</v>
      </c>
      <c r="X27" s="95">
        <v>39.567585593597158</v>
      </c>
      <c r="Y27" s="95">
        <v>43.858649348597609</v>
      </c>
      <c r="Z27" s="95">
        <v>41.935554178641148</v>
      </c>
      <c r="AA27" s="117">
        <v>0</v>
      </c>
      <c r="AB27" s="117">
        <v>0</v>
      </c>
      <c r="AC27" s="117">
        <v>0</v>
      </c>
      <c r="AD27" s="39">
        <v>10605</v>
      </c>
      <c r="AE27" s="39">
        <v>14725</v>
      </c>
      <c r="AF27" s="39">
        <v>25330</v>
      </c>
      <c r="AG27" s="39">
        <v>2498</v>
      </c>
      <c r="AH27" s="39">
        <v>3956</v>
      </c>
      <c r="AI27" s="39">
        <v>6454</v>
      </c>
      <c r="AJ27" s="39">
        <v>3398</v>
      </c>
      <c r="AK27" s="39">
        <v>4335</v>
      </c>
      <c r="AL27" s="39">
        <v>7733</v>
      </c>
      <c r="AM27" s="39">
        <v>3080</v>
      </c>
      <c r="AN27" s="39">
        <v>4761</v>
      </c>
      <c r="AO27" s="39">
        <v>7841</v>
      </c>
      <c r="AP27" s="116"/>
      <c r="AQ27" s="116"/>
      <c r="AR27" s="116">
        <v>0</v>
      </c>
      <c r="AS27" s="95">
        <v>23.554926921263554</v>
      </c>
      <c r="AT27" s="95">
        <v>26.865874363327674</v>
      </c>
      <c r="AU27" s="95">
        <v>25.479668377418079</v>
      </c>
      <c r="AV27" s="95">
        <v>32.041489863272041</v>
      </c>
      <c r="AW27" s="95">
        <v>29.439728353140918</v>
      </c>
      <c r="AX27" s="95">
        <v>30.529016975917884</v>
      </c>
      <c r="AY27" s="95">
        <v>29.042904290429043</v>
      </c>
      <c r="AZ27" s="95">
        <v>32.332767402376909</v>
      </c>
      <c r="BA27" s="95">
        <v>30.955388866956177</v>
      </c>
      <c r="BB27" s="117">
        <v>0</v>
      </c>
      <c r="BC27" s="117">
        <v>0</v>
      </c>
      <c r="BD27" s="117">
        <v>0</v>
      </c>
      <c r="BE27" s="39">
        <v>1200</v>
      </c>
      <c r="BF27" s="39">
        <v>1659</v>
      </c>
      <c r="BG27" s="39">
        <v>2859</v>
      </c>
      <c r="BH27" s="39">
        <v>398</v>
      </c>
      <c r="BI27" s="39">
        <v>574</v>
      </c>
      <c r="BJ27" s="39">
        <v>972</v>
      </c>
      <c r="BK27" s="39">
        <v>318</v>
      </c>
      <c r="BL27" s="39">
        <v>386</v>
      </c>
      <c r="BM27" s="39">
        <v>704</v>
      </c>
      <c r="BN27" s="39">
        <v>296</v>
      </c>
      <c r="BO27" s="39">
        <v>535</v>
      </c>
      <c r="BP27" s="39">
        <v>831</v>
      </c>
      <c r="BQ27" s="116"/>
      <c r="BR27" s="116"/>
      <c r="BS27" s="116">
        <v>0</v>
      </c>
      <c r="BT27" s="95">
        <v>33.166666666666664</v>
      </c>
      <c r="BU27" s="95">
        <v>34.599156118143462</v>
      </c>
      <c r="BV27" s="95">
        <v>33.997901364113325</v>
      </c>
      <c r="BW27" s="95">
        <v>26.5</v>
      </c>
      <c r="BX27" s="95">
        <v>23.267028330319469</v>
      </c>
      <c r="BY27" s="95">
        <v>24.623994403637635</v>
      </c>
      <c r="BZ27" s="95">
        <v>24.666666666666668</v>
      </c>
      <c r="CA27" s="95">
        <v>32.248342374924654</v>
      </c>
      <c r="CB27" s="95">
        <v>29.066107030430221</v>
      </c>
      <c r="CC27" s="117">
        <v>0</v>
      </c>
      <c r="CD27" s="117">
        <v>0</v>
      </c>
      <c r="CE27" s="117">
        <v>0</v>
      </c>
    </row>
    <row r="28" spans="1:83" ht="43.5" customHeight="1">
      <c r="A28" s="4">
        <v>19</v>
      </c>
      <c r="B28" s="5" t="s">
        <v>43</v>
      </c>
      <c r="C28" s="189">
        <f>Board!AP28</f>
        <v>618984</v>
      </c>
      <c r="D28" s="40">
        <f>Board!AQ28</f>
        <v>522855</v>
      </c>
      <c r="E28" s="40">
        <f>Board!AR28</f>
        <v>1141839</v>
      </c>
      <c r="F28" s="39">
        <v>177779</v>
      </c>
      <c r="G28" s="39">
        <v>189630</v>
      </c>
      <c r="H28" s="39">
        <v>367409</v>
      </c>
      <c r="I28" s="39">
        <v>148410</v>
      </c>
      <c r="J28" s="39">
        <v>145875</v>
      </c>
      <c r="K28" s="39">
        <v>294285</v>
      </c>
      <c r="L28" s="39">
        <v>239478</v>
      </c>
      <c r="M28" s="39">
        <v>167300</v>
      </c>
      <c r="N28" s="39">
        <v>406778</v>
      </c>
      <c r="O28" s="39">
        <v>38045</v>
      </c>
      <c r="P28" s="39">
        <v>11536</v>
      </c>
      <c r="Q28" s="39">
        <v>49581</v>
      </c>
      <c r="R28" s="95">
        <v>28.767573270505384</v>
      </c>
      <c r="S28" s="95">
        <v>36.296296296296298</v>
      </c>
      <c r="T28" s="95">
        <v>32.216594734986856</v>
      </c>
      <c r="U28" s="95">
        <v>24.015184859154928</v>
      </c>
      <c r="V28" s="95">
        <v>27.921332184898077</v>
      </c>
      <c r="W28" s="95">
        <v>25.804649808757016</v>
      </c>
      <c r="X28" s="95">
        <v>38.751488711681851</v>
      </c>
      <c r="Y28" s="95">
        <v>32.022203081634608</v>
      </c>
      <c r="Z28" s="95">
        <v>35.668701564492117</v>
      </c>
      <c r="AA28" s="95">
        <v>6.1563082539353768</v>
      </c>
      <c r="AB28" s="95">
        <v>2.208058187386353</v>
      </c>
      <c r="AC28" s="95">
        <v>4.3475554043460649</v>
      </c>
      <c r="AD28" s="39">
        <f>Board!CI28</f>
        <v>78496</v>
      </c>
      <c r="AE28" s="39">
        <f>Board!CJ28</f>
        <v>67845</v>
      </c>
      <c r="AF28" s="39">
        <f>Board!CK28</f>
        <v>146341</v>
      </c>
      <c r="AG28" s="39">
        <v>29316</v>
      </c>
      <c r="AH28" s="39">
        <v>29146</v>
      </c>
      <c r="AI28" s="39">
        <v>58462</v>
      </c>
      <c r="AJ28" s="39">
        <v>14779</v>
      </c>
      <c r="AK28" s="39">
        <v>14923</v>
      </c>
      <c r="AL28" s="39">
        <v>29702</v>
      </c>
      <c r="AM28" s="39">
        <v>25559</v>
      </c>
      <c r="AN28" s="39">
        <v>19769</v>
      </c>
      <c r="AO28" s="39">
        <v>45328</v>
      </c>
      <c r="AP28" s="39">
        <v>6386</v>
      </c>
      <c r="AQ28" s="39">
        <v>2318</v>
      </c>
      <c r="AR28" s="39">
        <v>8704</v>
      </c>
      <c r="AS28" s="95">
        <v>37.393811066608841</v>
      </c>
      <c r="AT28" s="95">
        <v>42.98376273836034</v>
      </c>
      <c r="AU28" s="95">
        <v>39.986320577271641</v>
      </c>
      <c r="AV28" s="95">
        <v>18.851246205260338</v>
      </c>
      <c r="AW28" s="95">
        <v>22.008052265990237</v>
      </c>
      <c r="AX28" s="95">
        <v>20.315310693888719</v>
      </c>
      <c r="AY28" s="95">
        <v>32.601596979514781</v>
      </c>
      <c r="AZ28" s="95">
        <v>29.154807025823292</v>
      </c>
      <c r="BA28" s="95">
        <v>31.003043671557062</v>
      </c>
      <c r="BB28" s="95">
        <v>8.1456159595908062</v>
      </c>
      <c r="BC28" s="95">
        <v>3.4185261108735086</v>
      </c>
      <c r="BD28" s="95">
        <v>5.9532847713826476</v>
      </c>
      <c r="BE28" s="39">
        <f>Board!EB28</f>
        <v>36653</v>
      </c>
      <c r="BF28" s="39">
        <f>Board!EC28</f>
        <v>28126</v>
      </c>
      <c r="BG28" s="39">
        <f>Board!ED28</f>
        <v>64779</v>
      </c>
      <c r="BH28" s="39">
        <v>21034</v>
      </c>
      <c r="BI28" s="39">
        <v>17639</v>
      </c>
      <c r="BJ28" s="39">
        <v>38673</v>
      </c>
      <c r="BK28" s="39">
        <v>3073</v>
      </c>
      <c r="BL28" s="39">
        <v>2680</v>
      </c>
      <c r="BM28" s="39">
        <v>5753</v>
      </c>
      <c r="BN28" s="39">
        <v>10506</v>
      </c>
      <c r="BO28" s="39">
        <v>6889</v>
      </c>
      <c r="BP28" s="39">
        <v>17395</v>
      </c>
      <c r="BQ28" s="39">
        <v>1421</v>
      </c>
      <c r="BR28" s="39">
        <v>467</v>
      </c>
      <c r="BS28" s="39">
        <v>1888</v>
      </c>
      <c r="BT28" s="95">
        <v>57.413473086581504</v>
      </c>
      <c r="BU28" s="95">
        <v>62.7275960170697</v>
      </c>
      <c r="BV28" s="95">
        <v>59.72110692445488</v>
      </c>
      <c r="BW28" s="95">
        <v>8.3879244459002074</v>
      </c>
      <c r="BX28" s="95">
        <v>9.5305832147937419</v>
      </c>
      <c r="BY28" s="95">
        <v>8.8841188461300895</v>
      </c>
      <c r="BZ28" s="95">
        <v>28.676711431378969</v>
      </c>
      <c r="CA28" s="95">
        <v>24.498577524893314</v>
      </c>
      <c r="CB28" s="95">
        <v>26.862375687195012</v>
      </c>
      <c r="CC28" s="95">
        <v>3.8786985478764056</v>
      </c>
      <c r="CD28" s="95">
        <v>1.6607396870554767</v>
      </c>
      <c r="CE28" s="95">
        <v>2.9155599481129166</v>
      </c>
    </row>
    <row r="29" spans="1:83" ht="37.5" customHeight="1">
      <c r="A29" s="4">
        <v>20</v>
      </c>
      <c r="B29" s="5" t="s">
        <v>44</v>
      </c>
      <c r="C29" s="189">
        <f>Board!AP29</f>
        <v>257561</v>
      </c>
      <c r="D29" s="40">
        <f>Board!AQ29</f>
        <v>192349</v>
      </c>
      <c r="E29" s="40">
        <f>Board!AR29</f>
        <v>449910</v>
      </c>
      <c r="F29" s="39">
        <v>33691</v>
      </c>
      <c r="G29" s="39">
        <v>44119</v>
      </c>
      <c r="H29" s="39">
        <v>77810</v>
      </c>
      <c r="I29" s="39">
        <v>38474</v>
      </c>
      <c r="J29" s="39">
        <v>33562</v>
      </c>
      <c r="K29" s="39">
        <v>72036</v>
      </c>
      <c r="L29" s="39">
        <v>126866</v>
      </c>
      <c r="M29" s="39">
        <v>75697</v>
      </c>
      <c r="N29" s="39">
        <v>202563</v>
      </c>
      <c r="O29" s="39">
        <v>1139</v>
      </c>
      <c r="P29" s="39">
        <v>434</v>
      </c>
      <c r="Q29" s="39">
        <v>1573</v>
      </c>
      <c r="R29" s="95">
        <v>13.080784746137807</v>
      </c>
      <c r="S29" s="95">
        <v>22.936953142464997</v>
      </c>
      <c r="T29" s="95">
        <v>17.294570025116133</v>
      </c>
      <c r="U29" s="95">
        <v>14.937820555130628</v>
      </c>
      <c r="V29" s="95">
        <v>17.448492063904673</v>
      </c>
      <c r="W29" s="95">
        <v>16.011202240448089</v>
      </c>
      <c r="X29" s="95">
        <v>49.256680941602184</v>
      </c>
      <c r="Y29" s="95">
        <v>39.353986763643171</v>
      </c>
      <c r="Z29" s="95">
        <v>45.023004600920181</v>
      </c>
      <c r="AA29" s="95">
        <v>0.44222533691047944</v>
      </c>
      <c r="AB29" s="95">
        <v>0.22563153434642239</v>
      </c>
      <c r="AC29" s="95">
        <v>0.34962548065168586</v>
      </c>
      <c r="AD29" s="39">
        <v>39158</v>
      </c>
      <c r="AE29" s="39">
        <v>25933</v>
      </c>
      <c r="AF29" s="39">
        <v>65091</v>
      </c>
      <c r="AG29" s="39">
        <v>6074</v>
      </c>
      <c r="AH29" s="39">
        <v>6537</v>
      </c>
      <c r="AI29" s="39">
        <v>12611</v>
      </c>
      <c r="AJ29" s="39">
        <v>4543</v>
      </c>
      <c r="AK29" s="39">
        <v>3770</v>
      </c>
      <c r="AL29" s="39">
        <v>8313</v>
      </c>
      <c r="AM29" s="39">
        <v>18571</v>
      </c>
      <c r="AN29" s="39">
        <v>9645</v>
      </c>
      <c r="AO29" s="39">
        <v>28216</v>
      </c>
      <c r="AP29" s="39">
        <v>188</v>
      </c>
      <c r="AQ29" s="39">
        <v>96</v>
      </c>
      <c r="AR29" s="39">
        <v>284</v>
      </c>
      <c r="AS29" s="95">
        <v>15.511517442157414</v>
      </c>
      <c r="AT29" s="95">
        <v>25.207264874869857</v>
      </c>
      <c r="AU29" s="95">
        <v>19.374414281544301</v>
      </c>
      <c r="AV29" s="95">
        <v>11.601716124419021</v>
      </c>
      <c r="AW29" s="95">
        <v>14.537461921104386</v>
      </c>
      <c r="AX29" s="95">
        <v>12.771350878001568</v>
      </c>
      <c r="AY29" s="95">
        <v>47.425813371469431</v>
      </c>
      <c r="AZ29" s="95">
        <v>37.191994755716657</v>
      </c>
      <c r="BA29" s="95">
        <v>43.348542809297754</v>
      </c>
      <c r="BB29" s="95">
        <v>0.48010623627355842</v>
      </c>
      <c r="BC29" s="95">
        <v>0.37018470674430265</v>
      </c>
      <c r="BD29" s="95">
        <v>0.4363122397873746</v>
      </c>
      <c r="BE29" s="39">
        <v>29939</v>
      </c>
      <c r="BF29" s="39">
        <v>21981</v>
      </c>
      <c r="BG29" s="39">
        <v>51920</v>
      </c>
      <c r="BH29" s="39">
        <v>7059</v>
      </c>
      <c r="BI29" s="39">
        <v>7300</v>
      </c>
      <c r="BJ29" s="39">
        <v>14359</v>
      </c>
      <c r="BK29" s="39">
        <v>2675</v>
      </c>
      <c r="BL29" s="39">
        <v>1481</v>
      </c>
      <c r="BM29" s="39">
        <v>4156</v>
      </c>
      <c r="BN29" s="39">
        <v>11776</v>
      </c>
      <c r="BO29" s="39">
        <v>7197</v>
      </c>
      <c r="BP29" s="39">
        <v>18973</v>
      </c>
      <c r="BQ29" s="39">
        <v>191</v>
      </c>
      <c r="BR29" s="39">
        <v>93</v>
      </c>
      <c r="BS29" s="39">
        <v>284</v>
      </c>
      <c r="BT29" s="95">
        <v>23.577941815023884</v>
      </c>
      <c r="BU29" s="95">
        <v>33.210499977253079</v>
      </c>
      <c r="BV29" s="95">
        <v>27.656009244992294</v>
      </c>
      <c r="BW29" s="95">
        <v>8.9348341627976886</v>
      </c>
      <c r="BX29" s="95">
        <v>6.7376370501797007</v>
      </c>
      <c r="BY29" s="95">
        <v>8.0046224961479187</v>
      </c>
      <c r="BZ29" s="95">
        <v>39.333311065833861</v>
      </c>
      <c r="CA29" s="95">
        <v>32.741913470724718</v>
      </c>
      <c r="CB29" s="95">
        <v>36.542758089368256</v>
      </c>
      <c r="CC29" s="95">
        <v>0.63796385984835835</v>
      </c>
      <c r="CD29" s="95">
        <v>0.42309267094308722</v>
      </c>
      <c r="CE29" s="95">
        <v>0.54699537750385208</v>
      </c>
    </row>
    <row r="30" spans="1:83" ht="29.25" customHeight="1">
      <c r="A30" s="4">
        <v>21</v>
      </c>
      <c r="B30" s="5" t="s">
        <v>45</v>
      </c>
      <c r="C30" s="189">
        <f>Board!AP30</f>
        <v>10399</v>
      </c>
      <c r="D30" s="40">
        <f>Board!AQ30</f>
        <v>10011</v>
      </c>
      <c r="E30" s="40">
        <f>Board!AR30</f>
        <v>20410</v>
      </c>
      <c r="F30" s="39">
        <v>2336</v>
      </c>
      <c r="G30" s="39">
        <v>2584</v>
      </c>
      <c r="H30" s="39">
        <v>4920</v>
      </c>
      <c r="I30" s="39">
        <v>256</v>
      </c>
      <c r="J30" s="39">
        <v>166</v>
      </c>
      <c r="K30" s="39">
        <v>422</v>
      </c>
      <c r="L30" s="39">
        <v>7807</v>
      </c>
      <c r="M30" s="39">
        <v>7261</v>
      </c>
      <c r="N30" s="39">
        <v>15068</v>
      </c>
      <c r="O30" s="116"/>
      <c r="P30" s="116"/>
      <c r="Q30" s="116">
        <v>0</v>
      </c>
      <c r="R30" s="95">
        <v>22.463698432541591</v>
      </c>
      <c r="S30" s="95">
        <v>25.81160723204475</v>
      </c>
      <c r="T30" s="95">
        <v>24.105830475257228</v>
      </c>
      <c r="U30" s="95">
        <v>2.4617751706894895</v>
      </c>
      <c r="V30" s="95">
        <v>1.6581760063929678</v>
      </c>
      <c r="W30" s="95">
        <v>2.0676139147476729</v>
      </c>
      <c r="X30" s="95">
        <v>75.074526396768917</v>
      </c>
      <c r="Y30" s="95">
        <v>72.530216761562286</v>
      </c>
      <c r="Z30" s="95">
        <v>73.826555609995097</v>
      </c>
      <c r="AA30" s="117">
        <v>0</v>
      </c>
      <c r="AB30" s="117">
        <v>0</v>
      </c>
      <c r="AC30" s="117">
        <v>0</v>
      </c>
      <c r="AD30" s="39">
        <v>360</v>
      </c>
      <c r="AE30" s="39">
        <v>348</v>
      </c>
      <c r="AF30" s="39">
        <v>708</v>
      </c>
      <c r="AG30" s="39">
        <v>49</v>
      </c>
      <c r="AH30" s="39">
        <v>40</v>
      </c>
      <c r="AI30" s="39">
        <v>89</v>
      </c>
      <c r="AJ30" s="39">
        <v>2</v>
      </c>
      <c r="AK30" s="39">
        <v>8</v>
      </c>
      <c r="AL30" s="39">
        <v>10</v>
      </c>
      <c r="AM30" s="39">
        <v>309</v>
      </c>
      <c r="AN30" s="39">
        <v>300</v>
      </c>
      <c r="AO30" s="39">
        <v>609</v>
      </c>
      <c r="AP30" s="116"/>
      <c r="AQ30" s="116"/>
      <c r="AR30" s="116">
        <v>0</v>
      </c>
      <c r="AS30" s="95">
        <v>13.611111111111111</v>
      </c>
      <c r="AT30" s="95">
        <v>11.494252873563218</v>
      </c>
      <c r="AU30" s="95">
        <v>12.570621468926554</v>
      </c>
      <c r="AV30" s="95">
        <v>0.55555555555555558</v>
      </c>
      <c r="AW30" s="95">
        <v>2.2988505747126435</v>
      </c>
      <c r="AX30" s="95">
        <v>1.4124293785310735</v>
      </c>
      <c r="AY30" s="95">
        <v>85.833333333333329</v>
      </c>
      <c r="AZ30" s="95">
        <v>86.206896551724142</v>
      </c>
      <c r="BA30" s="95">
        <v>86.016949152542367</v>
      </c>
      <c r="BB30" s="117">
        <v>0</v>
      </c>
      <c r="BC30" s="117">
        <v>0</v>
      </c>
      <c r="BD30" s="117">
        <v>0</v>
      </c>
      <c r="BE30" s="39">
        <v>3844</v>
      </c>
      <c r="BF30" s="39">
        <v>4179</v>
      </c>
      <c r="BG30" s="39">
        <v>8023</v>
      </c>
      <c r="BH30" s="39">
        <v>1777</v>
      </c>
      <c r="BI30" s="39">
        <v>1920</v>
      </c>
      <c r="BJ30" s="39">
        <v>3697</v>
      </c>
      <c r="BK30" s="39">
        <v>192</v>
      </c>
      <c r="BL30" s="39">
        <v>96</v>
      </c>
      <c r="BM30" s="39">
        <v>288</v>
      </c>
      <c r="BN30" s="39">
        <v>1875</v>
      </c>
      <c r="BO30" s="39">
        <v>2163</v>
      </c>
      <c r="BP30" s="39">
        <v>4038</v>
      </c>
      <c r="BQ30" s="116"/>
      <c r="BR30" s="116"/>
      <c r="BS30" s="116">
        <v>0</v>
      </c>
      <c r="BT30" s="95">
        <v>46.227887617065562</v>
      </c>
      <c r="BU30" s="95">
        <v>45.944005743000716</v>
      </c>
      <c r="BV30" s="95">
        <v>46.080019942664833</v>
      </c>
      <c r="BW30" s="95">
        <v>4.9947970863683668</v>
      </c>
      <c r="BX30" s="95">
        <v>2.2972002871500359</v>
      </c>
      <c r="BY30" s="95">
        <v>3.5896796709460301</v>
      </c>
      <c r="BZ30" s="95">
        <v>48.77731529656608</v>
      </c>
      <c r="CA30" s="95">
        <v>51.758793969849251</v>
      </c>
      <c r="CB30" s="95">
        <v>50.330300386389126</v>
      </c>
      <c r="CC30" s="117">
        <v>0</v>
      </c>
      <c r="CD30" s="117">
        <v>0</v>
      </c>
      <c r="CE30" s="117">
        <v>0</v>
      </c>
    </row>
    <row r="31" spans="1:83" ht="28.5" customHeight="1">
      <c r="A31" s="4">
        <v>22</v>
      </c>
      <c r="B31" s="5" t="s">
        <v>46</v>
      </c>
      <c r="C31" s="189">
        <f>Board!AP31</f>
        <v>0</v>
      </c>
      <c r="D31" s="40">
        <f>Board!AQ31</f>
        <v>0</v>
      </c>
      <c r="E31" s="40">
        <f>Board!AR31</f>
        <v>0</v>
      </c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>
        <v>0</v>
      </c>
      <c r="R31" s="117" t="s">
        <v>91</v>
      </c>
      <c r="S31" s="117" t="s">
        <v>91</v>
      </c>
      <c r="T31" s="117" t="s">
        <v>91</v>
      </c>
      <c r="U31" s="117" t="s">
        <v>91</v>
      </c>
      <c r="V31" s="117" t="s">
        <v>91</v>
      </c>
      <c r="W31" s="117" t="s">
        <v>91</v>
      </c>
      <c r="X31" s="117" t="s">
        <v>91</v>
      </c>
      <c r="Y31" s="117" t="s">
        <v>91</v>
      </c>
      <c r="Z31" s="117" t="s">
        <v>91</v>
      </c>
      <c r="AA31" s="117" t="s">
        <v>91</v>
      </c>
      <c r="AB31" s="117" t="s">
        <v>91</v>
      </c>
      <c r="AC31" s="117" t="s">
        <v>91</v>
      </c>
      <c r="AD31" s="116">
        <v>0</v>
      </c>
      <c r="AE31" s="116">
        <v>0</v>
      </c>
      <c r="AF31" s="116">
        <v>0</v>
      </c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>
        <v>0</v>
      </c>
      <c r="AS31" s="117" t="s">
        <v>91</v>
      </c>
      <c r="AT31" s="117" t="s">
        <v>91</v>
      </c>
      <c r="AU31" s="117" t="s">
        <v>91</v>
      </c>
      <c r="AV31" s="117" t="s">
        <v>91</v>
      </c>
      <c r="AW31" s="117" t="s">
        <v>91</v>
      </c>
      <c r="AX31" s="117" t="s">
        <v>91</v>
      </c>
      <c r="AY31" s="117" t="s">
        <v>91</v>
      </c>
      <c r="AZ31" s="117" t="s">
        <v>91</v>
      </c>
      <c r="BA31" s="117" t="s">
        <v>91</v>
      </c>
      <c r="BB31" s="117" t="s">
        <v>91</v>
      </c>
      <c r="BC31" s="117" t="s">
        <v>91</v>
      </c>
      <c r="BD31" s="117" t="s">
        <v>91</v>
      </c>
      <c r="BE31" s="116">
        <v>0</v>
      </c>
      <c r="BF31" s="116">
        <v>0</v>
      </c>
      <c r="BG31" s="116">
        <v>0</v>
      </c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>
        <v>0</v>
      </c>
      <c r="BT31" s="117" t="s">
        <v>91</v>
      </c>
      <c r="BU31" s="117" t="s">
        <v>91</v>
      </c>
      <c r="BV31" s="117" t="s">
        <v>91</v>
      </c>
      <c r="BW31" s="117" t="s">
        <v>91</v>
      </c>
      <c r="BX31" s="117" t="s">
        <v>91</v>
      </c>
      <c r="BY31" s="117" t="s">
        <v>91</v>
      </c>
      <c r="BZ31" s="117" t="s">
        <v>91</v>
      </c>
      <c r="CA31" s="117" t="s">
        <v>91</v>
      </c>
      <c r="CB31" s="117" t="s">
        <v>91</v>
      </c>
      <c r="CC31" s="117" t="s">
        <v>91</v>
      </c>
      <c r="CD31" s="117" t="s">
        <v>91</v>
      </c>
      <c r="CE31" s="117" t="s">
        <v>91</v>
      </c>
    </row>
    <row r="32" spans="1:83" ht="30.75" customHeight="1">
      <c r="A32" s="4">
        <v>23</v>
      </c>
      <c r="B32" s="35" t="str">
        <f>Board!B33</f>
        <v>Nagaland Board of School Education</v>
      </c>
      <c r="C32" s="189">
        <f>Board!AP32</f>
        <v>4053</v>
      </c>
      <c r="D32" s="40">
        <f>Board!AQ32</f>
        <v>4434</v>
      </c>
      <c r="E32" s="40">
        <f>Board!AR32</f>
        <v>8487</v>
      </c>
      <c r="F32" s="189">
        <v>2776</v>
      </c>
      <c r="G32" s="189">
        <v>3188</v>
      </c>
      <c r="H32" s="189">
        <f t="shared" ref="H32" si="0">F32+G32</f>
        <v>5964</v>
      </c>
      <c r="I32" s="189">
        <v>227</v>
      </c>
      <c r="J32" s="189">
        <v>220</v>
      </c>
      <c r="K32" s="189">
        <f t="shared" ref="K32" si="1">I32+J32</f>
        <v>447</v>
      </c>
      <c r="L32" s="189">
        <v>911</v>
      </c>
      <c r="M32" s="189">
        <v>903</v>
      </c>
      <c r="N32" s="40">
        <f t="shared" ref="N32" si="2">L32+M32</f>
        <v>1814</v>
      </c>
      <c r="O32" s="131"/>
      <c r="P32" s="131"/>
      <c r="Q32" s="131">
        <f t="shared" ref="Q32" si="3">O32+P32</f>
        <v>0</v>
      </c>
      <c r="R32" s="171">
        <f t="shared" ref="R32:T32" si="4">IF(C32=0,"",F32/C32%)</f>
        <v>68.492474710091287</v>
      </c>
      <c r="S32" s="163">
        <f t="shared" si="4"/>
        <v>71.898962562020742</v>
      </c>
      <c r="T32" s="163">
        <f t="shared" si="4"/>
        <v>70.272180982679387</v>
      </c>
      <c r="U32" s="163">
        <f t="shared" ref="U32:W32" si="5">IF(C32=0,"",I32/C32%)</f>
        <v>5.6007895386133724</v>
      </c>
      <c r="V32" s="163">
        <f t="shared" si="5"/>
        <v>4.9616599007668016</v>
      </c>
      <c r="W32" s="163">
        <f t="shared" si="5"/>
        <v>5.266878755744079</v>
      </c>
      <c r="X32" s="163">
        <f t="shared" ref="X32:Z32" si="6">IF(C32=0,"",L32/C32%)</f>
        <v>22.47717739945719</v>
      </c>
      <c r="Y32" s="163">
        <f t="shared" si="6"/>
        <v>20.365358592692825</v>
      </c>
      <c r="Z32" s="163">
        <f t="shared" si="6"/>
        <v>21.373865912572168</v>
      </c>
      <c r="AA32" s="179">
        <f t="shared" ref="AA32:AC32" si="7">IF(C32=0,"",O32/C32%)</f>
        <v>0</v>
      </c>
      <c r="AB32" s="179">
        <f t="shared" si="7"/>
        <v>0</v>
      </c>
      <c r="AC32" s="179">
        <f t="shared" si="7"/>
        <v>0</v>
      </c>
      <c r="AD32" s="40">
        <f>Board!CI33</f>
        <v>0</v>
      </c>
      <c r="AE32" s="40">
        <f>Board!CJ33</f>
        <v>0</v>
      </c>
      <c r="AF32" s="40">
        <f>Board!CK33</f>
        <v>0</v>
      </c>
      <c r="AG32" s="189">
        <v>3</v>
      </c>
      <c r="AH32" s="189">
        <v>3</v>
      </c>
      <c r="AI32" s="189">
        <f t="shared" ref="AI32" si="8">AG32+AH32</f>
        <v>6</v>
      </c>
      <c r="AJ32" s="189">
        <v>1</v>
      </c>
      <c r="AK32" s="196">
        <v>0</v>
      </c>
      <c r="AL32" s="189">
        <f t="shared" ref="AL32" si="9">AJ32+AK32</f>
        <v>1</v>
      </c>
      <c r="AM32" s="189">
        <v>2</v>
      </c>
      <c r="AN32" s="189">
        <v>2</v>
      </c>
      <c r="AO32" s="189">
        <f t="shared" ref="AO32" si="10">AM32+AN32</f>
        <v>4</v>
      </c>
      <c r="AP32" s="131"/>
      <c r="AQ32" s="131"/>
      <c r="AR32" s="131">
        <f t="shared" ref="AR32" si="11">AP32+AQ32</f>
        <v>0</v>
      </c>
      <c r="AS32" s="171" t="str">
        <f t="shared" ref="AS32:AU32" si="12">IF(AD32=0,"",AG32/AD32%)</f>
        <v/>
      </c>
      <c r="AT32" s="171" t="str">
        <f t="shared" si="12"/>
        <v/>
      </c>
      <c r="AU32" s="171" t="str">
        <f t="shared" si="12"/>
        <v/>
      </c>
      <c r="AV32" s="171" t="str">
        <f t="shared" ref="AV32:AX32" si="13">IF(AD32=0,"",AJ32/AD32%)</f>
        <v/>
      </c>
      <c r="AW32" s="176" t="str">
        <f t="shared" si="13"/>
        <v/>
      </c>
      <c r="AX32" s="171" t="str">
        <f t="shared" si="13"/>
        <v/>
      </c>
      <c r="AY32" s="171" t="str">
        <f t="shared" ref="AY32:BA32" si="14">IF(AD32=0,"",AM32/AD32%)</f>
        <v/>
      </c>
      <c r="AZ32" s="171" t="str">
        <f t="shared" si="14"/>
        <v/>
      </c>
      <c r="BA32" s="171" t="str">
        <f t="shared" si="14"/>
        <v/>
      </c>
      <c r="BB32" s="179" t="str">
        <f t="shared" ref="BB32:BD32" si="15">IF(AD32=0,"",AP32/AD32%)</f>
        <v/>
      </c>
      <c r="BC32" s="179" t="str">
        <f t="shared" si="15"/>
        <v/>
      </c>
      <c r="BD32" s="179" t="str">
        <f t="shared" si="15"/>
        <v/>
      </c>
      <c r="BE32" s="40">
        <f>Board!EB33</f>
        <v>4528</v>
      </c>
      <c r="BF32" s="40">
        <f>Board!EC33</f>
        <v>4627</v>
      </c>
      <c r="BG32" s="40">
        <f>Board!ED33</f>
        <v>9155</v>
      </c>
      <c r="BH32" s="189">
        <v>2760</v>
      </c>
      <c r="BI32" s="189">
        <v>3176</v>
      </c>
      <c r="BJ32" s="189">
        <f t="shared" ref="BJ32" si="16">BH32+BI32</f>
        <v>5936</v>
      </c>
      <c r="BK32" s="189">
        <v>223</v>
      </c>
      <c r="BL32" s="189">
        <v>220</v>
      </c>
      <c r="BM32" s="189">
        <f>BK32+BL32</f>
        <v>443</v>
      </c>
      <c r="BN32" s="189">
        <v>882</v>
      </c>
      <c r="BO32" s="189">
        <v>892</v>
      </c>
      <c r="BP32" s="189">
        <f t="shared" ref="BP32" si="17">BN32+BO32</f>
        <v>1774</v>
      </c>
      <c r="BQ32" s="131"/>
      <c r="BR32" s="131"/>
      <c r="BS32" s="131">
        <f t="shared" ref="BS32" si="18">BQ32+BR32</f>
        <v>0</v>
      </c>
      <c r="BT32" s="171">
        <f t="shared" ref="BT32:BV32" si="19">IF(BE32=0,"",BH32/BE32%)</f>
        <v>60.954063604240282</v>
      </c>
      <c r="BU32" s="171">
        <f t="shared" si="19"/>
        <v>68.64058785390101</v>
      </c>
      <c r="BV32" s="171">
        <f t="shared" si="19"/>
        <v>64.838885854724197</v>
      </c>
      <c r="BW32" s="171">
        <f t="shared" ref="BW32:BY32" si="20">IF(BE32=0,"",BK32/BE32%)</f>
        <v>4.9249116607773846</v>
      </c>
      <c r="BX32" s="171">
        <f t="shared" si="20"/>
        <v>4.754700669980549</v>
      </c>
      <c r="BY32" s="171">
        <f t="shared" si="20"/>
        <v>4.8388858547241949</v>
      </c>
      <c r="BZ32" s="171">
        <f t="shared" ref="BZ32:CB32" si="21">IF(BE32=0,"",BN32/BE32%)</f>
        <v>19.478798586572438</v>
      </c>
      <c r="CA32" s="171">
        <f t="shared" si="21"/>
        <v>19.27814998919386</v>
      </c>
      <c r="CB32" s="171">
        <f t="shared" si="21"/>
        <v>19.377389404696888</v>
      </c>
      <c r="CC32" s="179">
        <f t="shared" ref="CC32:CE32" si="22">IF(BE32=0,"",BQ32/BE32%)</f>
        <v>0</v>
      </c>
      <c r="CD32" s="179">
        <f t="shared" si="22"/>
        <v>0</v>
      </c>
      <c r="CE32" s="179">
        <f t="shared" si="22"/>
        <v>0</v>
      </c>
    </row>
    <row r="33" spans="1:83" ht="27.75" customHeight="1">
      <c r="A33" s="4">
        <v>24</v>
      </c>
      <c r="B33" s="5" t="s">
        <v>48</v>
      </c>
      <c r="C33" s="189">
        <f>Board!AP33</f>
        <v>5049</v>
      </c>
      <c r="D33" s="40">
        <f>Board!AQ33</f>
        <v>5072</v>
      </c>
      <c r="E33" s="40">
        <f>Board!AR33</f>
        <v>10121</v>
      </c>
      <c r="F33" s="39">
        <v>3264</v>
      </c>
      <c r="G33" s="39">
        <v>3832</v>
      </c>
      <c r="H33" s="39">
        <v>7096</v>
      </c>
      <c r="I33" s="39">
        <v>569</v>
      </c>
      <c r="J33" s="39">
        <v>359</v>
      </c>
      <c r="K33" s="39">
        <v>928</v>
      </c>
      <c r="L33" s="39">
        <v>1216</v>
      </c>
      <c r="M33" s="39">
        <v>881</v>
      </c>
      <c r="N33" s="39">
        <v>2097</v>
      </c>
      <c r="O33" s="116"/>
      <c r="P33" s="116"/>
      <c r="Q33" s="116">
        <v>0</v>
      </c>
      <c r="R33" s="112">
        <v>64.646464646464651</v>
      </c>
      <c r="S33" s="95">
        <v>75.552050473186128</v>
      </c>
      <c r="T33" s="95">
        <v>70.111649046536911</v>
      </c>
      <c r="U33" s="95">
        <v>11.269558328381857</v>
      </c>
      <c r="V33" s="95">
        <v>7.0780757097791795</v>
      </c>
      <c r="W33" s="95">
        <v>9.1690544412607462</v>
      </c>
      <c r="X33" s="95">
        <v>24.083977025153494</v>
      </c>
      <c r="Y33" s="95">
        <v>17.369873817034701</v>
      </c>
      <c r="Z33" s="95">
        <v>20.719296512202352</v>
      </c>
      <c r="AA33" s="117">
        <v>0</v>
      </c>
      <c r="AB33" s="117">
        <v>0</v>
      </c>
      <c r="AC33" s="117">
        <v>0</v>
      </c>
      <c r="AD33" s="116">
        <v>0</v>
      </c>
      <c r="AE33" s="116">
        <v>0</v>
      </c>
      <c r="AF33" s="116">
        <v>0</v>
      </c>
      <c r="AG33" s="116"/>
      <c r="AH33" s="116"/>
      <c r="AI33" s="116">
        <v>0</v>
      </c>
      <c r="AJ33" s="116"/>
      <c r="AK33" s="116"/>
      <c r="AL33" s="116">
        <v>0</v>
      </c>
      <c r="AM33" s="116"/>
      <c r="AN33" s="116"/>
      <c r="AO33" s="116">
        <v>0</v>
      </c>
      <c r="AP33" s="116"/>
      <c r="AQ33" s="116"/>
      <c r="AR33" s="116">
        <v>0</v>
      </c>
      <c r="AS33" s="117" t="s">
        <v>91</v>
      </c>
      <c r="AT33" s="117" t="s">
        <v>91</v>
      </c>
      <c r="AU33" s="117" t="s">
        <v>91</v>
      </c>
      <c r="AV33" s="117" t="s">
        <v>91</v>
      </c>
      <c r="AW33" s="117" t="s">
        <v>91</v>
      </c>
      <c r="AX33" s="117" t="s">
        <v>91</v>
      </c>
      <c r="AY33" s="117" t="s">
        <v>91</v>
      </c>
      <c r="AZ33" s="117" t="s">
        <v>91</v>
      </c>
      <c r="BA33" s="117" t="s">
        <v>91</v>
      </c>
      <c r="BB33" s="117" t="s">
        <v>91</v>
      </c>
      <c r="BC33" s="117" t="s">
        <v>91</v>
      </c>
      <c r="BD33" s="117" t="s">
        <v>91</v>
      </c>
      <c r="BE33" s="39">
        <v>4528</v>
      </c>
      <c r="BF33" s="39">
        <v>4627</v>
      </c>
      <c r="BG33" s="39">
        <v>9155</v>
      </c>
      <c r="BH33" s="39">
        <v>3134</v>
      </c>
      <c r="BI33" s="39">
        <v>3647</v>
      </c>
      <c r="BJ33" s="39">
        <v>6781</v>
      </c>
      <c r="BK33" s="39">
        <v>324</v>
      </c>
      <c r="BL33" s="39">
        <v>171</v>
      </c>
      <c r="BM33" s="39">
        <v>495</v>
      </c>
      <c r="BN33" s="39">
        <v>1070</v>
      </c>
      <c r="BO33" s="39">
        <v>809</v>
      </c>
      <c r="BP33" s="39">
        <v>1879</v>
      </c>
      <c r="BQ33" s="116"/>
      <c r="BR33" s="116"/>
      <c r="BS33" s="116">
        <v>0</v>
      </c>
      <c r="BT33" s="95">
        <v>69.21378091872792</v>
      </c>
      <c r="BU33" s="95">
        <v>78.81996974281391</v>
      </c>
      <c r="BV33" s="95">
        <v>74.068814855270347</v>
      </c>
      <c r="BW33" s="95">
        <v>7.1554770318021204</v>
      </c>
      <c r="BX33" s="95">
        <v>3.6956991571212447</v>
      </c>
      <c r="BY33" s="95">
        <v>5.4068814855270348</v>
      </c>
      <c r="BZ33" s="95">
        <v>23.630742049469966</v>
      </c>
      <c r="CA33" s="95">
        <v>17.484331100064836</v>
      </c>
      <c r="CB33" s="95">
        <v>20.524303659202623</v>
      </c>
      <c r="CC33" s="117">
        <v>0</v>
      </c>
      <c r="CD33" s="117">
        <v>0</v>
      </c>
      <c r="CE33" s="117">
        <v>0</v>
      </c>
    </row>
    <row r="34" spans="1:83" ht="30.75" customHeight="1">
      <c r="A34" s="4">
        <v>25</v>
      </c>
      <c r="B34" s="5" t="s">
        <v>80</v>
      </c>
      <c r="C34" s="189">
        <f>Board!AP34</f>
        <v>106099</v>
      </c>
      <c r="D34" s="40">
        <f>Board!AQ34</f>
        <v>111837</v>
      </c>
      <c r="E34" s="40">
        <f>Board!AR34</f>
        <v>217936</v>
      </c>
      <c r="F34" s="40">
        <v>52571</v>
      </c>
      <c r="G34" s="39">
        <v>78317</v>
      </c>
      <c r="H34" s="39">
        <v>130888</v>
      </c>
      <c r="I34" s="39">
        <v>12135</v>
      </c>
      <c r="J34" s="39">
        <v>5614</v>
      </c>
      <c r="K34" s="39">
        <v>17749</v>
      </c>
      <c r="L34" s="39">
        <v>36619</v>
      </c>
      <c r="M34" s="39">
        <v>23500</v>
      </c>
      <c r="N34" s="39">
        <v>60119</v>
      </c>
      <c r="O34" s="39">
        <v>3113</v>
      </c>
      <c r="P34" s="39">
        <v>2623</v>
      </c>
      <c r="Q34" s="39">
        <v>5736</v>
      </c>
      <c r="R34" s="95">
        <v>49.549006116928531</v>
      </c>
      <c r="S34" s="95">
        <v>70.027808328191924</v>
      </c>
      <c r="T34" s="95">
        <v>60.057998678511119</v>
      </c>
      <c r="U34" s="95">
        <v>11.437431078521003</v>
      </c>
      <c r="V34" s="95">
        <v>5.019805609950196</v>
      </c>
      <c r="W34" s="95">
        <v>8.1441340577050134</v>
      </c>
      <c r="X34" s="95">
        <v>34.513991649308664</v>
      </c>
      <c r="Y34" s="95">
        <v>21.012723874925115</v>
      </c>
      <c r="Z34" s="95">
        <v>27.585621466852654</v>
      </c>
      <c r="AA34" s="95">
        <v>2.9340521588327881</v>
      </c>
      <c r="AB34" s="95">
        <v>2.3453776478267483</v>
      </c>
      <c r="AC34" s="95">
        <v>2.6319653476249907</v>
      </c>
      <c r="AD34" s="39">
        <v>13084</v>
      </c>
      <c r="AE34" s="39">
        <v>12205</v>
      </c>
      <c r="AF34" s="39">
        <v>26062</v>
      </c>
      <c r="AG34" s="39">
        <v>8356</v>
      </c>
      <c r="AH34" s="39">
        <v>9748</v>
      </c>
      <c r="AI34" s="39">
        <v>18104</v>
      </c>
      <c r="AJ34" s="39">
        <v>1110</v>
      </c>
      <c r="AK34" s="39">
        <v>434</v>
      </c>
      <c r="AL34" s="39">
        <v>1544</v>
      </c>
      <c r="AM34" s="39">
        <v>3350</v>
      </c>
      <c r="AN34" s="39">
        <v>1776</v>
      </c>
      <c r="AO34" s="39">
        <v>5126</v>
      </c>
      <c r="AP34" s="116"/>
      <c r="AQ34" s="116"/>
      <c r="AR34" s="39">
        <v>773</v>
      </c>
      <c r="AS34" s="95">
        <v>63.864261693671658</v>
      </c>
      <c r="AT34" s="95">
        <v>79.868906185989346</v>
      </c>
      <c r="AU34" s="95">
        <v>69.465121633028929</v>
      </c>
      <c r="AV34" s="95">
        <v>8.4836441455212466</v>
      </c>
      <c r="AW34" s="95">
        <v>3.5559197050389186</v>
      </c>
      <c r="AX34" s="95">
        <v>5.9243342797943361</v>
      </c>
      <c r="AY34" s="95">
        <v>25.603790889636198</v>
      </c>
      <c r="AZ34" s="95">
        <v>14.551413355182303</v>
      </c>
      <c r="BA34" s="95">
        <v>19.668482848591818</v>
      </c>
      <c r="BB34" s="117">
        <v>0</v>
      </c>
      <c r="BC34" s="117">
        <v>0</v>
      </c>
      <c r="BD34" s="95">
        <v>2.9660041439643927</v>
      </c>
      <c r="BE34" s="39">
        <v>12437</v>
      </c>
      <c r="BF34" s="39">
        <v>12161</v>
      </c>
      <c r="BG34" s="39">
        <v>25154</v>
      </c>
      <c r="BH34" s="39">
        <v>8328</v>
      </c>
      <c r="BI34" s="39">
        <v>9672</v>
      </c>
      <c r="BJ34" s="39">
        <v>18000</v>
      </c>
      <c r="BK34" s="39">
        <v>884</v>
      </c>
      <c r="BL34" s="39">
        <v>422</v>
      </c>
      <c r="BM34" s="39">
        <v>1306</v>
      </c>
      <c r="BN34" s="39">
        <v>2859</v>
      </c>
      <c r="BO34" s="39">
        <v>1779</v>
      </c>
      <c r="BP34" s="39">
        <v>4638</v>
      </c>
      <c r="BQ34" s="116"/>
      <c r="BR34" s="116"/>
      <c r="BS34" s="39">
        <v>556</v>
      </c>
      <c r="BT34" s="95">
        <v>66.961485888879949</v>
      </c>
      <c r="BU34" s="95">
        <v>79.532933146945155</v>
      </c>
      <c r="BV34" s="95">
        <v>71.559195356603325</v>
      </c>
      <c r="BW34" s="95">
        <v>7.1078234300876417</v>
      </c>
      <c r="BX34" s="95">
        <v>3.4701093660060849</v>
      </c>
      <c r="BY34" s="95">
        <v>5.1920171742068861</v>
      </c>
      <c r="BZ34" s="95">
        <v>22.987858808394307</v>
      </c>
      <c r="CA34" s="95">
        <v>14.628731189869255</v>
      </c>
      <c r="CB34" s="95">
        <v>18.438419336884792</v>
      </c>
      <c r="CC34" s="117">
        <v>0</v>
      </c>
      <c r="CD34" s="117">
        <v>0</v>
      </c>
      <c r="CE34" s="95">
        <v>2.2103840343484138</v>
      </c>
    </row>
    <row r="35" spans="1:83" ht="30.75" customHeight="1">
      <c r="A35" s="4">
        <v>26</v>
      </c>
      <c r="B35" s="5" t="s">
        <v>49</v>
      </c>
      <c r="C35" s="189">
        <f>Board!AP35</f>
        <v>128983</v>
      </c>
      <c r="D35" s="40">
        <f>Board!AQ35</f>
        <v>123974</v>
      </c>
      <c r="E35" s="40">
        <f>Board!AR35</f>
        <v>252957</v>
      </c>
      <c r="F35" s="39">
        <v>85080</v>
      </c>
      <c r="G35" s="39">
        <v>86706</v>
      </c>
      <c r="H35" s="39">
        <v>171786</v>
      </c>
      <c r="I35" s="40">
        <v>12152</v>
      </c>
      <c r="J35" s="39">
        <v>12645</v>
      </c>
      <c r="K35" s="39">
        <v>24797</v>
      </c>
      <c r="L35" s="39">
        <v>23085</v>
      </c>
      <c r="M35" s="39">
        <v>20766</v>
      </c>
      <c r="N35" s="39">
        <v>43851</v>
      </c>
      <c r="O35" s="39">
        <v>8666</v>
      </c>
      <c r="P35" s="39">
        <v>3857</v>
      </c>
      <c r="Q35" s="39">
        <v>12523</v>
      </c>
      <c r="R35" s="95">
        <v>65.962181062620658</v>
      </c>
      <c r="S35" s="95">
        <v>69.938858147676129</v>
      </c>
      <c r="T35" s="95">
        <v>67.911146953830098</v>
      </c>
      <c r="U35" s="95">
        <v>9.4213966181589832</v>
      </c>
      <c r="V35" s="95">
        <v>10.199719295981415</v>
      </c>
      <c r="W35" s="95">
        <v>9.8028518681040637</v>
      </c>
      <c r="X35" s="95">
        <v>17.89770744981897</v>
      </c>
      <c r="Y35" s="95">
        <v>16.750286350363787</v>
      </c>
      <c r="Z35" s="95">
        <v>17.335357392758453</v>
      </c>
      <c r="AA35" s="95">
        <v>6.7187148694013947</v>
      </c>
      <c r="AB35" s="95">
        <v>3.1111362059786729</v>
      </c>
      <c r="AC35" s="95">
        <v>4.9506437853073839</v>
      </c>
      <c r="AD35" s="39">
        <v>35630</v>
      </c>
      <c r="AE35" s="39">
        <v>38869</v>
      </c>
      <c r="AF35" s="39">
        <v>74499</v>
      </c>
      <c r="AG35" s="39">
        <v>26946</v>
      </c>
      <c r="AH35" s="39">
        <v>31504</v>
      </c>
      <c r="AI35" s="39">
        <v>58450</v>
      </c>
      <c r="AJ35" s="39">
        <v>1844</v>
      </c>
      <c r="AK35" s="39">
        <v>2208</v>
      </c>
      <c r="AL35" s="39">
        <v>4052</v>
      </c>
      <c r="AM35" s="39">
        <v>3172</v>
      </c>
      <c r="AN35" s="39">
        <v>3040</v>
      </c>
      <c r="AO35" s="39">
        <v>6212</v>
      </c>
      <c r="AP35" s="39">
        <v>3668</v>
      </c>
      <c r="AQ35" s="39">
        <v>2117</v>
      </c>
      <c r="AR35" s="39">
        <v>5785</v>
      </c>
      <c r="AS35" s="95">
        <v>75.627280381700814</v>
      </c>
      <c r="AT35" s="95">
        <v>81.051737888805988</v>
      </c>
      <c r="AU35" s="95">
        <v>78.457428958777967</v>
      </c>
      <c r="AV35" s="95">
        <v>5.1754139769856859</v>
      </c>
      <c r="AW35" s="95">
        <v>5.680619516838612</v>
      </c>
      <c r="AX35" s="95">
        <v>5.4389991811970626</v>
      </c>
      <c r="AY35" s="95">
        <v>8.9026101599775469</v>
      </c>
      <c r="AZ35" s="95">
        <v>7.8211428130386684</v>
      </c>
      <c r="BA35" s="95">
        <v>8.3383669579457447</v>
      </c>
      <c r="BB35" s="95">
        <v>10.294695481335953</v>
      </c>
      <c r="BC35" s="95">
        <v>5.4464997813167306</v>
      </c>
      <c r="BD35" s="95">
        <v>7.7652049020792226</v>
      </c>
      <c r="BE35" s="116">
        <v>0</v>
      </c>
      <c r="BF35" s="116">
        <v>0</v>
      </c>
      <c r="BG35" s="116">
        <v>0</v>
      </c>
      <c r="BH35" s="116"/>
      <c r="BI35" s="116"/>
      <c r="BJ35" s="116">
        <v>0</v>
      </c>
      <c r="BK35" s="116"/>
      <c r="BL35" s="116"/>
      <c r="BM35" s="116">
        <v>0</v>
      </c>
      <c r="BN35" s="116"/>
      <c r="BO35" s="116"/>
      <c r="BP35" s="116">
        <v>0</v>
      </c>
      <c r="BQ35" s="116"/>
      <c r="BR35" s="116"/>
      <c r="BS35" s="116">
        <v>0</v>
      </c>
      <c r="BT35" s="117" t="s">
        <v>91</v>
      </c>
      <c r="BU35" s="117" t="s">
        <v>91</v>
      </c>
      <c r="BV35" s="117" t="s">
        <v>91</v>
      </c>
      <c r="BW35" s="117" t="s">
        <v>91</v>
      </c>
      <c r="BX35" s="117" t="s">
        <v>91</v>
      </c>
      <c r="BY35" s="117" t="s">
        <v>91</v>
      </c>
      <c r="BZ35" s="117" t="s">
        <v>91</v>
      </c>
      <c r="CA35" s="117" t="s">
        <v>91</v>
      </c>
      <c r="CB35" s="117" t="s">
        <v>91</v>
      </c>
      <c r="CC35" s="117" t="s">
        <v>91</v>
      </c>
      <c r="CD35" s="117"/>
      <c r="CE35" s="117" t="s">
        <v>91</v>
      </c>
    </row>
    <row r="36" spans="1:83" ht="30.75" customHeight="1">
      <c r="A36" s="4">
        <v>27</v>
      </c>
      <c r="B36" s="5" t="s">
        <v>50</v>
      </c>
      <c r="C36" s="189">
        <f>Board!AP36</f>
        <v>359008</v>
      </c>
      <c r="D36" s="40">
        <f>Board!AQ36</f>
        <v>230370</v>
      </c>
      <c r="E36" s="40">
        <f>Board!AR36</f>
        <v>589378</v>
      </c>
      <c r="F36" s="39">
        <v>197855</v>
      </c>
      <c r="G36" s="39">
        <v>165955</v>
      </c>
      <c r="H36" s="39">
        <v>363810</v>
      </c>
      <c r="I36" s="39">
        <v>42842</v>
      </c>
      <c r="J36" s="39">
        <v>19981</v>
      </c>
      <c r="K36" s="39">
        <v>62823</v>
      </c>
      <c r="L36" s="39">
        <v>105104</v>
      </c>
      <c r="M36" s="39">
        <v>35996</v>
      </c>
      <c r="N36" s="39">
        <v>141100</v>
      </c>
      <c r="O36" s="116"/>
      <c r="P36" s="116"/>
      <c r="Q36" s="116">
        <v>0</v>
      </c>
      <c r="R36" s="95">
        <v>55.111585257153045</v>
      </c>
      <c r="S36" s="95">
        <v>72.038459868906543</v>
      </c>
      <c r="T36" s="95">
        <v>61.727787599808615</v>
      </c>
      <c r="U36" s="95">
        <v>11.933438809163027</v>
      </c>
      <c r="V36" s="95">
        <v>8.6734383817337335</v>
      </c>
      <c r="W36" s="95">
        <v>10.659203431414136</v>
      </c>
      <c r="X36" s="95">
        <v>29.276227827792138</v>
      </c>
      <c r="Y36" s="95">
        <v>15.625298432955681</v>
      </c>
      <c r="Z36" s="95">
        <v>23.940493197913735</v>
      </c>
      <c r="AA36" s="117">
        <v>0</v>
      </c>
      <c r="AB36" s="117">
        <v>0</v>
      </c>
      <c r="AC36" s="117">
        <v>0</v>
      </c>
      <c r="AD36" s="39">
        <v>56301</v>
      </c>
      <c r="AE36" s="39">
        <v>33183</v>
      </c>
      <c r="AF36" s="39">
        <v>89484</v>
      </c>
      <c r="AG36" s="39">
        <v>36252</v>
      </c>
      <c r="AH36" s="39">
        <v>25879</v>
      </c>
      <c r="AI36" s="39">
        <v>62131</v>
      </c>
      <c r="AJ36" s="39">
        <v>4041</v>
      </c>
      <c r="AK36" s="39">
        <v>1459</v>
      </c>
      <c r="AL36" s="39">
        <v>5500</v>
      </c>
      <c r="AM36" s="39">
        <v>13633</v>
      </c>
      <c r="AN36" s="39">
        <v>4323</v>
      </c>
      <c r="AO36" s="39">
        <v>17956</v>
      </c>
      <c r="AP36" s="116"/>
      <c r="AQ36" s="116"/>
      <c r="AR36" s="116">
        <v>0</v>
      </c>
      <c r="AS36" s="95">
        <v>64.389620077796138</v>
      </c>
      <c r="AT36" s="95">
        <v>77.988729168550165</v>
      </c>
      <c r="AU36" s="95">
        <v>69.432524250145278</v>
      </c>
      <c r="AV36" s="95">
        <v>7.1774924068844248</v>
      </c>
      <c r="AW36" s="95">
        <v>4.3968297019558209</v>
      </c>
      <c r="AX36" s="95">
        <v>6.1463501855080231</v>
      </c>
      <c r="AY36" s="95">
        <v>24.214489973535105</v>
      </c>
      <c r="AZ36" s="95">
        <v>13.027755175843053</v>
      </c>
      <c r="BA36" s="95">
        <v>20.066157078360376</v>
      </c>
      <c r="BB36" s="117">
        <v>0</v>
      </c>
      <c r="BC36" s="117">
        <v>0</v>
      </c>
      <c r="BD36" s="117">
        <v>0</v>
      </c>
      <c r="BE36" s="39">
        <v>37438</v>
      </c>
      <c r="BF36" s="39">
        <v>23813</v>
      </c>
      <c r="BG36" s="39">
        <v>61251</v>
      </c>
      <c r="BH36" s="39">
        <v>25807</v>
      </c>
      <c r="BI36" s="39">
        <v>19336</v>
      </c>
      <c r="BJ36" s="39">
        <v>45143</v>
      </c>
      <c r="BK36" s="39">
        <v>998</v>
      </c>
      <c r="BL36" s="39">
        <v>384</v>
      </c>
      <c r="BM36" s="39">
        <v>1382</v>
      </c>
      <c r="BN36" s="39">
        <v>8606</v>
      </c>
      <c r="BO36" s="39">
        <v>2645</v>
      </c>
      <c r="BP36" s="39">
        <v>11251</v>
      </c>
      <c r="BQ36" s="116"/>
      <c r="BR36" s="116"/>
      <c r="BS36" s="116">
        <v>0</v>
      </c>
      <c r="BT36" s="95">
        <v>68.93263529034671</v>
      </c>
      <c r="BU36" s="95">
        <v>81.19934489564524</v>
      </c>
      <c r="BV36" s="95">
        <v>73.701653850549377</v>
      </c>
      <c r="BW36" s="95">
        <v>2.6657406912762434</v>
      </c>
      <c r="BX36" s="95">
        <v>1.6125645655734262</v>
      </c>
      <c r="BY36" s="95">
        <v>2.2562896932294985</v>
      </c>
      <c r="BZ36" s="95">
        <v>22.987339067257867</v>
      </c>
      <c r="CA36" s="95">
        <v>11.107378322764877</v>
      </c>
      <c r="CB36" s="95">
        <v>18.368679695025389</v>
      </c>
      <c r="CC36" s="117">
        <v>0</v>
      </c>
      <c r="CD36" s="117">
        <v>0</v>
      </c>
      <c r="CE36" s="117">
        <v>0</v>
      </c>
    </row>
    <row r="37" spans="1:83" ht="28.5" customHeight="1">
      <c r="A37" s="4">
        <v>28</v>
      </c>
      <c r="B37" s="5" t="s">
        <v>51</v>
      </c>
      <c r="C37" s="189">
        <f>Board!AP37</f>
        <v>330487</v>
      </c>
      <c r="D37" s="40">
        <f>Board!AQ37</f>
        <v>414211</v>
      </c>
      <c r="E37" s="40">
        <f>Board!AR37</f>
        <v>744698</v>
      </c>
      <c r="F37" s="39">
        <v>4380</v>
      </c>
      <c r="G37" s="39">
        <v>7142</v>
      </c>
      <c r="H37" s="39">
        <v>11522</v>
      </c>
      <c r="I37" s="39">
        <v>67628</v>
      </c>
      <c r="J37" s="39">
        <v>100139</v>
      </c>
      <c r="K37" s="39">
        <v>167767</v>
      </c>
      <c r="L37" s="39">
        <v>223818</v>
      </c>
      <c r="M37" s="39">
        <v>278698</v>
      </c>
      <c r="N37" s="39">
        <v>502516</v>
      </c>
      <c r="O37" s="39">
        <v>34661</v>
      </c>
      <c r="P37" s="39">
        <v>28232</v>
      </c>
      <c r="Q37" s="39">
        <v>62893</v>
      </c>
      <c r="R37" s="95">
        <v>1.32531688084554</v>
      </c>
      <c r="S37" s="95">
        <v>1.7242419926076324</v>
      </c>
      <c r="T37" s="95">
        <v>1.5472043700936489</v>
      </c>
      <c r="U37" s="95">
        <v>20.46313470726534</v>
      </c>
      <c r="V37" s="95">
        <v>24.175842746812616</v>
      </c>
      <c r="W37" s="95">
        <v>22.528192636478146</v>
      </c>
      <c r="X37" s="95">
        <v>67.723692611207099</v>
      </c>
      <c r="Y37" s="95">
        <v>67.284065367650797</v>
      </c>
      <c r="Z37" s="95">
        <v>67.479166051204658</v>
      </c>
      <c r="AA37" s="95">
        <v>10.487855800682023</v>
      </c>
      <c r="AB37" s="95">
        <v>6.8158498929289664</v>
      </c>
      <c r="AC37" s="95">
        <v>8.4454369422235605</v>
      </c>
      <c r="AD37" s="39">
        <v>67677</v>
      </c>
      <c r="AE37" s="39">
        <v>90645</v>
      </c>
      <c r="AF37" s="39">
        <v>158322</v>
      </c>
      <c r="AG37" s="39">
        <v>1637</v>
      </c>
      <c r="AH37" s="39">
        <v>2572</v>
      </c>
      <c r="AI37" s="39">
        <v>4209</v>
      </c>
      <c r="AJ37" s="39">
        <v>16372</v>
      </c>
      <c r="AK37" s="39">
        <v>23630</v>
      </c>
      <c r="AL37" s="39">
        <v>40002</v>
      </c>
      <c r="AM37" s="39">
        <v>40189</v>
      </c>
      <c r="AN37" s="39">
        <v>55384</v>
      </c>
      <c r="AO37" s="39">
        <v>95573</v>
      </c>
      <c r="AP37" s="39">
        <v>9479</v>
      </c>
      <c r="AQ37" s="39">
        <v>9059</v>
      </c>
      <c r="AR37" s="39">
        <v>18538</v>
      </c>
      <c r="AS37" s="95">
        <v>2.418842442779674</v>
      </c>
      <c r="AT37" s="95">
        <v>2.8374427712504824</v>
      </c>
      <c r="AU37" s="95">
        <v>2.658506082540645</v>
      </c>
      <c r="AV37" s="95">
        <v>24.191379641532574</v>
      </c>
      <c r="AW37" s="95">
        <v>26.068729659661315</v>
      </c>
      <c r="AX37" s="95">
        <v>25.26622958274908</v>
      </c>
      <c r="AY37" s="95">
        <v>59.383542414705147</v>
      </c>
      <c r="AZ37" s="95">
        <v>61.099895195543048</v>
      </c>
      <c r="BA37" s="95">
        <v>60.366215687017593</v>
      </c>
      <c r="BB37" s="95">
        <v>14.006235500982608</v>
      </c>
      <c r="BC37" s="95">
        <v>9.9939323735451477</v>
      </c>
      <c r="BD37" s="95">
        <v>11.709048647692677</v>
      </c>
      <c r="BE37" s="39">
        <v>2604</v>
      </c>
      <c r="BF37" s="39">
        <v>2443</v>
      </c>
      <c r="BG37" s="39">
        <v>5047</v>
      </c>
      <c r="BH37" s="39">
        <v>33</v>
      </c>
      <c r="BI37" s="39">
        <v>35</v>
      </c>
      <c r="BJ37" s="39">
        <v>68</v>
      </c>
      <c r="BK37" s="39">
        <v>586</v>
      </c>
      <c r="BL37" s="39">
        <v>516</v>
      </c>
      <c r="BM37" s="39">
        <v>1102</v>
      </c>
      <c r="BN37" s="39">
        <v>1791</v>
      </c>
      <c r="BO37" s="39">
        <v>1735</v>
      </c>
      <c r="BP37" s="39">
        <v>3526</v>
      </c>
      <c r="BQ37" s="39">
        <v>194</v>
      </c>
      <c r="BR37" s="39">
        <v>157</v>
      </c>
      <c r="BS37" s="39">
        <v>351</v>
      </c>
      <c r="BT37" s="95" t="s">
        <v>65</v>
      </c>
      <c r="BU37" s="95">
        <v>1.4326647564469914</v>
      </c>
      <c r="BV37" s="95">
        <v>1.3473350505250645</v>
      </c>
      <c r="BW37" s="95">
        <v>22.503840245775731</v>
      </c>
      <c r="BX37" s="95">
        <v>21.121571837904217</v>
      </c>
      <c r="BY37" s="95">
        <v>21.834753318803251</v>
      </c>
      <c r="BZ37" s="95">
        <v>68.778801843317979</v>
      </c>
      <c r="CA37" s="95">
        <v>71.01923864101515</v>
      </c>
      <c r="CB37" s="95">
        <v>69.863285119873197</v>
      </c>
      <c r="CC37" s="95">
        <v>7.4500768049155148</v>
      </c>
      <c r="CD37" s="95">
        <v>6.4265247646336476</v>
      </c>
      <c r="CE37" s="95">
        <v>6.9546265107984944</v>
      </c>
    </row>
    <row r="38" spans="1:83" ht="27" customHeight="1">
      <c r="A38" s="4">
        <v>29</v>
      </c>
      <c r="B38" s="5" t="s">
        <v>52</v>
      </c>
      <c r="C38" s="189">
        <f>Board!AP38</f>
        <v>9415</v>
      </c>
      <c r="D38" s="40">
        <f>Board!AQ38</f>
        <v>7402</v>
      </c>
      <c r="E38" s="40">
        <f>Board!AR38</f>
        <v>16817</v>
      </c>
      <c r="F38" s="159"/>
      <c r="G38" s="159"/>
      <c r="H38" s="159"/>
      <c r="I38" s="159"/>
      <c r="J38" s="159"/>
      <c r="K38" s="159"/>
      <c r="L38" s="159"/>
      <c r="M38" s="159"/>
      <c r="N38" s="159"/>
      <c r="O38" s="116"/>
      <c r="P38" s="116"/>
      <c r="Q38" s="116">
        <v>0</v>
      </c>
      <c r="R38" s="146">
        <v>0</v>
      </c>
      <c r="S38" s="146">
        <v>0</v>
      </c>
      <c r="T38" s="146">
        <v>0</v>
      </c>
      <c r="U38" s="146">
        <v>0</v>
      </c>
      <c r="V38" s="146">
        <v>0</v>
      </c>
      <c r="W38" s="146">
        <v>0</v>
      </c>
      <c r="X38" s="146">
        <v>0</v>
      </c>
      <c r="Y38" s="146">
        <v>0</v>
      </c>
      <c r="Z38" s="146">
        <v>0</v>
      </c>
      <c r="AA38" s="117">
        <v>0</v>
      </c>
      <c r="AB38" s="117">
        <v>0</v>
      </c>
      <c r="AC38" s="117">
        <v>0</v>
      </c>
      <c r="AD38" s="39">
        <v>1426</v>
      </c>
      <c r="AE38" s="39">
        <v>1010</v>
      </c>
      <c r="AF38" s="39">
        <v>2436</v>
      </c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16"/>
      <c r="AR38" s="116">
        <v>0</v>
      </c>
      <c r="AS38" s="146">
        <v>0</v>
      </c>
      <c r="AT38" s="146">
        <v>0</v>
      </c>
      <c r="AU38" s="146">
        <v>0</v>
      </c>
      <c r="AV38" s="146">
        <v>0</v>
      </c>
      <c r="AW38" s="146">
        <v>0</v>
      </c>
      <c r="AX38" s="146">
        <v>0</v>
      </c>
      <c r="AY38" s="146">
        <v>0</v>
      </c>
      <c r="AZ38" s="146">
        <v>0</v>
      </c>
      <c r="BA38" s="146">
        <v>0</v>
      </c>
      <c r="BB38" s="117">
        <v>0</v>
      </c>
      <c r="BC38" s="117">
        <v>0</v>
      </c>
      <c r="BD38" s="117">
        <v>0</v>
      </c>
      <c r="BE38" s="39">
        <v>1206</v>
      </c>
      <c r="BF38" s="39">
        <v>1001</v>
      </c>
      <c r="BG38" s="39">
        <v>2207</v>
      </c>
      <c r="BH38" s="159"/>
      <c r="BI38" s="159"/>
      <c r="BJ38" s="159"/>
      <c r="BK38" s="159"/>
      <c r="BL38" s="159"/>
      <c r="BM38" s="159"/>
      <c r="BN38" s="159"/>
      <c r="BO38" s="159"/>
      <c r="BP38" s="159"/>
      <c r="BQ38" s="116"/>
      <c r="BR38" s="116"/>
      <c r="BS38" s="116">
        <v>0</v>
      </c>
      <c r="BT38" s="146">
        <v>0</v>
      </c>
      <c r="BU38" s="146">
        <v>0</v>
      </c>
      <c r="BV38" s="146">
        <v>0</v>
      </c>
      <c r="BW38" s="146">
        <v>0</v>
      </c>
      <c r="BX38" s="146">
        <v>0</v>
      </c>
      <c r="BY38" s="146">
        <v>0</v>
      </c>
      <c r="BZ38" s="146">
        <v>0</v>
      </c>
      <c r="CA38" s="146">
        <v>0</v>
      </c>
      <c r="CB38" s="146">
        <v>0</v>
      </c>
      <c r="CC38" s="117">
        <v>0</v>
      </c>
      <c r="CD38" s="117">
        <v>0</v>
      </c>
      <c r="CE38" s="117">
        <v>0</v>
      </c>
    </row>
    <row r="39" spans="1:83" ht="42" customHeight="1">
      <c r="A39" s="4">
        <v>30</v>
      </c>
      <c r="B39" s="5" t="s">
        <v>78</v>
      </c>
      <c r="C39" s="189">
        <f>Board!AP39</f>
        <v>1448801</v>
      </c>
      <c r="D39" s="40">
        <f>Board!AQ39</f>
        <v>1259945</v>
      </c>
      <c r="E39" s="40">
        <f>Board!AR39</f>
        <v>2708746</v>
      </c>
      <c r="F39" s="39">
        <v>401404</v>
      </c>
      <c r="G39" s="39">
        <v>955770</v>
      </c>
      <c r="H39" s="39">
        <v>1357174</v>
      </c>
      <c r="I39" s="39">
        <v>65287</v>
      </c>
      <c r="J39" s="39">
        <v>21616</v>
      </c>
      <c r="K39" s="39">
        <v>86903</v>
      </c>
      <c r="L39" s="39">
        <v>909694</v>
      </c>
      <c r="M39" s="39">
        <v>254785</v>
      </c>
      <c r="N39" s="39">
        <v>1164479</v>
      </c>
      <c r="O39" s="39">
        <v>26450</v>
      </c>
      <c r="P39" s="39">
        <v>26787</v>
      </c>
      <c r="Q39" s="39">
        <v>53237</v>
      </c>
      <c r="R39" s="95">
        <v>27.705944432672258</v>
      </c>
      <c r="S39" s="95">
        <v>75.858073169860589</v>
      </c>
      <c r="T39" s="95">
        <v>50.103405782601989</v>
      </c>
      <c r="U39" s="95">
        <v>4.506277949835761</v>
      </c>
      <c r="V39" s="95">
        <v>1.7156304441860557</v>
      </c>
      <c r="W39" s="95">
        <v>3.208237317194008</v>
      </c>
      <c r="X39" s="95">
        <v>62.7894376108244</v>
      </c>
      <c r="Y39" s="95">
        <v>20.221914448646565</v>
      </c>
      <c r="Z39" s="95">
        <v>42.989597400420713</v>
      </c>
      <c r="AA39" s="95">
        <v>1.8256475527004743</v>
      </c>
      <c r="AB39" s="95">
        <v>2.1260451845120221</v>
      </c>
      <c r="AC39" s="95">
        <v>1.9653743835708479</v>
      </c>
      <c r="AD39" s="39">
        <v>278894</v>
      </c>
      <c r="AE39" s="39">
        <v>246882</v>
      </c>
      <c r="AF39" s="39">
        <v>525776</v>
      </c>
      <c r="AG39" s="39">
        <v>97293</v>
      </c>
      <c r="AH39" s="39">
        <v>202999</v>
      </c>
      <c r="AI39" s="39">
        <v>300292</v>
      </c>
      <c r="AJ39" s="39">
        <v>10189</v>
      </c>
      <c r="AK39" s="39">
        <v>2665</v>
      </c>
      <c r="AL39" s="39">
        <v>12854</v>
      </c>
      <c r="AM39" s="39">
        <v>156667</v>
      </c>
      <c r="AN39" s="39">
        <v>35590</v>
      </c>
      <c r="AO39" s="39">
        <v>192257</v>
      </c>
      <c r="AP39" s="39">
        <v>5808</v>
      </c>
      <c r="AQ39" s="39">
        <v>5472</v>
      </c>
      <c r="AR39" s="39">
        <v>11280</v>
      </c>
      <c r="AS39" s="95">
        <v>34.885296922845235</v>
      </c>
      <c r="AT39" s="95">
        <v>82.225111591772588</v>
      </c>
      <c r="AU39" s="95">
        <v>57.114056176014117</v>
      </c>
      <c r="AV39" s="95">
        <v>3.6533593408248293</v>
      </c>
      <c r="AW39" s="95">
        <v>1.0794630633257993</v>
      </c>
      <c r="AX39" s="95">
        <v>2.4447673533976446</v>
      </c>
      <c r="AY39" s="95">
        <v>56.174388835901809</v>
      </c>
      <c r="AZ39" s="95">
        <v>14.415793780024464</v>
      </c>
      <c r="BA39" s="95">
        <v>36.566332430540761</v>
      </c>
      <c r="BB39" s="95">
        <v>2.0825116352449315</v>
      </c>
      <c r="BC39" s="95">
        <v>2.2164434831214912</v>
      </c>
      <c r="BD39" s="95">
        <v>2.1454003225708287</v>
      </c>
      <c r="BE39" s="39">
        <v>12249</v>
      </c>
      <c r="BF39" s="39">
        <v>8833</v>
      </c>
      <c r="BG39" s="39">
        <v>21082</v>
      </c>
      <c r="BH39" s="39">
        <v>3284</v>
      </c>
      <c r="BI39" s="39">
        <v>6653</v>
      </c>
      <c r="BJ39" s="39">
        <v>9937</v>
      </c>
      <c r="BK39" s="39">
        <v>451</v>
      </c>
      <c r="BL39" s="39">
        <v>110</v>
      </c>
      <c r="BM39" s="39">
        <v>561</v>
      </c>
      <c r="BN39" s="39">
        <v>8016</v>
      </c>
      <c r="BO39" s="39">
        <v>1920</v>
      </c>
      <c r="BP39" s="39">
        <v>9936</v>
      </c>
      <c r="BQ39" s="39">
        <v>132</v>
      </c>
      <c r="BR39" s="39">
        <v>146</v>
      </c>
      <c r="BS39" s="39">
        <v>278</v>
      </c>
      <c r="BT39" s="95">
        <v>26.810351865458404</v>
      </c>
      <c r="BU39" s="95">
        <v>75.319823389561876</v>
      </c>
      <c r="BV39" s="95">
        <v>47.134996679631918</v>
      </c>
      <c r="BW39" s="95">
        <v>3.6819332190382892</v>
      </c>
      <c r="BX39" s="95">
        <v>1.2453300124533002</v>
      </c>
      <c r="BY39" s="95">
        <v>2.6610378521961864</v>
      </c>
      <c r="BZ39" s="95">
        <v>65.442076904237084</v>
      </c>
      <c r="CA39" s="95">
        <v>21.736669308275783</v>
      </c>
      <c r="CB39" s="95">
        <v>47.130253296651176</v>
      </c>
      <c r="CC39" s="95">
        <v>1.0776389909380357</v>
      </c>
      <c r="CD39" s="95">
        <v>1.6528925619834711</v>
      </c>
      <c r="CE39" s="95">
        <v>1.3186604686462386</v>
      </c>
    </row>
    <row r="40" spans="1:83" ht="27.75" customHeight="1">
      <c r="A40" s="4">
        <v>31</v>
      </c>
      <c r="B40" s="5" t="s">
        <v>72</v>
      </c>
      <c r="C40" s="189">
        <f>Board!AP40</f>
        <v>43606</v>
      </c>
      <c r="D40" s="40">
        <f>Board!AQ40</f>
        <v>52529</v>
      </c>
      <c r="E40" s="40">
        <f>Board!AR40</f>
        <v>96135</v>
      </c>
      <c r="F40" s="39">
        <v>21287</v>
      </c>
      <c r="G40" s="39">
        <v>40820</v>
      </c>
      <c r="H40" s="39">
        <v>62107</v>
      </c>
      <c r="I40" s="39">
        <v>2021</v>
      </c>
      <c r="J40" s="39">
        <v>77</v>
      </c>
      <c r="K40" s="39">
        <v>2098</v>
      </c>
      <c r="L40" s="39">
        <v>19859</v>
      </c>
      <c r="M40" s="39">
        <v>10714</v>
      </c>
      <c r="N40" s="39">
        <v>30573</v>
      </c>
      <c r="O40" s="39">
        <v>437</v>
      </c>
      <c r="P40" s="39">
        <v>18</v>
      </c>
      <c r="Q40" s="39">
        <v>455</v>
      </c>
      <c r="R40" s="95">
        <v>48.816676604137044</v>
      </c>
      <c r="S40" s="95">
        <v>77.709455729216245</v>
      </c>
      <c r="T40" s="95">
        <v>64.603942372705049</v>
      </c>
      <c r="U40" s="95">
        <v>4.6346833004632391</v>
      </c>
      <c r="V40" s="95">
        <v>0.1465856955205696</v>
      </c>
      <c r="W40" s="95">
        <v>2.1823477401570708</v>
      </c>
      <c r="X40" s="95">
        <v>45.541897903958173</v>
      </c>
      <c r="Y40" s="95">
        <v>20.396352491004968</v>
      </c>
      <c r="Z40" s="95">
        <v>31.802153222031517</v>
      </c>
      <c r="AA40" s="95">
        <v>1.0021556666513782</v>
      </c>
      <c r="AB40" s="112">
        <v>3.4266785965847438E-2</v>
      </c>
      <c r="AC40" s="95">
        <v>0.47329276538201487</v>
      </c>
      <c r="AD40" s="39">
        <v>9171</v>
      </c>
      <c r="AE40" s="39">
        <v>10204</v>
      </c>
      <c r="AF40" s="39">
        <v>19375</v>
      </c>
      <c r="AG40" s="39">
        <v>5554</v>
      </c>
      <c r="AH40" s="113">
        <v>8785</v>
      </c>
      <c r="AI40" s="113">
        <v>14339</v>
      </c>
      <c r="AJ40" s="113">
        <v>357</v>
      </c>
      <c r="AK40" s="113">
        <v>149</v>
      </c>
      <c r="AL40" s="113">
        <v>506</v>
      </c>
      <c r="AM40" s="113">
        <v>3133</v>
      </c>
      <c r="AN40" s="113">
        <v>1265</v>
      </c>
      <c r="AO40" s="113">
        <v>4398</v>
      </c>
      <c r="AP40" s="113">
        <v>127</v>
      </c>
      <c r="AQ40" s="113">
        <v>5</v>
      </c>
      <c r="AR40" s="39">
        <v>132</v>
      </c>
      <c r="AS40" s="95">
        <v>60.560462326900016</v>
      </c>
      <c r="AT40" s="95">
        <v>86.093688749509994</v>
      </c>
      <c r="AU40" s="95">
        <v>74.007741935483864</v>
      </c>
      <c r="AV40" s="95">
        <v>3.8927052666012432</v>
      </c>
      <c r="AW40" s="95">
        <v>1.4602116816934534</v>
      </c>
      <c r="AX40" s="95">
        <v>2.6116129032258066</v>
      </c>
      <c r="AY40" s="95">
        <v>34.162032493730237</v>
      </c>
      <c r="AZ40" s="95">
        <v>12.397099176793414</v>
      </c>
      <c r="BA40" s="95">
        <v>22.699354838709677</v>
      </c>
      <c r="BB40" s="95">
        <v>1.3847999127685096</v>
      </c>
      <c r="BC40" s="95">
        <v>4.9000392003136023E-2</v>
      </c>
      <c r="BD40" s="95">
        <v>0.68129032258064515</v>
      </c>
      <c r="BE40" s="39">
        <v>1667</v>
      </c>
      <c r="BF40" s="39">
        <v>2106</v>
      </c>
      <c r="BG40" s="39">
        <v>3773</v>
      </c>
      <c r="BH40" s="39">
        <v>927</v>
      </c>
      <c r="BI40" s="39">
        <v>1713</v>
      </c>
      <c r="BJ40" s="39">
        <v>2640</v>
      </c>
      <c r="BK40" s="39">
        <v>40</v>
      </c>
      <c r="BL40" s="39">
        <v>14</v>
      </c>
      <c r="BM40" s="39">
        <v>54</v>
      </c>
      <c r="BN40" s="39">
        <v>682</v>
      </c>
      <c r="BO40" s="39">
        <v>379</v>
      </c>
      <c r="BP40" s="39">
        <v>1061</v>
      </c>
      <c r="BQ40" s="39">
        <v>18</v>
      </c>
      <c r="BR40" s="114">
        <v>0</v>
      </c>
      <c r="BS40" s="39">
        <v>18</v>
      </c>
      <c r="BT40" s="95">
        <v>55.608878224355124</v>
      </c>
      <c r="BU40" s="95">
        <v>81.339031339031351</v>
      </c>
      <c r="BV40" s="95">
        <v>69.970845481049565</v>
      </c>
      <c r="BW40" s="95">
        <v>2.3995200959808036</v>
      </c>
      <c r="BX40" s="95">
        <v>0.66476733143399813</v>
      </c>
      <c r="BY40" s="95">
        <v>1.4312218393851048</v>
      </c>
      <c r="BZ40" s="95">
        <v>40.911817636472698</v>
      </c>
      <c r="CA40" s="95">
        <v>17.996201329534664</v>
      </c>
      <c r="CB40" s="95">
        <v>28.120858733103635</v>
      </c>
      <c r="CC40" s="95">
        <v>1.0797840431913617</v>
      </c>
      <c r="CD40" s="115">
        <v>0</v>
      </c>
      <c r="CE40" s="95">
        <v>0.47707394646170159</v>
      </c>
    </row>
    <row r="41" spans="1:83" ht="27" customHeight="1">
      <c r="A41" s="4">
        <v>32</v>
      </c>
      <c r="B41" s="5" t="s">
        <v>53</v>
      </c>
      <c r="C41" s="189">
        <f>Board!AP41</f>
        <v>313893</v>
      </c>
      <c r="D41" s="40">
        <f>Board!AQ41</f>
        <v>284980</v>
      </c>
      <c r="E41" s="40">
        <f>Board!AR41</f>
        <v>598873</v>
      </c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7">
        <v>0</v>
      </c>
      <c r="S41" s="117">
        <v>0</v>
      </c>
      <c r="T41" s="117">
        <v>0</v>
      </c>
      <c r="U41" s="117">
        <v>0</v>
      </c>
      <c r="V41" s="117">
        <v>0</v>
      </c>
      <c r="W41" s="117">
        <v>0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  <c r="AC41" s="117">
        <v>0</v>
      </c>
      <c r="AD41" s="39">
        <v>83424</v>
      </c>
      <c r="AE41" s="39">
        <v>65357</v>
      </c>
      <c r="AF41" s="39">
        <v>148781</v>
      </c>
      <c r="AG41" s="39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7">
        <v>0</v>
      </c>
      <c r="AT41" s="117">
        <v>0</v>
      </c>
      <c r="AU41" s="117">
        <v>0</v>
      </c>
      <c r="AV41" s="117">
        <v>0</v>
      </c>
      <c r="AW41" s="117">
        <v>0</v>
      </c>
      <c r="AX41" s="117">
        <v>0</v>
      </c>
      <c r="AY41" s="117">
        <v>0</v>
      </c>
      <c r="AZ41" s="117">
        <v>0</v>
      </c>
      <c r="BA41" s="117">
        <v>0</v>
      </c>
      <c r="BB41" s="117">
        <v>0</v>
      </c>
      <c r="BC41" s="117">
        <v>0</v>
      </c>
      <c r="BD41" s="117">
        <v>0</v>
      </c>
      <c r="BE41" s="39">
        <v>14266</v>
      </c>
      <c r="BF41" s="39">
        <v>10800</v>
      </c>
      <c r="BG41" s="39">
        <v>25066</v>
      </c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7">
        <v>0</v>
      </c>
      <c r="BU41" s="117">
        <v>0</v>
      </c>
      <c r="BV41" s="117">
        <v>0</v>
      </c>
      <c r="BW41" s="117">
        <v>0</v>
      </c>
      <c r="BX41" s="117">
        <v>0</v>
      </c>
      <c r="BY41" s="117">
        <v>0</v>
      </c>
      <c r="BZ41" s="117">
        <v>0</v>
      </c>
      <c r="CA41" s="117">
        <v>0</v>
      </c>
      <c r="CB41" s="117">
        <v>0</v>
      </c>
      <c r="CC41" s="117">
        <v>0</v>
      </c>
      <c r="CD41" s="117">
        <v>0</v>
      </c>
      <c r="CE41" s="117">
        <v>0</v>
      </c>
    </row>
    <row r="42" spans="1:83" ht="27" customHeight="1">
      <c r="A42" s="4">
        <v>33</v>
      </c>
      <c r="B42" s="5" t="s">
        <v>54</v>
      </c>
      <c r="C42" s="189">
        <f>Board!AP42</f>
        <v>2102</v>
      </c>
      <c r="D42" s="40">
        <f>Board!AQ42</f>
        <v>657</v>
      </c>
      <c r="E42" s="40">
        <f>Board!AR42</f>
        <v>2759</v>
      </c>
      <c r="F42" s="116"/>
      <c r="G42" s="116"/>
      <c r="H42" s="116">
        <v>0</v>
      </c>
      <c r="I42" s="116"/>
      <c r="J42" s="116"/>
      <c r="K42" s="116">
        <v>0</v>
      </c>
      <c r="L42" s="116"/>
      <c r="M42" s="116"/>
      <c r="N42" s="116">
        <v>0</v>
      </c>
      <c r="O42" s="116"/>
      <c r="P42" s="116"/>
      <c r="Q42" s="116">
        <v>0</v>
      </c>
      <c r="R42" s="117">
        <v>0</v>
      </c>
      <c r="S42" s="117">
        <v>0</v>
      </c>
      <c r="T42" s="117">
        <v>0</v>
      </c>
      <c r="U42" s="117">
        <v>0</v>
      </c>
      <c r="V42" s="117">
        <v>0</v>
      </c>
      <c r="W42" s="117">
        <v>0</v>
      </c>
      <c r="X42" s="117">
        <v>0</v>
      </c>
      <c r="Y42" s="117">
        <v>0</v>
      </c>
      <c r="Z42" s="117">
        <v>0</v>
      </c>
      <c r="AA42" s="117">
        <v>0</v>
      </c>
      <c r="AB42" s="117">
        <v>0</v>
      </c>
      <c r="AC42" s="117">
        <v>0</v>
      </c>
      <c r="AD42" s="116">
        <v>0</v>
      </c>
      <c r="AE42" s="116">
        <v>0</v>
      </c>
      <c r="AF42" s="116">
        <v>0</v>
      </c>
      <c r="AG42" s="116"/>
      <c r="AH42" s="116"/>
      <c r="AI42" s="116">
        <v>0</v>
      </c>
      <c r="AJ42" s="116"/>
      <c r="AK42" s="116"/>
      <c r="AL42" s="116">
        <v>0</v>
      </c>
      <c r="AM42" s="116"/>
      <c r="AN42" s="116"/>
      <c r="AO42" s="116">
        <v>0</v>
      </c>
      <c r="AP42" s="116"/>
      <c r="AQ42" s="116"/>
      <c r="AR42" s="116">
        <v>0</v>
      </c>
      <c r="AS42" s="117" t="s">
        <v>91</v>
      </c>
      <c r="AT42" s="117" t="s">
        <v>91</v>
      </c>
      <c r="AU42" s="117" t="s">
        <v>91</v>
      </c>
      <c r="AV42" s="117" t="s">
        <v>91</v>
      </c>
      <c r="AW42" s="117" t="s">
        <v>91</v>
      </c>
      <c r="AX42" s="117" t="s">
        <v>91</v>
      </c>
      <c r="AY42" s="117" t="s">
        <v>91</v>
      </c>
      <c r="AZ42" s="117" t="s">
        <v>91</v>
      </c>
      <c r="BA42" s="117" t="s">
        <v>91</v>
      </c>
      <c r="BB42" s="117" t="s">
        <v>91</v>
      </c>
      <c r="BC42" s="117" t="s">
        <v>91</v>
      </c>
      <c r="BD42" s="117" t="s">
        <v>91</v>
      </c>
      <c r="BE42" s="116">
        <v>0</v>
      </c>
      <c r="BF42" s="116">
        <v>0</v>
      </c>
      <c r="BG42" s="116">
        <v>0</v>
      </c>
      <c r="BH42" s="116"/>
      <c r="BI42" s="116"/>
      <c r="BJ42" s="116">
        <v>0</v>
      </c>
      <c r="BK42" s="116"/>
      <c r="BL42" s="116"/>
      <c r="BM42" s="116">
        <v>0</v>
      </c>
      <c r="BN42" s="116"/>
      <c r="BO42" s="116"/>
      <c r="BP42" s="116">
        <v>0</v>
      </c>
      <c r="BQ42" s="116"/>
      <c r="BR42" s="116"/>
      <c r="BS42" s="116">
        <v>0</v>
      </c>
      <c r="BT42" s="117" t="s">
        <v>91</v>
      </c>
      <c r="BU42" s="117" t="s">
        <v>91</v>
      </c>
      <c r="BV42" s="117" t="s">
        <v>91</v>
      </c>
      <c r="BW42" s="117" t="s">
        <v>91</v>
      </c>
      <c r="BX42" s="117" t="s">
        <v>91</v>
      </c>
      <c r="BY42" s="117" t="s">
        <v>91</v>
      </c>
      <c r="BZ42" s="117" t="s">
        <v>91</v>
      </c>
      <c r="CA42" s="117" t="s">
        <v>91</v>
      </c>
      <c r="CB42" s="117" t="s">
        <v>91</v>
      </c>
      <c r="CC42" s="117" t="s">
        <v>91</v>
      </c>
      <c r="CD42" s="117" t="s">
        <v>91</v>
      </c>
      <c r="CE42" s="117" t="s">
        <v>91</v>
      </c>
    </row>
    <row r="43" spans="1:83" ht="29.25" customHeight="1">
      <c r="A43" s="4">
        <v>34</v>
      </c>
      <c r="B43" s="191" t="s">
        <v>79</v>
      </c>
      <c r="C43" s="189">
        <f>Board!AP43</f>
        <v>183211</v>
      </c>
      <c r="D43" s="40">
        <f>Board!AQ43</f>
        <v>180030</v>
      </c>
      <c r="E43" s="40">
        <f>Board!AR43</f>
        <v>363241</v>
      </c>
      <c r="F43" s="189">
        <v>4711</v>
      </c>
      <c r="G43" s="189">
        <v>4392</v>
      </c>
      <c r="H43" s="189">
        <f t="shared" ref="H43" si="23">F43+G43</f>
        <v>9103</v>
      </c>
      <c r="I43" s="189">
        <v>40360</v>
      </c>
      <c r="J43" s="189">
        <v>43150</v>
      </c>
      <c r="K43" s="189">
        <f t="shared" ref="K43" si="24">I43+J43</f>
        <v>83510</v>
      </c>
      <c r="L43" s="189">
        <v>109858</v>
      </c>
      <c r="M43" s="189">
        <v>79703</v>
      </c>
      <c r="N43" s="189">
        <f t="shared" ref="N43" si="25">L43+M43</f>
        <v>189561</v>
      </c>
      <c r="O43" s="189">
        <v>11101</v>
      </c>
      <c r="P43" s="189">
        <v>11830</v>
      </c>
      <c r="Q43" s="189">
        <f t="shared" ref="Q43" si="26">O43+P43</f>
        <v>22931</v>
      </c>
      <c r="R43" s="163">
        <f>IF(C43=0,"",F43/C43%)</f>
        <v>2.5713521568028122</v>
      </c>
      <c r="S43" s="163">
        <f>IF(D43=0,"",G43/D43%)</f>
        <v>2.4395934010998168</v>
      </c>
      <c r="T43" s="163">
        <f>IF(E43=0,"",H43/E43%)</f>
        <v>2.5060497025390855</v>
      </c>
      <c r="U43" s="163">
        <f>IF(C43=0,"",I43/C43%)</f>
        <v>22.029244968915624</v>
      </c>
      <c r="V43" s="163">
        <f>IF(D43=0,"",J43/D43%)</f>
        <v>23.968227517635949</v>
      </c>
      <c r="W43" s="163">
        <f>IF(E43=0,"",K43/E43%)</f>
        <v>22.990246145121283</v>
      </c>
      <c r="X43" s="163">
        <f>IF(C43=0,"",L43/C43%)</f>
        <v>59.96255683337791</v>
      </c>
      <c r="Y43" s="163">
        <f>IF(D43=0,"",M43/D43%)</f>
        <v>44.272065766816645</v>
      </c>
      <c r="Z43" s="163">
        <f>IF(E43=0,"",N43/E43%)</f>
        <v>52.186014243986776</v>
      </c>
      <c r="AA43" s="163">
        <f>IF(C43=0,"",O43/C43%)</f>
        <v>6.0591340039626447</v>
      </c>
      <c r="AB43" s="163">
        <f>IF(D43=0,"",P43/D43%)</f>
        <v>6.5711270343831583</v>
      </c>
      <c r="AC43" s="163">
        <f>IF(E43=0,"",Q43/E43%)</f>
        <v>6.3128886882262742</v>
      </c>
      <c r="AD43" s="40">
        <f>Board!CI13</f>
        <v>7891</v>
      </c>
      <c r="AE43" s="40">
        <f>Board!CJ13</f>
        <v>6799</v>
      </c>
      <c r="AF43" s="40">
        <f>Board!CK13</f>
        <v>14690</v>
      </c>
      <c r="AG43" s="189">
        <v>1256</v>
      </c>
      <c r="AH43" s="189">
        <v>997</v>
      </c>
      <c r="AI43" s="189">
        <f t="shared" ref="AI43" si="27">AG43+AH43</f>
        <v>2253</v>
      </c>
      <c r="AJ43" s="189">
        <v>6626</v>
      </c>
      <c r="AK43" s="189">
        <v>6983</v>
      </c>
      <c r="AL43" s="189">
        <f t="shared" ref="AL43" si="28">AJ43+AK43</f>
        <v>13609</v>
      </c>
      <c r="AM43" s="189">
        <v>9988</v>
      </c>
      <c r="AN43" s="189">
        <v>12991</v>
      </c>
      <c r="AO43" s="189">
        <f t="shared" ref="AO43" si="29">AM43+AN43</f>
        <v>22979</v>
      </c>
      <c r="AP43" s="189">
        <v>2770</v>
      </c>
      <c r="AQ43" s="189">
        <v>4168</v>
      </c>
      <c r="AR43" s="189">
        <f t="shared" ref="AR43" si="30">AP43+AQ43</f>
        <v>6938</v>
      </c>
      <c r="AS43" s="163">
        <f t="shared" ref="AS43:AU43" si="31">IF(AD43=0,"",AG43/AD43%)</f>
        <v>15.916867317196807</v>
      </c>
      <c r="AT43" s="163">
        <f t="shared" si="31"/>
        <v>14.663921164877189</v>
      </c>
      <c r="AU43" s="163">
        <f t="shared" si="31"/>
        <v>15.336963921034718</v>
      </c>
      <c r="AV43" s="163">
        <f t="shared" ref="AV43:AX43" si="32">IF(AD43=0,"",AJ43/AD43%)</f>
        <v>83.96907869725004</v>
      </c>
      <c r="AW43" s="163">
        <f t="shared" si="32"/>
        <v>102.70628033534344</v>
      </c>
      <c r="AX43" s="163">
        <f t="shared" si="32"/>
        <v>92.641252552756967</v>
      </c>
      <c r="AY43" s="163">
        <f t="shared" ref="AY43:BA43" si="33">IF(AD43=0,"",AM43/AD43%)</f>
        <v>126.57457863388672</v>
      </c>
      <c r="AZ43" s="163">
        <f t="shared" si="33"/>
        <v>191.07221650242684</v>
      </c>
      <c r="BA43" s="163">
        <f t="shared" si="33"/>
        <v>156.42614023144995</v>
      </c>
      <c r="BB43" s="163">
        <f t="shared" ref="BB43:BD43" si="34">IF(AD43=0,"",AP43/AD43%)</f>
        <v>35.103282220250918</v>
      </c>
      <c r="BC43" s="163">
        <f t="shared" si="34"/>
        <v>61.303132813649071</v>
      </c>
      <c r="BD43" s="163">
        <f t="shared" si="34"/>
        <v>47.229407760381207</v>
      </c>
      <c r="BE43" s="40">
        <f>Board!EB13</f>
        <v>17417</v>
      </c>
      <c r="BF43" s="40">
        <f>Board!EC13</f>
        <v>16138</v>
      </c>
      <c r="BG43" s="40">
        <f>Board!ED13</f>
        <v>33555</v>
      </c>
      <c r="BH43" s="189">
        <v>922</v>
      </c>
      <c r="BI43" s="189">
        <v>734</v>
      </c>
      <c r="BJ43" s="189">
        <f>BH43+BI43</f>
        <v>1656</v>
      </c>
      <c r="BK43" s="189">
        <v>3080</v>
      </c>
      <c r="BL43" s="189">
        <v>2492</v>
      </c>
      <c r="BM43" s="189">
        <f>BK43+BL43</f>
        <v>5572</v>
      </c>
      <c r="BN43" s="189">
        <v>6696</v>
      </c>
      <c r="BO43" s="189">
        <v>5746</v>
      </c>
      <c r="BP43" s="189">
        <f>BN43+BO43</f>
        <v>12442</v>
      </c>
      <c r="BQ43" s="189">
        <v>1434</v>
      </c>
      <c r="BR43" s="189">
        <v>2290</v>
      </c>
      <c r="BS43" s="189">
        <f>BQ43+BR43</f>
        <v>3724</v>
      </c>
      <c r="BT43" s="163">
        <f>IF(BE43=0,"",BH43/BE43%)</f>
        <v>5.2936785898834477</v>
      </c>
      <c r="BU43" s="163">
        <f>IF(BF43=0,"",BI43/BF43%)</f>
        <v>4.5482711612343536</v>
      </c>
      <c r="BV43" s="163">
        <f>IF(BG43=0,"",BJ43/BG43%)</f>
        <v>4.9351810460438088</v>
      </c>
      <c r="BW43" s="163">
        <f>IF(BE43=0,"",BK43/BE43%)</f>
        <v>17.683872079003272</v>
      </c>
      <c r="BX43" s="163">
        <f>IF(BF43=0,"",BL43/BF43%)</f>
        <v>15.441814351220721</v>
      </c>
      <c r="BY43" s="163">
        <f>IF(BG43=0,"",BM43/BG43%)</f>
        <v>16.605572939949337</v>
      </c>
      <c r="BZ43" s="163">
        <f>IF(BE43=0,"",BN43/BE43%)</f>
        <v>38.445197221105822</v>
      </c>
      <c r="CA43" s="163">
        <f>IF(BF43=0,"",BO43/BF43%)</f>
        <v>35.605403395711988</v>
      </c>
      <c r="CB43" s="163">
        <f>IF(BG43=0,"",BP43/BG43%)</f>
        <v>37.079421844732529</v>
      </c>
      <c r="CC43" s="163">
        <f>IF(BE43=0,"",BQ43/BE43%)</f>
        <v>8.2333352471723042</v>
      </c>
      <c r="CD43" s="163">
        <f t="shared" ref="CD43:CE43" si="35">IF(BF43=0,"",BR43/BF43%)</f>
        <v>14.190110298673938</v>
      </c>
      <c r="CE43" s="163">
        <f t="shared" si="35"/>
        <v>11.09819699001639</v>
      </c>
    </row>
    <row r="44" spans="1:83" s="88" customFormat="1" ht="19.5" customHeight="1">
      <c r="A44" s="261" t="s">
        <v>7</v>
      </c>
      <c r="B44" s="262"/>
      <c r="C44" s="86">
        <f>SUM(C9:C43)</f>
        <v>6112192</v>
      </c>
      <c r="D44" s="86">
        <f t="shared" ref="D44:F44" si="36">SUM(D9:D43)</f>
        <v>5460867</v>
      </c>
      <c r="E44" s="86">
        <f t="shared" si="36"/>
        <v>11573059</v>
      </c>
      <c r="F44" s="86">
        <f t="shared" si="36"/>
        <v>1439048</v>
      </c>
      <c r="G44" s="86">
        <f t="shared" ref="G44" si="37">SUM(G9:G43)</f>
        <v>2214743</v>
      </c>
      <c r="H44" s="86">
        <f t="shared" ref="H44:I44" si="38">SUM(H9:H43)</f>
        <v>3653791</v>
      </c>
      <c r="I44" s="86">
        <f t="shared" si="38"/>
        <v>912622</v>
      </c>
      <c r="J44" s="86">
        <f t="shared" ref="J44" si="39">SUM(J9:J43)</f>
        <v>788322</v>
      </c>
      <c r="K44" s="86">
        <f t="shared" ref="K44:L44" si="40">SUM(K9:K43)</f>
        <v>1700944</v>
      </c>
      <c r="L44" s="86">
        <f t="shared" si="40"/>
        <v>2542401</v>
      </c>
      <c r="M44" s="86">
        <f t="shared" ref="M44" si="41">SUM(M9:M43)</f>
        <v>1459543</v>
      </c>
      <c r="N44" s="86">
        <f t="shared" ref="N44:O44" si="42">SUM(N9:N43)</f>
        <v>4001944</v>
      </c>
      <c r="O44" s="86">
        <f t="shared" si="42"/>
        <v>144259</v>
      </c>
      <c r="P44" s="86">
        <f t="shared" ref="P44" si="43">SUM(P9:P43)</f>
        <v>104719</v>
      </c>
      <c r="Q44" s="86">
        <f t="shared" ref="Q44" si="44">SUM(Q9:Q43)</f>
        <v>248978</v>
      </c>
      <c r="R44" s="87">
        <f t="shared" ref="R44:T44" si="45">IF(C44=0,"",F44/C44%)</f>
        <v>23.54389390909186</v>
      </c>
      <c r="S44" s="87">
        <f t="shared" si="45"/>
        <v>40.55661857357083</v>
      </c>
      <c r="T44" s="87">
        <f t="shared" si="45"/>
        <v>31.571523138350891</v>
      </c>
      <c r="U44" s="87">
        <f t="shared" ref="U44:W44" si="46">IF(C44=0,"",I44/C44%)</f>
        <v>14.931173628053569</v>
      </c>
      <c r="V44" s="87">
        <f t="shared" si="46"/>
        <v>14.435839583714454</v>
      </c>
      <c r="W44" s="87">
        <f t="shared" si="46"/>
        <v>14.697445161214507</v>
      </c>
      <c r="X44" s="87">
        <f t="shared" ref="X44:Z44" si="47">IF(C44=0,"",L44/C44%)</f>
        <v>41.595568332931954</v>
      </c>
      <c r="Y44" s="87">
        <f t="shared" si="47"/>
        <v>26.727312714263139</v>
      </c>
      <c r="Z44" s="87">
        <f t="shared" si="47"/>
        <v>34.579828893985592</v>
      </c>
      <c r="AA44" s="87">
        <f t="shared" ref="AA44:AC44" si="48">IF(C44=0,"",O44/C44%)</f>
        <v>2.3601843659361488</v>
      </c>
      <c r="AB44" s="87">
        <f t="shared" si="48"/>
        <v>1.9176259007956062</v>
      </c>
      <c r="AC44" s="87">
        <f t="shared" si="48"/>
        <v>2.1513585993124202</v>
      </c>
      <c r="AD44" s="85">
        <f>Board!CI44</f>
        <v>927913</v>
      </c>
      <c r="AE44" s="85">
        <f>Board!CJ44</f>
        <v>849262</v>
      </c>
      <c r="AF44" s="85">
        <f>Board!CK44</f>
        <v>1777948</v>
      </c>
      <c r="AG44" s="86">
        <f>SUM(AG9:AG43)</f>
        <v>267267</v>
      </c>
      <c r="AH44" s="86">
        <f t="shared" ref="AH44:AR44" si="49">SUM(AH9:AH43)</f>
        <v>398242</v>
      </c>
      <c r="AI44" s="86">
        <f t="shared" si="49"/>
        <v>665509</v>
      </c>
      <c r="AJ44" s="86">
        <f t="shared" si="49"/>
        <v>109285</v>
      </c>
      <c r="AK44" s="86">
        <f t="shared" si="49"/>
        <v>96910</v>
      </c>
      <c r="AL44" s="86">
        <f t="shared" si="49"/>
        <v>206195</v>
      </c>
      <c r="AM44" s="86">
        <f t="shared" si="49"/>
        <v>344365</v>
      </c>
      <c r="AN44" s="86">
        <f t="shared" si="49"/>
        <v>192216</v>
      </c>
      <c r="AO44" s="86">
        <f t="shared" si="49"/>
        <v>536581</v>
      </c>
      <c r="AP44" s="86">
        <f t="shared" si="49"/>
        <v>33472</v>
      </c>
      <c r="AQ44" s="86">
        <f t="shared" si="49"/>
        <v>29767</v>
      </c>
      <c r="AR44" s="86">
        <f t="shared" si="49"/>
        <v>64012</v>
      </c>
      <c r="AS44" s="87">
        <f t="shared" ref="AS44:AU44" si="50">IF(AD44=0,"",AG44/AD44%)</f>
        <v>28.803023559320756</v>
      </c>
      <c r="AT44" s="87">
        <f t="shared" si="50"/>
        <v>46.892713909252969</v>
      </c>
      <c r="AU44" s="87">
        <f t="shared" si="50"/>
        <v>37.431297203292786</v>
      </c>
      <c r="AV44" s="87">
        <f t="shared" ref="AV44:AX44" si="51">IF(AD44=0,"",AJ44/AD44%)</f>
        <v>11.777505003163013</v>
      </c>
      <c r="AW44" s="87">
        <f t="shared" si="51"/>
        <v>11.41108397644072</v>
      </c>
      <c r="AX44" s="87">
        <f t="shared" si="51"/>
        <v>11.597358302942494</v>
      </c>
      <c r="AY44" s="87">
        <f t="shared" ref="AY44:BA44" si="52">IF(AD44=0,"",AM44/AD44%)</f>
        <v>37.111776642853371</v>
      </c>
      <c r="AZ44" s="87">
        <f t="shared" si="52"/>
        <v>22.633298087044984</v>
      </c>
      <c r="BA44" s="87">
        <f t="shared" si="52"/>
        <v>30.179791534960529</v>
      </c>
      <c r="BB44" s="87">
        <f t="shared" ref="BB44:BD44" si="53">IF(AD44=0,"",AP44/AD44%)</f>
        <v>3.6072347299800738</v>
      </c>
      <c r="BC44" s="87">
        <f t="shared" si="53"/>
        <v>3.5050432022155702</v>
      </c>
      <c r="BD44" s="87">
        <f t="shared" si="53"/>
        <v>3.600330268376803</v>
      </c>
      <c r="BE44" s="86">
        <f>Board!EB44</f>
        <v>328723</v>
      </c>
      <c r="BF44" s="86">
        <f>Board!EC44</f>
        <v>314744</v>
      </c>
      <c r="BG44" s="86">
        <f>Board!ED44</f>
        <v>644023</v>
      </c>
      <c r="BH44" s="86">
        <f>SUM(BH9:BH43)</f>
        <v>125290</v>
      </c>
      <c r="BI44" s="86">
        <f t="shared" ref="BI44:BS44" si="54">SUM(BI9:BI43)</f>
        <v>130400</v>
      </c>
      <c r="BJ44" s="86">
        <f t="shared" si="54"/>
        <v>255690</v>
      </c>
      <c r="BK44" s="86">
        <f t="shared" si="54"/>
        <v>54188</v>
      </c>
      <c r="BL44" s="86">
        <f t="shared" si="54"/>
        <v>77269</v>
      </c>
      <c r="BM44" s="86">
        <f t="shared" si="54"/>
        <v>131457</v>
      </c>
      <c r="BN44" s="86">
        <f t="shared" si="54"/>
        <v>88878</v>
      </c>
      <c r="BO44" s="86">
        <f t="shared" si="54"/>
        <v>57706</v>
      </c>
      <c r="BP44" s="86">
        <f t="shared" si="54"/>
        <v>146584</v>
      </c>
      <c r="BQ44" s="86">
        <f t="shared" si="54"/>
        <v>5478</v>
      </c>
      <c r="BR44" s="86">
        <f t="shared" si="54"/>
        <v>5860</v>
      </c>
      <c r="BS44" s="86">
        <f t="shared" si="54"/>
        <v>11894</v>
      </c>
      <c r="BT44" s="87">
        <f t="shared" ref="BT44:BV44" si="55">IF(BE44=0,"",BH44/BE44%)</f>
        <v>38.114156904141176</v>
      </c>
      <c r="BU44" s="87">
        <f t="shared" si="55"/>
        <v>41.430495895076632</v>
      </c>
      <c r="BV44" s="87">
        <f t="shared" si="55"/>
        <v>39.701998220560448</v>
      </c>
      <c r="BW44" s="87">
        <f t="shared" ref="BW44:BY44" si="56">IF(BE44=0,"",BK44/BE44%)</f>
        <v>16.484395676603096</v>
      </c>
      <c r="BX44" s="87">
        <f t="shared" si="56"/>
        <v>24.549792847520525</v>
      </c>
      <c r="BY44" s="87">
        <f t="shared" si="56"/>
        <v>20.411848645157086</v>
      </c>
      <c r="BZ44" s="87">
        <f t="shared" ref="BZ44:CB44" si="57">IF(BE44=0,"",BN44/BE44%)</f>
        <v>27.037353638169524</v>
      </c>
      <c r="CA44" s="87">
        <f t="shared" si="57"/>
        <v>18.334265307678621</v>
      </c>
      <c r="CB44" s="87">
        <f t="shared" si="57"/>
        <v>22.760677801879748</v>
      </c>
      <c r="CC44" s="87">
        <f t="shared" ref="CC44:CE44" si="58">IF(BE44=0,"",BQ44/BE44%)</f>
        <v>1.6664486512960761</v>
      </c>
      <c r="CD44" s="87">
        <f t="shared" si="58"/>
        <v>1.8618305670640265</v>
      </c>
      <c r="CE44" s="87">
        <f t="shared" si="58"/>
        <v>1.8468284517788962</v>
      </c>
    </row>
    <row r="45" spans="1:83" s="151" customFormat="1" ht="19.5" customHeight="1">
      <c r="A45" s="147"/>
      <c r="B45" s="147"/>
      <c r="C45" s="153" t="s">
        <v>82</v>
      </c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53" t="s">
        <v>82</v>
      </c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53" t="s">
        <v>82</v>
      </c>
      <c r="AE45" s="150"/>
      <c r="AF45" s="150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53" t="s">
        <v>82</v>
      </c>
      <c r="AT45" s="149"/>
      <c r="AU45" s="149"/>
      <c r="AV45" s="149"/>
      <c r="AW45" s="149"/>
      <c r="AX45" s="149"/>
      <c r="AY45" s="149"/>
      <c r="AZ45" s="149"/>
      <c r="BA45" s="149"/>
      <c r="BB45" s="149"/>
      <c r="BC45" s="149"/>
      <c r="BD45" s="149"/>
      <c r="BE45" s="153" t="s">
        <v>82</v>
      </c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  <c r="BR45" s="148"/>
      <c r="BS45" s="148"/>
      <c r="BT45" s="153" t="s">
        <v>82</v>
      </c>
      <c r="BU45" s="149"/>
      <c r="BV45" s="149"/>
      <c r="BW45" s="149"/>
      <c r="BX45" s="149"/>
      <c r="BY45" s="149"/>
      <c r="BZ45" s="149"/>
      <c r="CA45" s="149"/>
      <c r="CB45" s="149"/>
      <c r="CC45" s="149"/>
      <c r="CD45" s="149"/>
      <c r="CE45" s="149"/>
    </row>
    <row r="46" spans="1:83" s="151" customFormat="1" ht="19.5" customHeight="1">
      <c r="A46" s="152"/>
      <c r="B46" s="152"/>
      <c r="C46" s="141" t="s">
        <v>55</v>
      </c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1" t="s">
        <v>83</v>
      </c>
      <c r="S46" s="149"/>
      <c r="T46" s="149"/>
      <c r="U46" s="149"/>
      <c r="V46" s="149"/>
      <c r="W46" s="149"/>
      <c r="X46" s="149"/>
      <c r="Y46" s="149"/>
      <c r="Z46" s="149"/>
      <c r="AA46" s="149"/>
      <c r="AB46" s="149"/>
      <c r="AC46" s="149"/>
      <c r="AD46" s="141" t="s">
        <v>83</v>
      </c>
      <c r="AE46" s="150"/>
      <c r="AF46" s="150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1" t="s">
        <v>83</v>
      </c>
      <c r="AT46" s="149"/>
      <c r="AU46" s="149"/>
      <c r="AV46" s="149"/>
      <c r="AW46" s="149"/>
      <c r="AX46" s="149"/>
      <c r="AY46" s="149"/>
      <c r="AZ46" s="149"/>
      <c r="BA46" s="149"/>
      <c r="BB46" s="149"/>
      <c r="BC46" s="149"/>
      <c r="BD46" s="149"/>
      <c r="BE46" s="141" t="s">
        <v>83</v>
      </c>
      <c r="BF46" s="148"/>
      <c r="BG46" s="148"/>
      <c r="BH46" s="148"/>
      <c r="BI46" s="148"/>
      <c r="BJ46" s="148"/>
      <c r="BK46" s="148"/>
      <c r="BL46" s="148"/>
      <c r="BM46" s="148"/>
      <c r="BN46" s="148"/>
      <c r="BO46" s="148"/>
      <c r="BP46" s="148"/>
      <c r="BQ46" s="148"/>
      <c r="BR46" s="148"/>
      <c r="BS46" s="148"/>
      <c r="BT46" s="141" t="s">
        <v>83</v>
      </c>
      <c r="BU46" s="149"/>
      <c r="BV46" s="149"/>
      <c r="BW46" s="149"/>
      <c r="BX46" s="149"/>
      <c r="BY46" s="149"/>
      <c r="BZ46" s="149"/>
      <c r="CA46" s="149"/>
      <c r="CB46" s="149"/>
      <c r="CC46" s="149"/>
      <c r="CD46" s="149"/>
      <c r="CE46" s="149"/>
    </row>
    <row r="47" spans="1:83" s="151" customFormat="1" ht="19.5" customHeight="1">
      <c r="A47" s="152"/>
      <c r="B47" s="152"/>
      <c r="C47" s="141" t="s">
        <v>83</v>
      </c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S47" s="149"/>
      <c r="T47" s="149"/>
      <c r="U47" s="149"/>
      <c r="V47" s="149"/>
      <c r="W47" s="149"/>
      <c r="X47" s="149"/>
      <c r="Y47" s="149"/>
      <c r="Z47" s="149"/>
      <c r="AA47" s="149"/>
      <c r="AB47" s="149"/>
      <c r="AC47" s="149"/>
      <c r="AD47" s="150"/>
      <c r="AE47" s="150"/>
      <c r="AF47" s="150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9"/>
      <c r="AT47" s="149"/>
      <c r="AU47" s="149"/>
      <c r="AV47" s="149"/>
      <c r="AW47" s="149"/>
      <c r="AX47" s="149"/>
      <c r="AY47" s="149"/>
      <c r="AZ47" s="149"/>
      <c r="BA47" s="149"/>
      <c r="BB47" s="149"/>
      <c r="BC47" s="149"/>
      <c r="BD47" s="149"/>
      <c r="BE47" s="148"/>
      <c r="BF47" s="148"/>
      <c r="BG47" s="148"/>
      <c r="BH47" s="148"/>
      <c r="BI47" s="148"/>
      <c r="BJ47" s="148"/>
      <c r="BK47" s="148"/>
      <c r="BL47" s="148"/>
      <c r="BM47" s="148"/>
      <c r="BN47" s="148"/>
      <c r="BO47" s="148"/>
      <c r="BP47" s="148"/>
      <c r="BQ47" s="148"/>
      <c r="BR47" s="148"/>
      <c r="BS47" s="148"/>
      <c r="BT47" s="149"/>
      <c r="BU47" s="149"/>
      <c r="BV47" s="149"/>
      <c r="BW47" s="149"/>
      <c r="BX47" s="149"/>
      <c r="BY47" s="149"/>
      <c r="BZ47" s="149"/>
      <c r="CA47" s="149"/>
      <c r="CB47" s="149"/>
      <c r="CC47" s="149"/>
      <c r="CD47" s="149"/>
      <c r="CE47" s="149"/>
    </row>
    <row r="48" spans="1:83" s="151" customFormat="1" ht="19.5" customHeight="1">
      <c r="A48" s="152"/>
    </row>
    <row r="49" spans="2:83" ht="14.25"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</row>
    <row r="50" spans="2:83" ht="14.25"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</row>
    <row r="51" spans="2:83" ht="14.25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</row>
    <row r="52" spans="2:83" ht="14.25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</row>
    <row r="53" spans="2:83" ht="14.25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</row>
    <row r="54" spans="2:83" ht="14.25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</row>
    <row r="55" spans="2:83" ht="14.25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</row>
    <row r="56" spans="2:83" ht="14.25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</row>
    <row r="57" spans="2:83" ht="14.25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</row>
    <row r="58" spans="2:83" ht="14.25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</row>
    <row r="59" spans="2:83" ht="14.25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</row>
    <row r="60" spans="2:83" ht="14.25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</row>
    <row r="61" spans="2:83" ht="14.25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</row>
    <row r="62" spans="2:83" ht="14.25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</row>
    <row r="63" spans="2:83" ht="14.25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</row>
    <row r="64" spans="2:83" ht="14.25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</row>
    <row r="65" spans="2:83" ht="14.2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</row>
    <row r="66" spans="2:83" ht="14.2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</row>
    <row r="67" spans="2:83" ht="14.2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</row>
    <row r="68" spans="2:83" ht="14.2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</row>
    <row r="69" spans="2:83" ht="14.2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</row>
    <row r="70" spans="2:83" ht="14.2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</row>
    <row r="71" spans="2:83" ht="14.2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</row>
    <row r="72" spans="2:83" ht="14.2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</row>
    <row r="73" spans="2:83" ht="14.2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</row>
    <row r="74" spans="2:83" ht="14.2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</row>
    <row r="75" spans="2:83" ht="14.2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</row>
    <row r="76" spans="2:83" ht="14.2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</row>
    <row r="77" spans="2:83" ht="14.2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</row>
    <row r="78" spans="2:83" ht="14.2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</row>
    <row r="79" spans="2:83" ht="14.2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</row>
    <row r="80" spans="2:83" ht="14.2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</row>
    <row r="81" spans="2:83" ht="14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</row>
    <row r="82" spans="2:83" ht="14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</row>
    <row r="83" spans="2:83" ht="14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</row>
    <row r="84" spans="2:83" ht="14.2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</row>
    <row r="85" spans="2:83" ht="14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</row>
    <row r="86" spans="2:83" ht="14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</row>
    <row r="87" spans="2:83" ht="14.2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</row>
    <row r="88" spans="2:83" ht="14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</row>
    <row r="89" spans="2:83" ht="14.2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</row>
    <row r="90" spans="2:83" ht="14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</row>
    <row r="91" spans="2:83" ht="14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</row>
    <row r="92" spans="2:83" ht="14.2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</row>
    <row r="93" spans="2:83" ht="14.2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</row>
    <row r="94" spans="2:83" ht="14.2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</row>
    <row r="95" spans="2:83" ht="14.2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</row>
    <row r="96" spans="2:83" ht="14.2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</row>
    <row r="97" spans="2:83" ht="14.2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</row>
    <row r="98" spans="2:83" ht="14.2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</row>
    <row r="99" spans="2:83" ht="14.2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</row>
    <row r="100" spans="2:83" ht="14.2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</row>
    <row r="101" spans="2:83" ht="14.2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</row>
    <row r="102" spans="2:83" ht="14.2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</row>
    <row r="103" spans="2:83" ht="14.2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</row>
    <row r="104" spans="2:83" ht="14.2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</row>
    <row r="105" spans="2:83" ht="14.2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</row>
    <row r="106" spans="2:83" ht="14.2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</row>
    <row r="107" spans="2:83" ht="14.2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</row>
    <row r="108" spans="2:83" ht="14.2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</row>
    <row r="109" spans="2:83" ht="14.2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</row>
    <row r="110" spans="2:83" ht="14.2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</row>
    <row r="111" spans="2:83" ht="14.25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</row>
    <row r="112" spans="2:83" ht="14.2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</row>
    <row r="113" spans="2:83" ht="14.2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</row>
    <row r="114" spans="2:83" ht="14.2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</row>
    <row r="115" spans="2:83" ht="14.2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</row>
    <row r="116" spans="2:83" ht="14.2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</row>
    <row r="117" spans="2:83" ht="14.2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</row>
    <row r="118" spans="2:83" ht="14.2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</row>
    <row r="119" spans="2:83" ht="14.2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</row>
    <row r="120" spans="2:83" ht="14.2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</row>
    <row r="121" spans="2:83" ht="14.2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</row>
    <row r="122" spans="2:83" ht="14.2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</row>
    <row r="123" spans="2:83" ht="14.2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</row>
    <row r="124" spans="2:83" ht="14.2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</row>
    <row r="125" spans="2:83" ht="14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</row>
    <row r="126" spans="2:83" ht="14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</row>
    <row r="127" spans="2:83" ht="14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</row>
    <row r="128" spans="2:83" ht="14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</row>
    <row r="129" spans="2:83" ht="14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</row>
    <row r="130" spans="2:83" ht="14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</row>
    <row r="131" spans="2:83" ht="14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</row>
    <row r="132" spans="2:83" ht="14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</row>
    <row r="133" spans="2:83" ht="14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</row>
    <row r="134" spans="2:83" ht="14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</row>
    <row r="135" spans="2:83" ht="14.2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</row>
    <row r="136" spans="2:83" ht="14.2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</row>
    <row r="137" spans="2:83" ht="14.2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</row>
    <row r="138" spans="2:83" ht="14.2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</row>
    <row r="139" spans="2:83" ht="14.2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</row>
    <row r="140" spans="2:83" ht="14.2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</row>
    <row r="141" spans="2:83" ht="14.2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</row>
    <row r="142" spans="2:83" ht="14.2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</row>
    <row r="143" spans="2:83" ht="14.25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</row>
    <row r="144" spans="2:83" ht="14.25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</row>
    <row r="145" spans="2:83" ht="14.25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</row>
    <row r="146" spans="2:83" ht="14.25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</row>
    <row r="147" spans="2:83" ht="14.25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</row>
    <row r="148" spans="2:83" ht="14.25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</row>
    <row r="149" spans="2:83" ht="14.25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</row>
    <row r="150" spans="2:83" ht="14.25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</row>
    <row r="151" spans="2:83" ht="14.25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</row>
    <row r="152" spans="2:83" ht="14.25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</row>
    <row r="153" spans="2:83" ht="14.25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</row>
    <row r="154" spans="2:83" ht="14.25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</row>
    <row r="155" spans="2:83" ht="14.25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</row>
    <row r="156" spans="2:83" ht="14.25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</row>
    <row r="157" spans="2:83" ht="14.25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</row>
    <row r="158" spans="2:83" ht="14.25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</row>
    <row r="159" spans="2:83" ht="14.25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</row>
    <row r="160" spans="2:83" ht="14.25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</row>
    <row r="161" spans="2:83" ht="14.25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</row>
    <row r="162" spans="2:83" ht="14.25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</row>
    <row r="163" spans="2:83" ht="14.25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</row>
    <row r="164" spans="2:83" ht="14.25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</row>
    <row r="165" spans="2:83" ht="14.25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</row>
    <row r="166" spans="2:83" ht="14.25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</row>
  </sheetData>
  <mergeCells count="86">
    <mergeCell ref="U3:W4"/>
    <mergeCell ref="V5:V6"/>
    <mergeCell ref="AD11:AR11"/>
    <mergeCell ref="A11:B11"/>
    <mergeCell ref="AA3:AC4"/>
    <mergeCell ref="C4:E5"/>
    <mergeCell ref="X3:Z4"/>
    <mergeCell ref="S5:S6"/>
    <mergeCell ref="T5:T6"/>
    <mergeCell ref="U5:U6"/>
    <mergeCell ref="I5:K5"/>
    <mergeCell ref="L5:N5"/>
    <mergeCell ref="O5:Q5"/>
    <mergeCell ref="A8:B8"/>
    <mergeCell ref="R5:R6"/>
    <mergeCell ref="W5:W6"/>
    <mergeCell ref="R3:T4"/>
    <mergeCell ref="A44:B44"/>
    <mergeCell ref="R8:AC8"/>
    <mergeCell ref="C11:Q11"/>
    <mergeCell ref="R11:AC11"/>
    <mergeCell ref="X5:X6"/>
    <mergeCell ref="A3:A6"/>
    <mergeCell ref="B3:B6"/>
    <mergeCell ref="Y5:Y6"/>
    <mergeCell ref="Z5:Z6"/>
    <mergeCell ref="AA5:AA6"/>
    <mergeCell ref="AB5:AB6"/>
    <mergeCell ref="C3:Q3"/>
    <mergeCell ref="C8:Q8"/>
    <mergeCell ref="F4:Q4"/>
    <mergeCell ref="F5:H5"/>
    <mergeCell ref="AC5:AC6"/>
    <mergeCell ref="AS5:AS6"/>
    <mergeCell ref="AT5:AT6"/>
    <mergeCell ref="AU5:AU6"/>
    <mergeCell ref="AD8:AR8"/>
    <mergeCell ref="AS8:BD8"/>
    <mergeCell ref="BB5:BB6"/>
    <mergeCell ref="BC5:BC6"/>
    <mergeCell ref="BD5:BD6"/>
    <mergeCell ref="AP5:AR5"/>
    <mergeCell ref="AY3:BA4"/>
    <mergeCell ref="BB3:BD4"/>
    <mergeCell ref="AW5:AW6"/>
    <mergeCell ref="AD3:AR3"/>
    <mergeCell ref="AS3:AU4"/>
    <mergeCell ref="AV3:AX4"/>
    <mergeCell ref="AD4:AF5"/>
    <mergeCell ref="AG4:AR4"/>
    <mergeCell ref="AG5:AI5"/>
    <mergeCell ref="AJ5:AL5"/>
    <mergeCell ref="AV5:AV6"/>
    <mergeCell ref="AM5:AO5"/>
    <mergeCell ref="AX5:AX6"/>
    <mergeCell ref="AY5:AY6"/>
    <mergeCell ref="AZ5:AZ6"/>
    <mergeCell ref="BA5:BA6"/>
    <mergeCell ref="BE11:BS11"/>
    <mergeCell ref="BT11:CE11"/>
    <mergeCell ref="BZ5:BZ6"/>
    <mergeCell ref="CA5:CA6"/>
    <mergeCell ref="CB5:CB6"/>
    <mergeCell ref="CC5:CC6"/>
    <mergeCell ref="BE8:BS8"/>
    <mergeCell ref="BX5:BX6"/>
    <mergeCell ref="BT8:CE8"/>
    <mergeCell ref="CD5:CD6"/>
    <mergeCell ref="CE5:CE6"/>
    <mergeCell ref="BT5:BT6"/>
    <mergeCell ref="AS11:BD11"/>
    <mergeCell ref="CC3:CE4"/>
    <mergeCell ref="BE4:BG5"/>
    <mergeCell ref="BH4:BS4"/>
    <mergeCell ref="BH5:BJ5"/>
    <mergeCell ref="BK5:BM5"/>
    <mergeCell ref="BN5:BP5"/>
    <mergeCell ref="BQ5:BS5"/>
    <mergeCell ref="BE3:BS3"/>
    <mergeCell ref="BY5:BY6"/>
    <mergeCell ref="BT3:BV4"/>
    <mergeCell ref="BW3:BY4"/>
    <mergeCell ref="BZ3:CB4"/>
    <mergeCell ref="BU5:BU6"/>
    <mergeCell ref="BV5:BV6"/>
    <mergeCell ref="BW5:BW6"/>
  </mergeCells>
  <phoneticPr fontId="0" type="noConversion"/>
  <printOptions horizontalCentered="1"/>
  <pageMargins left="0" right="0" top="0" bottom="0" header="0.31496062992125984" footer="0.23622047244094491"/>
  <pageSetup paperSize="9" scale="73" firstPageNumber="29" orientation="landscape" useFirstPageNumber="1" horizontalDpi="200" r:id="rId1"/>
  <headerFooter>
    <oddFooter>&amp;C&amp;"Cambria,Regular"&amp;9XII-&amp;P</oddFooter>
  </headerFooter>
  <rowBreaks count="1" manualBreakCount="1">
    <brk id="29" max="109" man="1"/>
  </rowBreaks>
  <colBreaks count="5" manualBreakCount="5">
    <brk id="17" max="46" man="1"/>
    <brk id="29" max="46" man="1"/>
    <brk id="44" max="46" man="1"/>
    <brk id="56" max="46" man="1"/>
    <brk id="71" max="46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S16"/>
  <sheetViews>
    <sheetView zoomScaleSheetLayoutView="100" workbookViewId="0">
      <selection activeCell="B7" sqref="B7"/>
    </sheetView>
  </sheetViews>
  <sheetFormatPr defaultRowHeight="12.75"/>
  <cols>
    <col min="1" max="1" width="8.140625" customWidth="1"/>
    <col min="2" max="4" width="11.42578125" customWidth="1"/>
    <col min="5" max="6" width="10.85546875" customWidth="1"/>
    <col min="7" max="7" width="11.5703125" customWidth="1"/>
    <col min="8" max="10" width="11.42578125" customWidth="1"/>
    <col min="11" max="13" width="10.85546875" customWidth="1"/>
    <col min="14" max="16" width="11.42578125" customWidth="1"/>
    <col min="17" max="19" width="10.85546875" customWidth="1"/>
  </cols>
  <sheetData>
    <row r="1" spans="1:19" s="1" customFormat="1" ht="30" customHeight="1">
      <c r="B1" s="27" t="s">
        <v>70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 s="3" customFormat="1" ht="19.5" customHeight="1">
      <c r="A2" s="221" t="s">
        <v>25</v>
      </c>
      <c r="B2" s="221" t="s">
        <v>1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 t="s">
        <v>1</v>
      </c>
      <c r="O2" s="221"/>
      <c r="P2" s="221"/>
      <c r="Q2" s="221"/>
      <c r="R2" s="221"/>
      <c r="S2" s="221"/>
    </row>
    <row r="3" spans="1:19" s="3" customFormat="1" ht="19.5" customHeight="1">
      <c r="A3" s="221"/>
      <c r="B3" s="221" t="s">
        <v>22</v>
      </c>
      <c r="C3" s="221"/>
      <c r="D3" s="221"/>
      <c r="E3" s="221"/>
      <c r="F3" s="221"/>
      <c r="G3" s="221"/>
      <c r="H3" s="221" t="s">
        <v>23</v>
      </c>
      <c r="I3" s="221"/>
      <c r="J3" s="221"/>
      <c r="K3" s="221"/>
      <c r="L3" s="221"/>
      <c r="M3" s="221"/>
      <c r="N3" s="221" t="s">
        <v>24</v>
      </c>
      <c r="O3" s="221"/>
      <c r="P3" s="221"/>
      <c r="Q3" s="221"/>
      <c r="R3" s="221"/>
      <c r="S3" s="221"/>
    </row>
    <row r="4" spans="1:19" s="3" customFormat="1" ht="22.5" customHeight="1">
      <c r="A4" s="221"/>
      <c r="B4" s="221" t="s">
        <v>2</v>
      </c>
      <c r="C4" s="221"/>
      <c r="D4" s="221"/>
      <c r="E4" s="221" t="s">
        <v>3</v>
      </c>
      <c r="F4" s="221"/>
      <c r="G4" s="221"/>
      <c r="H4" s="221" t="s">
        <v>2</v>
      </c>
      <c r="I4" s="221"/>
      <c r="J4" s="221"/>
      <c r="K4" s="221" t="s">
        <v>3</v>
      </c>
      <c r="L4" s="221"/>
      <c r="M4" s="221"/>
      <c r="N4" s="221" t="s">
        <v>2</v>
      </c>
      <c r="O4" s="221"/>
      <c r="P4" s="221"/>
      <c r="Q4" s="221" t="s">
        <v>3</v>
      </c>
      <c r="R4" s="221"/>
      <c r="S4" s="221"/>
    </row>
    <row r="5" spans="1:19" s="3" customFormat="1" ht="22.5" customHeight="1">
      <c r="A5" s="221"/>
      <c r="B5" s="15" t="s">
        <v>5</v>
      </c>
      <c r="C5" s="15" t="s">
        <v>6</v>
      </c>
      <c r="D5" s="15" t="s">
        <v>7</v>
      </c>
      <c r="E5" s="15" t="s">
        <v>5</v>
      </c>
      <c r="F5" s="15" t="s">
        <v>6</v>
      </c>
      <c r="G5" s="15" t="s">
        <v>7</v>
      </c>
      <c r="H5" s="15" t="s">
        <v>5</v>
      </c>
      <c r="I5" s="15" t="s">
        <v>6</v>
      </c>
      <c r="J5" s="15" t="s">
        <v>7</v>
      </c>
      <c r="K5" s="15" t="s">
        <v>5</v>
      </c>
      <c r="L5" s="15" t="s">
        <v>6</v>
      </c>
      <c r="M5" s="15" t="s">
        <v>7</v>
      </c>
      <c r="N5" s="15" t="s">
        <v>5</v>
      </c>
      <c r="O5" s="15" t="s">
        <v>6</v>
      </c>
      <c r="P5" s="15" t="s">
        <v>7</v>
      </c>
      <c r="Q5" s="15" t="s">
        <v>5</v>
      </c>
      <c r="R5" s="15" t="s">
        <v>6</v>
      </c>
      <c r="S5" s="15" t="s">
        <v>7</v>
      </c>
    </row>
    <row r="6" spans="1:19" s="3" customFormat="1" ht="13.5" customHeight="1">
      <c r="A6" s="29">
        <v>1</v>
      </c>
      <c r="B6" s="29">
        <v>2</v>
      </c>
      <c r="C6" s="29">
        <v>3</v>
      </c>
      <c r="D6" s="29">
        <v>4</v>
      </c>
      <c r="E6" s="29">
        <v>5</v>
      </c>
      <c r="F6" s="29">
        <v>6</v>
      </c>
      <c r="G6" s="29">
        <v>7</v>
      </c>
      <c r="H6" s="29">
        <v>8</v>
      </c>
      <c r="I6" s="29">
        <v>9</v>
      </c>
      <c r="J6" s="29">
        <v>10</v>
      </c>
      <c r="K6" s="29">
        <v>11</v>
      </c>
      <c r="L6" s="29">
        <v>12</v>
      </c>
      <c r="M6" s="29">
        <v>13</v>
      </c>
      <c r="N6" s="29">
        <v>14</v>
      </c>
      <c r="O6" s="29">
        <v>15</v>
      </c>
      <c r="P6" s="29">
        <v>16</v>
      </c>
      <c r="Q6" s="29">
        <v>17</v>
      </c>
      <c r="R6" s="29">
        <v>18</v>
      </c>
      <c r="S6" s="29">
        <v>19</v>
      </c>
    </row>
    <row r="7" spans="1:19" s="17" customFormat="1" ht="36" customHeight="1">
      <c r="A7" s="24">
        <v>2005</v>
      </c>
      <c r="B7" s="28">
        <v>4423634</v>
      </c>
      <c r="C7" s="28">
        <v>3104976</v>
      </c>
      <c r="D7" s="28">
        <v>7528610</v>
      </c>
      <c r="E7" s="28">
        <v>3007558</v>
      </c>
      <c r="F7" s="28">
        <v>2376341</v>
      </c>
      <c r="G7" s="28">
        <v>5383899</v>
      </c>
      <c r="H7" s="28">
        <v>627962</v>
      </c>
      <c r="I7" s="28">
        <v>388482</v>
      </c>
      <c r="J7" s="28">
        <v>1016444</v>
      </c>
      <c r="K7" s="28">
        <v>368230</v>
      </c>
      <c r="L7" s="28">
        <v>249018</v>
      </c>
      <c r="M7" s="28">
        <v>617248</v>
      </c>
      <c r="N7" s="28">
        <v>228249</v>
      </c>
      <c r="O7" s="28">
        <v>120526</v>
      </c>
      <c r="P7" s="28">
        <v>348775</v>
      </c>
      <c r="Q7" s="28">
        <v>124092</v>
      </c>
      <c r="R7" s="28">
        <v>75989</v>
      </c>
      <c r="S7" s="28">
        <v>200081</v>
      </c>
    </row>
    <row r="8" spans="1:19" s="17" customFormat="1" ht="32.25" customHeight="1">
      <c r="A8" s="24">
        <v>2006</v>
      </c>
      <c r="B8" s="28">
        <v>5020748</v>
      </c>
      <c r="C8" s="28">
        <v>3412045</v>
      </c>
      <c r="D8" s="28">
        <v>8432793</v>
      </c>
      <c r="E8" s="28">
        <v>3507082</v>
      </c>
      <c r="F8" s="28">
        <v>2624376</v>
      </c>
      <c r="G8" s="28">
        <v>6131458</v>
      </c>
      <c r="H8" s="28">
        <v>735321</v>
      </c>
      <c r="I8" s="28">
        <v>441370</v>
      </c>
      <c r="J8" s="28">
        <v>1176691</v>
      </c>
      <c r="K8" s="28">
        <v>465185</v>
      </c>
      <c r="L8" s="28">
        <v>306969</v>
      </c>
      <c r="M8" s="28">
        <v>772154</v>
      </c>
      <c r="N8" s="28">
        <v>244078</v>
      </c>
      <c r="O8" s="28">
        <v>139102</v>
      </c>
      <c r="P8" s="28">
        <v>383180</v>
      </c>
      <c r="Q8" s="28">
        <v>139939</v>
      </c>
      <c r="R8" s="28">
        <v>88276</v>
      </c>
      <c r="S8" s="28">
        <v>228215</v>
      </c>
    </row>
    <row r="9" spans="1:19" s="17" customFormat="1" ht="32.25" customHeight="1">
      <c r="A9" s="24">
        <v>2007</v>
      </c>
      <c r="B9" s="28">
        <v>5186501</v>
      </c>
      <c r="C9" s="28">
        <v>3681654</v>
      </c>
      <c r="D9" s="28">
        <v>8868155</v>
      </c>
      <c r="E9" s="28">
        <v>3666845</v>
      </c>
      <c r="F9" s="28">
        <v>2899333</v>
      </c>
      <c r="G9" s="28">
        <v>6566178</v>
      </c>
      <c r="H9" s="28">
        <v>714190</v>
      </c>
      <c r="I9" s="28">
        <v>456873</v>
      </c>
      <c r="J9" s="28">
        <v>1171063</v>
      </c>
      <c r="K9" s="28">
        <v>474507</v>
      </c>
      <c r="L9" s="28">
        <v>333173</v>
      </c>
      <c r="M9" s="28">
        <v>807680</v>
      </c>
      <c r="N9" s="28">
        <v>261005</v>
      </c>
      <c r="O9" s="28">
        <v>161028</v>
      </c>
      <c r="P9" s="28">
        <v>422033</v>
      </c>
      <c r="Q9" s="28">
        <v>152994</v>
      </c>
      <c r="R9" s="28">
        <v>102083</v>
      </c>
      <c r="S9" s="28">
        <v>255077</v>
      </c>
    </row>
    <row r="10" spans="1:19" s="17" customFormat="1" ht="27.75" customHeight="1">
      <c r="A10" s="24">
        <v>2008</v>
      </c>
      <c r="B10" s="28">
        <v>5652764</v>
      </c>
      <c r="C10" s="28">
        <v>4116807</v>
      </c>
      <c r="D10" s="28">
        <v>9769571</v>
      </c>
      <c r="E10" s="28">
        <v>3863721</v>
      </c>
      <c r="F10" s="28">
        <v>3271583</v>
      </c>
      <c r="G10" s="28">
        <v>7135304</v>
      </c>
      <c r="H10" s="28">
        <v>818129</v>
      </c>
      <c r="I10" s="28">
        <v>542735</v>
      </c>
      <c r="J10" s="28">
        <v>1360864</v>
      </c>
      <c r="K10" s="28">
        <v>493367</v>
      </c>
      <c r="L10" s="28">
        <v>378824</v>
      </c>
      <c r="M10" s="28">
        <v>872191</v>
      </c>
      <c r="N10" s="28">
        <v>315632</v>
      </c>
      <c r="O10" s="28">
        <v>199898</v>
      </c>
      <c r="P10" s="28">
        <v>515530</v>
      </c>
      <c r="Q10" s="28">
        <v>192337</v>
      </c>
      <c r="R10" s="28">
        <v>130247</v>
      </c>
      <c r="S10" s="28">
        <v>322584</v>
      </c>
    </row>
    <row r="11" spans="1:19" s="17" customFormat="1" ht="45" customHeight="1">
      <c r="A11" s="24">
        <v>2009</v>
      </c>
      <c r="B11" s="28">
        <v>6116582</v>
      </c>
      <c r="C11" s="28">
        <v>4435289</v>
      </c>
      <c r="D11" s="28">
        <v>10551871</v>
      </c>
      <c r="E11" s="28">
        <v>4466627</v>
      </c>
      <c r="F11" s="28">
        <v>3578009</v>
      </c>
      <c r="G11" s="28">
        <v>8044636</v>
      </c>
      <c r="H11" s="28">
        <v>867146</v>
      </c>
      <c r="I11" s="28">
        <v>597093</v>
      </c>
      <c r="J11" s="28">
        <v>1464239</v>
      </c>
      <c r="K11" s="28">
        <v>575460</v>
      </c>
      <c r="L11" s="28">
        <v>441324</v>
      </c>
      <c r="M11" s="28">
        <v>1016784</v>
      </c>
      <c r="N11" s="28">
        <v>325082</v>
      </c>
      <c r="O11" s="28">
        <v>217017</v>
      </c>
      <c r="P11" s="28">
        <v>542099</v>
      </c>
      <c r="Q11" s="28">
        <v>212426</v>
      </c>
      <c r="R11" s="28">
        <v>146740</v>
      </c>
      <c r="S11" s="28">
        <v>359166</v>
      </c>
    </row>
    <row r="12" spans="1:19" s="17" customFormat="1" ht="45" customHeight="1">
      <c r="A12" s="24">
        <v>2010</v>
      </c>
      <c r="B12" s="28">
        <v>6060778</v>
      </c>
      <c r="C12" s="28">
        <v>4655497</v>
      </c>
      <c r="D12" s="28">
        <v>10716275</v>
      </c>
      <c r="E12" s="28">
        <v>4404381</v>
      </c>
      <c r="F12" s="28">
        <v>3761276</v>
      </c>
      <c r="G12" s="28">
        <v>8165657</v>
      </c>
      <c r="H12" s="28">
        <v>860710</v>
      </c>
      <c r="I12" s="28">
        <v>623008</v>
      </c>
      <c r="J12" s="28">
        <v>1483718</v>
      </c>
      <c r="K12" s="28">
        <v>573893</v>
      </c>
      <c r="L12" s="28">
        <v>469264</v>
      </c>
      <c r="M12" s="28">
        <v>1043157</v>
      </c>
      <c r="N12" s="28">
        <v>357884</v>
      </c>
      <c r="O12" s="28">
        <v>253644</v>
      </c>
      <c r="P12" s="28">
        <v>611528</v>
      </c>
      <c r="Q12" s="28">
        <v>231890</v>
      </c>
      <c r="R12" s="28">
        <v>174760</v>
      </c>
      <c r="S12" s="28">
        <v>406650</v>
      </c>
    </row>
    <row r="13" spans="1:19" s="17" customFormat="1" ht="45" customHeight="1">
      <c r="A13" s="24">
        <v>2011</v>
      </c>
      <c r="B13" s="28">
        <v>6483461</v>
      </c>
      <c r="C13" s="28">
        <v>5122444</v>
      </c>
      <c r="D13" s="28">
        <v>11614265</v>
      </c>
      <c r="E13" s="28">
        <v>4557363</v>
      </c>
      <c r="F13" s="28">
        <v>4119497</v>
      </c>
      <c r="G13" s="28">
        <v>8683821</v>
      </c>
      <c r="H13" s="28">
        <v>920304</v>
      </c>
      <c r="I13" s="28">
        <v>682877</v>
      </c>
      <c r="J13" s="28">
        <v>1603181</v>
      </c>
      <c r="K13" s="28">
        <v>578789</v>
      </c>
      <c r="L13" s="28">
        <v>519938</v>
      </c>
      <c r="M13" s="28">
        <v>1098727</v>
      </c>
      <c r="N13" s="28">
        <v>369399</v>
      </c>
      <c r="O13" s="28">
        <v>272056</v>
      </c>
      <c r="P13" s="28">
        <v>641455</v>
      </c>
      <c r="Q13" s="28">
        <v>236485</v>
      </c>
      <c r="R13" s="28">
        <v>186174</v>
      </c>
      <c r="S13" s="28">
        <v>422659</v>
      </c>
    </row>
    <row r="14" spans="1:19" s="17" customFormat="1" ht="45" customHeight="1">
      <c r="A14" s="24">
        <v>2012</v>
      </c>
      <c r="B14" s="28">
        <v>7156895</v>
      </c>
      <c r="C14" s="28">
        <v>5556094</v>
      </c>
      <c r="D14" s="28">
        <v>12714273</v>
      </c>
      <c r="E14" s="28">
        <v>5390013</v>
      </c>
      <c r="F14" s="28">
        <v>4644864</v>
      </c>
      <c r="G14" s="28">
        <v>10035729</v>
      </c>
      <c r="H14" s="28">
        <v>1034594</v>
      </c>
      <c r="I14" s="28">
        <v>782233</v>
      </c>
      <c r="J14" s="28">
        <v>1816827</v>
      </c>
      <c r="K14" s="28">
        <v>729658</v>
      </c>
      <c r="L14" s="28">
        <v>631739</v>
      </c>
      <c r="M14" s="28">
        <v>1361397</v>
      </c>
      <c r="N14" s="28">
        <v>409337</v>
      </c>
      <c r="O14" s="28">
        <v>308278</v>
      </c>
      <c r="P14" s="28">
        <v>717615</v>
      </c>
      <c r="Q14" s="28">
        <v>270415</v>
      </c>
      <c r="R14" s="28">
        <v>220189</v>
      </c>
      <c r="S14" s="28">
        <v>490604</v>
      </c>
    </row>
    <row r="15" spans="1:19" s="17" customFormat="1" ht="45" customHeight="1">
      <c r="A15" s="24">
        <v>2013</v>
      </c>
      <c r="B15" s="28">
        <v>7818245</v>
      </c>
      <c r="C15" s="28">
        <v>6150345</v>
      </c>
      <c r="D15" s="28">
        <v>13972830</v>
      </c>
      <c r="E15" s="28">
        <v>5909323</v>
      </c>
      <c r="F15" s="28">
        <v>5081414</v>
      </c>
      <c r="G15" s="28">
        <v>10993639</v>
      </c>
      <c r="H15" s="28">
        <v>1229369</v>
      </c>
      <c r="I15" s="28">
        <v>966974</v>
      </c>
      <c r="J15" s="28">
        <v>2196343</v>
      </c>
      <c r="K15" s="28">
        <v>883754</v>
      </c>
      <c r="L15" s="28">
        <v>753544</v>
      </c>
      <c r="M15" s="28">
        <v>1637298</v>
      </c>
      <c r="N15" s="28">
        <v>494733</v>
      </c>
      <c r="O15" s="28">
        <v>393975</v>
      </c>
      <c r="P15" s="28">
        <v>888708</v>
      </c>
      <c r="Q15" s="28">
        <v>326911</v>
      </c>
      <c r="R15" s="28">
        <v>280040</v>
      </c>
      <c r="S15" s="28">
        <v>606951</v>
      </c>
    </row>
    <row r="16" spans="1:19" s="17" customFormat="1" ht="45" customHeight="1">
      <c r="A16" s="24">
        <v>2014</v>
      </c>
      <c r="B16" s="28">
        <f>Board!AG44+OpenBoard!C15</f>
        <v>8303617</v>
      </c>
      <c r="C16" s="28">
        <f>Board!AH44+OpenBoard!D15</f>
        <v>6672242</v>
      </c>
      <c r="D16" s="28">
        <f t="shared" ref="D16" si="0">B16+C16</f>
        <v>14975859</v>
      </c>
      <c r="E16" s="28">
        <f>Board!AP44+OpenBoard!F15</f>
        <v>6286948</v>
      </c>
      <c r="F16" s="28">
        <f>Board!AQ44+OpenBoard!G15</f>
        <v>5568347</v>
      </c>
      <c r="G16" s="28">
        <f t="shared" ref="G16" si="1">E16+F16</f>
        <v>11855295</v>
      </c>
      <c r="H16" s="28">
        <f>Board!BZ44+OpenBoard!I15</f>
        <v>1333129</v>
      </c>
      <c r="I16" s="28">
        <f>Board!CA44+OpenBoard!J15</f>
        <v>1081980</v>
      </c>
      <c r="J16" s="28">
        <f>Board!CB44+OpenBoard!K15</f>
        <v>2416673</v>
      </c>
      <c r="K16" s="28">
        <f>Board!CI44+OpenBoard!L15</f>
        <v>950986</v>
      </c>
      <c r="L16" s="28">
        <f>Board!CJ44+OpenBoard!M15</f>
        <v>863172</v>
      </c>
      <c r="M16" s="28">
        <f>Board!CK44+OpenBoard!N15</f>
        <v>1814931</v>
      </c>
      <c r="N16" s="28">
        <f>Board!DS44+OpenBoard!O15</f>
        <v>513983</v>
      </c>
      <c r="O16" s="28">
        <f>Board!DT44+OpenBoard!P15</f>
        <v>452487</v>
      </c>
      <c r="P16" s="28">
        <f>Board!DU44+OpenBoard!Q15</f>
        <v>967697</v>
      </c>
      <c r="Q16" s="28">
        <f>Board!EB44+OpenBoard!R15</f>
        <v>343115</v>
      </c>
      <c r="R16" s="28">
        <f>Board!EC44+OpenBoard!S15</f>
        <v>328675</v>
      </c>
      <c r="S16" s="28">
        <f>Board!ED44+OpenBoard!T15</f>
        <v>672346</v>
      </c>
    </row>
  </sheetData>
  <mergeCells count="12">
    <mergeCell ref="N4:P4"/>
    <mergeCell ref="Q4:S4"/>
    <mergeCell ref="A2:A5"/>
    <mergeCell ref="K4:M4"/>
    <mergeCell ref="B2:M2"/>
    <mergeCell ref="N2:S2"/>
    <mergeCell ref="B3:G3"/>
    <mergeCell ref="H3:M3"/>
    <mergeCell ref="N3:S3"/>
    <mergeCell ref="B4:D4"/>
    <mergeCell ref="E4:G4"/>
    <mergeCell ref="H4:J4"/>
  </mergeCells>
  <phoneticPr fontId="0" type="noConversion"/>
  <printOptions horizontalCentered="1"/>
  <pageMargins left="0.59055118110236227" right="7.874015748031496E-2" top="0.74803149606299213" bottom="0.94488188976377963" header="0.31496062992125984" footer="0.59055118110236227"/>
  <pageSetup paperSize="9" scale="65" firstPageNumber="41" orientation="landscape" useFirstPageNumber="1" r:id="rId1"/>
  <headerFooter alignWithMargins="0">
    <oddFooter>&amp;C&amp;"Cambria,Regular"&amp;9XII-&amp;P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J13"/>
  <sheetViews>
    <sheetView zoomScaleSheetLayoutView="100" workbookViewId="0">
      <selection activeCell="B4" sqref="B4"/>
    </sheetView>
  </sheetViews>
  <sheetFormatPr defaultRowHeight="12.75"/>
  <cols>
    <col min="1" max="1" width="6.85546875" customWidth="1"/>
    <col min="2" max="10" width="11.28515625" customWidth="1"/>
  </cols>
  <sheetData>
    <row r="1" spans="1:10" s="1" customFormat="1" ht="30" customHeight="1">
      <c r="A1" s="216" t="s">
        <v>71</v>
      </c>
      <c r="B1" s="216"/>
      <c r="C1" s="216"/>
      <c r="D1" s="216"/>
      <c r="E1" s="216"/>
      <c r="F1" s="216"/>
      <c r="G1" s="216"/>
      <c r="H1" s="216"/>
      <c r="I1" s="216"/>
      <c r="J1" s="216"/>
    </row>
    <row r="2" spans="1:10" s="3" customFormat="1" ht="19.5" customHeight="1">
      <c r="A2" s="263" t="s">
        <v>25</v>
      </c>
      <c r="B2" s="265" t="s">
        <v>22</v>
      </c>
      <c r="C2" s="266"/>
      <c r="D2" s="267"/>
      <c r="E2" s="265" t="s">
        <v>23</v>
      </c>
      <c r="F2" s="266"/>
      <c r="G2" s="267"/>
      <c r="H2" s="265" t="s">
        <v>24</v>
      </c>
      <c r="I2" s="266"/>
      <c r="J2" s="267"/>
    </row>
    <row r="3" spans="1:10" s="3" customFormat="1" ht="22.5" customHeight="1">
      <c r="A3" s="264"/>
      <c r="B3" s="15" t="s">
        <v>5</v>
      </c>
      <c r="C3" s="15" t="s">
        <v>6</v>
      </c>
      <c r="D3" s="15" t="s">
        <v>7</v>
      </c>
      <c r="E3" s="15" t="s">
        <v>5</v>
      </c>
      <c r="F3" s="15" t="s">
        <v>6</v>
      </c>
      <c r="G3" s="15" t="s">
        <v>7</v>
      </c>
      <c r="H3" s="15" t="s">
        <v>5</v>
      </c>
      <c r="I3" s="15" t="s">
        <v>6</v>
      </c>
      <c r="J3" s="15" t="s">
        <v>7</v>
      </c>
    </row>
    <row r="4" spans="1:10" s="17" customFormat="1" ht="45" customHeight="1">
      <c r="A4" s="23">
        <v>2005</v>
      </c>
      <c r="B4" s="18">
        <f>[1]TS!E7/[1]TS!B7%</f>
        <v>67.9884004870204</v>
      </c>
      <c r="C4" s="18">
        <f>[1]TS!F7/[1]TS!C7%</f>
        <v>76.533312978908697</v>
      </c>
      <c r="D4" s="18">
        <f>[1]TS!G7/[1]TS!D7%</f>
        <v>71.51252356012597</v>
      </c>
      <c r="E4" s="18">
        <f>[1]TS!K7/[1]TS!H7%</f>
        <v>58.63889853207678</v>
      </c>
      <c r="F4" s="18">
        <f>[1]TS!L7/[1]TS!I7%</f>
        <v>64.100267193846818</v>
      </c>
      <c r="G4" s="18">
        <f>[1]TS!M7/[1]TS!J7%</f>
        <v>60.726218070055999</v>
      </c>
      <c r="H4" s="18">
        <f>[1]TS!Q7/[1]TS!N7%</f>
        <v>54.366941366665358</v>
      </c>
      <c r="I4" s="18">
        <f>[1]TS!R7/[1]TS!O7%</f>
        <v>63.047807112158374</v>
      </c>
      <c r="J4" s="18">
        <f>[1]TS!S7/[1]TS!P7%</f>
        <v>57.366783743100854</v>
      </c>
    </row>
    <row r="5" spans="1:10" s="17" customFormat="1" ht="45" customHeight="1">
      <c r="A5" s="24">
        <v>2006</v>
      </c>
      <c r="B5" s="18">
        <f>[1]TS!E8/[1]TS!B8%</f>
        <v>69.851783041092673</v>
      </c>
      <c r="C5" s="18">
        <f>[1]TS!F8/[1]TS!C8%</f>
        <v>76.915046548330992</v>
      </c>
      <c r="D5" s="18">
        <f>[1]TS!G8/[1]TS!D8%</f>
        <v>72.709694166570912</v>
      </c>
      <c r="E5" s="18">
        <f>[1]TS!K8/[1]TS!H8%</f>
        <v>63.26284711030965</v>
      </c>
      <c r="F5" s="18">
        <f>[1]TS!L8/[1]TS!I8%</f>
        <v>69.549131114484453</v>
      </c>
      <c r="G5" s="18">
        <f>[1]TS!M8/[1]TS!J8%</f>
        <v>65.620795943879912</v>
      </c>
      <c r="H5" s="18">
        <f>[1]TS!Q8/[1]TS!N8%</f>
        <v>57.333721187489239</v>
      </c>
      <c r="I5" s="18">
        <f>[1]TS!R8/[1]TS!O8%</f>
        <v>63.461344912366464</v>
      </c>
      <c r="J5" s="18">
        <f>[1]TS!S8/[1]TS!P8%</f>
        <v>59.558171094524766</v>
      </c>
    </row>
    <row r="6" spans="1:10" s="17" customFormat="1" ht="45" customHeight="1">
      <c r="A6" s="24">
        <v>2007</v>
      </c>
      <c r="B6" s="18">
        <f>[1]TS!E9/[1]TS!B9%</f>
        <v>70.699783919833422</v>
      </c>
      <c r="C6" s="18">
        <f>[1]TS!F9/[1]TS!C9%</f>
        <v>78.75082775296103</v>
      </c>
      <c r="D6" s="18">
        <f>[1]TS!G9/[1]TS!D9%</f>
        <v>74.042210583824925</v>
      </c>
      <c r="E6" s="18">
        <f>[1]TS!K9/[1]TS!H9%</f>
        <v>66.439882944314547</v>
      </c>
      <c r="F6" s="18">
        <f>[1]TS!L9/[1]TS!I9%</f>
        <v>72.924642077776539</v>
      </c>
      <c r="G6" s="18">
        <f>[1]TS!M9/[1]TS!J9%</f>
        <v>68.969816312188158</v>
      </c>
      <c r="H6" s="18">
        <f>[1]TS!Q9/[1]TS!N9%</f>
        <v>58.617267868431632</v>
      </c>
      <c r="I6" s="18">
        <f>[1]TS!R9/[1]TS!O9%</f>
        <v>63.394564920386514</v>
      </c>
      <c r="J6" s="18">
        <f>[1]TS!S9/[1]TS!P9%</f>
        <v>60.440060374425698</v>
      </c>
    </row>
    <row r="7" spans="1:10" s="17" customFormat="1" ht="45" customHeight="1">
      <c r="A7" s="24">
        <v>2008</v>
      </c>
      <c r="B7" s="18">
        <f>[1]TS!E10/[1]TS!B10%</f>
        <v>68.351004924316669</v>
      </c>
      <c r="C7" s="18">
        <f>[1]TS!F10/[1]TS!C10%</f>
        <v>79.468942799601734</v>
      </c>
      <c r="D7" s="18">
        <f>[1]TS!G10/[1]TS!D10%</f>
        <v>73.036001273750912</v>
      </c>
      <c r="E7" s="18">
        <f>[1]TS!K10/[1]TS!H10%</f>
        <v>60.304304088963967</v>
      </c>
      <c r="F7" s="18">
        <f>[1]TS!L10/[1]TS!I10%</f>
        <v>69.799073212525443</v>
      </c>
      <c r="G7" s="18">
        <f>[1]TS!M10/[1]TS!J10%</f>
        <v>64.090974557340047</v>
      </c>
      <c r="H7" s="18">
        <f>[1]TS!Q10/[1]TS!N10%</f>
        <v>60.937103969179297</v>
      </c>
      <c r="I7" s="18">
        <f>[1]TS!R10/[1]TS!O10%</f>
        <v>65.156729932265449</v>
      </c>
      <c r="J7" s="18">
        <f>[1]TS!S10/[1]TS!P10%</f>
        <v>62.573274106259575</v>
      </c>
    </row>
    <row r="8" spans="1:10" s="17" customFormat="1" ht="45" customHeight="1">
      <c r="A8" s="24">
        <v>2009</v>
      </c>
      <c r="B8" s="18">
        <f>[1]TS!E11/[1]TS!B11%</f>
        <v>73.024885467079486</v>
      </c>
      <c r="C8" s="18">
        <f>[1]TS!F11/[1]TS!C11%</f>
        <v>80.671383533294005</v>
      </c>
      <c r="D8" s="18">
        <f>[1]TS!G11/[1]TS!D11%</f>
        <v>76.23895326241194</v>
      </c>
      <c r="E8" s="18">
        <f>[1]TS!K11/[1]TS!H11%</f>
        <v>66.362527186886638</v>
      </c>
      <c r="F8" s="18">
        <f>[1]TS!L11/[1]TS!I11%</f>
        <v>73.912104144580482</v>
      </c>
      <c r="G8" s="18">
        <f>[1]TS!M11/[1]TS!J11%</f>
        <v>69.441122658254557</v>
      </c>
      <c r="H8" s="18">
        <f>[1]TS!Q11/[1]TS!N11%</f>
        <v>65.34535901710953</v>
      </c>
      <c r="I8" s="18">
        <f>[1]TS!R11/[1]TS!O11%</f>
        <v>67.616822645230556</v>
      </c>
      <c r="J8" s="18">
        <f>[1]TS!S11/[1]TS!P11%</f>
        <v>66.254687796878429</v>
      </c>
    </row>
    <row r="9" spans="1:10" s="17" customFormat="1" ht="45" customHeight="1">
      <c r="A9" s="24">
        <v>2010</v>
      </c>
      <c r="B9" s="18">
        <f>TS!E12/TS!B12%</f>
        <v>72.670224845721123</v>
      </c>
      <c r="C9" s="18">
        <f>TS!F12/TS!C12%</f>
        <v>80.792147433453394</v>
      </c>
      <c r="D9" s="18">
        <f>TS!G12/TS!D12%</f>
        <v>76.19865111710925</v>
      </c>
      <c r="E9" s="18">
        <f>TS!K12/TS!H12%</f>
        <v>66.676697145379975</v>
      </c>
      <c r="F9" s="18">
        <f>TS!L12/TS!I12%</f>
        <v>75.322307257691719</v>
      </c>
      <c r="G9" s="18">
        <f>TS!M12/TS!J12%</f>
        <v>70.306958599949581</v>
      </c>
      <c r="H9" s="18">
        <f>TS!Q12/TS!N12%</f>
        <v>64.794737959785849</v>
      </c>
      <c r="I9" s="18">
        <f>TS!R12/TS!O12%</f>
        <v>68.8997177145921</v>
      </c>
      <c r="J9" s="18">
        <f>TS!S12/TS!P12%</f>
        <v>66.497363980063056</v>
      </c>
    </row>
    <row r="10" spans="1:10" s="17" customFormat="1" ht="45" customHeight="1">
      <c r="A10" s="24">
        <v>2011</v>
      </c>
      <c r="B10" s="18">
        <f>TS!E13/TS!B13%</f>
        <v>70.292132550808901</v>
      </c>
      <c r="C10" s="18">
        <f>TS!F13/TS!C13%</f>
        <v>80.420537540283505</v>
      </c>
      <c r="D10" s="18">
        <f>TS!G13/TS!D13%</f>
        <v>74.768579845560609</v>
      </c>
      <c r="E10" s="18">
        <f>TS!K13/TS!H13%</f>
        <v>62.891066430223049</v>
      </c>
      <c r="F10" s="18">
        <f>TS!L13/TS!I13%</f>
        <v>76.139334023550362</v>
      </c>
      <c r="G10" s="18">
        <f>TS!M13/TS!J13%</f>
        <v>68.534182977467921</v>
      </c>
      <c r="H10" s="18">
        <f>TS!Q13/TS!N13%</f>
        <v>64.018852243779762</v>
      </c>
      <c r="I10" s="18">
        <f>TS!R13/TS!O13%</f>
        <v>68.432234539947657</v>
      </c>
      <c r="J10" s="18">
        <f>TS!S13/TS!P13%</f>
        <v>65.890670428946692</v>
      </c>
    </row>
    <row r="11" spans="1:10" s="17" customFormat="1" ht="45" customHeight="1">
      <c r="A11" s="24">
        <v>2012</v>
      </c>
      <c r="B11" s="18">
        <f>TS!E14/TS!B14%</f>
        <v>75.312170990352669</v>
      </c>
      <c r="C11" s="18">
        <f>TS!F14/TS!C14%</f>
        <v>83.599449541350452</v>
      </c>
      <c r="D11" s="18">
        <f>TS!G14/TS!D14%</f>
        <v>78.93277893277893</v>
      </c>
      <c r="E11" s="18">
        <f>TS!K14/TS!H14%</f>
        <v>70.526022768351638</v>
      </c>
      <c r="F11" s="18">
        <f>TS!L14/TS!I14%</f>
        <v>80.760975310425408</v>
      </c>
      <c r="G11" s="18">
        <f>TS!M14/TS!J14%</f>
        <v>74.932671079855155</v>
      </c>
      <c r="H11" s="18">
        <f>TS!Q14/TS!N14%</f>
        <v>66.061704658997357</v>
      </c>
      <c r="I11" s="18">
        <f>TS!R14/TS!O14%</f>
        <v>71.425466624280673</v>
      </c>
      <c r="J11" s="18">
        <f>TS!S14/TS!P14%</f>
        <v>68.36590650975802</v>
      </c>
    </row>
    <row r="12" spans="1:10" s="17" customFormat="1" ht="45" customHeight="1">
      <c r="A12" s="24">
        <v>2013</v>
      </c>
      <c r="B12" s="18">
        <f>TS!E15/TS!B15%</f>
        <v>75.583753131297371</v>
      </c>
      <c r="C12" s="18">
        <f>TS!F15/TS!C15%</f>
        <v>82.619983106638742</v>
      </c>
      <c r="D12" s="18">
        <f>TS!G15/TS!D15%</f>
        <v>78.678685706474639</v>
      </c>
      <c r="E12" s="18">
        <f>TS!K15/TS!H15%</f>
        <v>71.886797210601529</v>
      </c>
      <c r="F12" s="18">
        <f>TS!L15/TS!I15%</f>
        <v>77.928051840070154</v>
      </c>
      <c r="G12" s="18">
        <f>TS!M15/TS!J15%</f>
        <v>74.546553065709688</v>
      </c>
      <c r="H12" s="18">
        <f>TS!Q15/TS!N15%</f>
        <v>66.078268480170109</v>
      </c>
      <c r="I12" s="18">
        <f>TS!R15/TS!O15%</f>
        <v>71.08065232565518</v>
      </c>
      <c r="J12" s="18">
        <f>TS!S15/TS!P15%</f>
        <v>68.295885712742546</v>
      </c>
    </row>
    <row r="13" spans="1:10" s="17" customFormat="1" ht="45" customHeight="1">
      <c r="A13" s="24">
        <v>2014</v>
      </c>
      <c r="B13" s="18">
        <f>TS!E16/TS!B16%</f>
        <v>75.713366837608234</v>
      </c>
      <c r="C13" s="18">
        <f>TS!F16/TS!C16%</f>
        <v>83.455411239580343</v>
      </c>
      <c r="D13" s="18">
        <f>TS!G16/TS!D16%</f>
        <v>79.162704456552376</v>
      </c>
      <c r="E13" s="18">
        <f>TS!K16/TS!H16%</f>
        <v>71.334882070677324</v>
      </c>
      <c r="F13" s="18">
        <f>TS!L16/TS!I16%</f>
        <v>79.777075361836637</v>
      </c>
      <c r="G13" s="18">
        <f>TS!M16/TS!J16%</f>
        <v>75.100396288616622</v>
      </c>
      <c r="H13" s="18">
        <f>TS!Q16/TS!N16%</f>
        <v>66.756098937124378</v>
      </c>
      <c r="I13" s="18">
        <f>TS!R16/TS!O16%</f>
        <v>72.637445937673348</v>
      </c>
      <c r="J13" s="18">
        <f>TS!S16/TS!P16%</f>
        <v>69.478979473946907</v>
      </c>
    </row>
  </sheetData>
  <mergeCells count="5">
    <mergeCell ref="A1:J1"/>
    <mergeCell ref="A2:A3"/>
    <mergeCell ref="B2:D2"/>
    <mergeCell ref="E2:G2"/>
    <mergeCell ref="H2:J2"/>
  </mergeCells>
  <phoneticPr fontId="0" type="noConversion"/>
  <printOptions horizontalCentered="1"/>
  <pageMargins left="0.59055118110236227" right="7.874015748031496E-2" top="0.74803149606299213" bottom="0.74803149606299213" header="0.31496062992125984" footer="0.31496062992125984"/>
  <pageSetup paperSize="9" scale="95" firstPageNumber="42" orientation="landscape" useFirstPageNumber="1" r:id="rId1"/>
  <headerFooter alignWithMargins="0">
    <oddFooter>&amp;C&amp;"Cambria,Regular"&amp;9XII-&amp;P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Board</vt:lpstr>
      <vt:lpstr>OpenBoard</vt:lpstr>
      <vt:lpstr>Stream-wise</vt:lpstr>
      <vt:lpstr>TS</vt:lpstr>
      <vt:lpstr>Pass%TS</vt:lpstr>
      <vt:lpstr>Board!Print_Area</vt:lpstr>
      <vt:lpstr>OpenBoard!Print_Area</vt:lpstr>
      <vt:lpstr>'Pass%TS'!Print_Area</vt:lpstr>
      <vt:lpstr>'Stream-wise'!Print_Area</vt:lpstr>
      <vt:lpstr>TS!Print_Area</vt:lpstr>
      <vt:lpstr>Board!Print_Titles</vt:lpstr>
      <vt:lpstr>OpenBoard!Print_Titles</vt:lpstr>
      <vt:lpstr>'Stream-wise'!Print_Titles</vt:lpstr>
      <vt:lpstr>TS!Print_Titles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chanderkant</dc:creator>
  <cp:lastModifiedBy>Jaishree</cp:lastModifiedBy>
  <cp:lastPrinted>2017-06-30T06:13:07Z</cp:lastPrinted>
  <dcterms:created xsi:type="dcterms:W3CDTF">2006-10-19T05:00:05Z</dcterms:created>
  <dcterms:modified xsi:type="dcterms:W3CDTF">2019-06-11T07:19:26Z</dcterms:modified>
</cp:coreProperties>
</file>